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4CC797-70B0-4001-8800-AA0357460A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<sst xmlns="http://schemas.openxmlformats.org/spreadsheetml/2006/main" count="20127" uniqueCount="2814">
  <si>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</si>
  <si>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</si>
  <si>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</si>
  <si>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</si>
  <si>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</si>
  <si>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</si>
  <si>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</si>
  <si>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</si>
  <si>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</si>
  <si>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</si>
  <si>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</si>
  <si>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</si>
  <si>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</si>
  <si>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</si>
  <si>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</si>
  <si>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</si>
  <si>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</si>
  <si>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</si>
  <si>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</si>
  <si>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</si>
  <si>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</si>
  <si>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</si>
  <si>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</si>
  <si>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</si>
  <si>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</si>
  <si>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</si>
  <si>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</si>
  <si>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</si>
  <si>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</si>
  <si>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</si>
  <si>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</si>
  <si>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</si>
  <si>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</si>
  <si>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</si>
  <si>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</si>
  <si>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</si>
  <si>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</si>
  <si>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</si>
  <si>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</si>
  <si>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</si>
  <si>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</si>
  <si>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</si>
  <si>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</si>
  <si>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</si>
  <si>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</si>
  <si>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</si>
  <si>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</si>
  <si>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</si>
  <si>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</si>
  <si>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</si>
  <si>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</si>
  <si>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</si>
  <si>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</si>
  <si>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</si>
  <si>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</si>
  <si>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</si>
  <si>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</si>
  <si>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</si>
  <si>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</si>
  <si>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</si>
  <si>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</si>
  <si>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</si>
  <si>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</si>
  <si>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</si>
  <si>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</si>
  <si>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</si>
  <si>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</si>
  <si>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</si>
  <si>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</si>
  <si>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</si>
  <si>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</si>
  <si>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</si>
  <si>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</si>
  <si>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</si>
  <si>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</si>
  <si>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</si>
  <si>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</si>
  <si>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</si>
  <si>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</si>
  <si>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</si>
  <si>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</si>
  <si>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</si>
  <si>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</si>
  <si>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</si>
  <si>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</si>
  <si>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</si>
  <si>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</si>
  <si>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</si>
  <si>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</si>
  <si>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</si>
  <si>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</si>
  <si>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</si>
  <si>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</si>
  <si>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</si>
  <si>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</si>
  <si>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</si>
  <si>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</si>
  <si>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</si>
  <si>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</si>
  <si>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</si>
  <si>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</si>
  <si>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</si>
  <si>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</si>
  <si>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</si>
  <si>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</si>
  <si>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</si>
  <si>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</si>
  <si>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</si>
  <si>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</si>
  <si>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</si>
  <si>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</si>
  <si>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</si>
  <si>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</si>
  <si>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</si>
  <si>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</si>
  <si>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</si>
  <si>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</si>
  <si>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</si>
  <si>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</si>
  <si>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</si>
  <si>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</si>
  <si>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</si>
  <si>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</si>
  <si>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</si>
  <si>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</si>
  <si>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</si>
  <si>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</si>
  <si>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</si>
  <si>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</si>
  <si>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</si>
  <si>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</si>
  <si>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</si>
  <si>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</si>
  <si>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</si>
  <si>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</si>
  <si>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</si>
  <si>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</si>
  <si>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</si>
  <si>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</si>
  <si>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</si>
  <si>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</si>
  <si>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</si>
  <si>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</si>
  <si>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</si>
  <si>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</si>
  <si>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</si>
  <si>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</si>
  <si>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</si>
  <si>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</si>
  <si>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</si>
  <si>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</si>
  <si>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</si>
  <si>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</si>
  <si>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</si>
  <si>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</si>
  <si>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</si>
  <si>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</si>
  <si>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</si>
  <si>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</si>
  <si>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</si>
  <si>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</si>
  <si>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</si>
  <si>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</si>
  <si>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</si>
  <si>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</si>
  <si>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</si>
  <si>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</si>
  <si>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</si>
  <si>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</si>
  <si>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</si>
  <si>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</si>
  <si>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</si>
  <si>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</si>
  <si>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</si>
  <si>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</si>
  <si>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</si>
  <si>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</si>
  <si>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</si>
  <si>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</si>
  <si>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</si>
  <si>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</si>
  <si>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</si>
  <si>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</si>
  <si>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</si>
  <si>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</si>
  <si>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</si>
  <si>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</si>
  <si>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</si>
  <si>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</si>
  <si>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</si>
  <si>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</si>
  <si>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</si>
  <si>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</si>
  <si>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</si>
  <si>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</si>
  <si>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</si>
  <si>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</si>
  <si>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</si>
  <si>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</si>
  <si>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</si>
  <si>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</si>
  <si>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</si>
  <si>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</si>
  <si>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</si>
  <si>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</si>
  <si>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</si>
  <si>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</si>
  <si>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</si>
  <si>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</si>
  <si>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</si>
  <si>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</si>
  <si>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</si>
  <si>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</si>
  <si>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</si>
  <si>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</si>
  <si>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</si>
  <si>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</si>
  <si>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</si>
  <si>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</si>
  <si>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</si>
  <si>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</si>
  <si>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</si>
  <si>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</si>
  <si>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</si>
  <si>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</si>
  <si>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</si>
  <si>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</si>
  <si>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</si>
  <si>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</si>
  <si>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</si>
  <si>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</si>
  <si>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</si>
  <si>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</si>
  <si>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</si>
  <si>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</si>
  <si>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</si>
  <si>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</si>
  <si>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</si>
  <si>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</si>
  <si>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</si>
  <si>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</si>
  <si>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</si>
  <si>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</si>
  <si>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</si>
  <si>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</si>
  <si>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</si>
  <si>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</si>
  <si>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</si>
  <si>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</si>
  <si>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</si>
  <si>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</si>
  <si>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</si>
  <si>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</si>
  <si>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</si>
  <si>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</si>
  <si>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</si>
  <si>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</si>
  <si>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</si>
  <si>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</si>
  <si>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</si>
  <si>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</si>
  <si>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</si>
  <si>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</si>
  <si>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</si>
  <si>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</si>
  <si>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</si>
  <si>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</si>
  <si>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</si>
  <si>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</si>
  <si>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</si>
  <si>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</si>
  <si>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</si>
  <si>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</si>
  <si>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</si>
  <si>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</si>
  <si>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</si>
  <si>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</si>
  <si>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</si>
  <si>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</si>
  <si>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</si>
  <si>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</si>
  <si>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</si>
  <si>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</si>
  <si>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</si>
  <si>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</si>
  <si>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</si>
  <si>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</si>
  <si>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</si>
  <si>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</si>
  <si>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</si>
  <si>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</si>
  <si>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</si>
  <si>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</si>
  <si>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</si>
  <si>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</si>
  <si>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</si>
  <si>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</si>
  <si>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</si>
  <si>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</si>
  <si>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</si>
  <si>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</si>
  <si>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</si>
  <si>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</si>
  <si>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</si>
  <si>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</si>
  <si>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</si>
  <si>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</si>
  <si>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</si>
  <si>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</si>
  <si>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</si>
  <si>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</si>
  <si>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</si>
  <si>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</si>
  <si>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</si>
  <si>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</si>
  <si>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</si>
  <si>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</si>
  <si>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</si>
  <si>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</si>
  <si>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</si>
  <si>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</si>
  <si>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</si>
  <si>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</si>
  <si>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</si>
  <si>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</si>
  <si>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</si>
  <si>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</si>
  <si>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</si>
  <si>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</si>
  <si>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</si>
  <si>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</si>
  <si>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</si>
  <si>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</si>
  <si>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</si>
  <si>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</si>
  <si>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</si>
  <si>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</si>
  <si>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</si>
  <si>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</si>
  <si>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</si>
  <si>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</si>
  <si>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</si>
  <si>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</si>
  <si>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</si>
  <si>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</si>
  <si>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</si>
  <si>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</si>
  <si>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</si>
  <si>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</si>
  <si>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</si>
  <si>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</si>
  <si>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</si>
  <si>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</si>
  <si>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</si>
  <si>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</si>
  <si>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</si>
  <si>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</si>
  <si>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</si>
  <si>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</si>
  <si>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</si>
  <si>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</si>
  <si>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</si>
  <si>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</si>
  <si>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</si>
  <si>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</si>
  <si>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</si>
  <si>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</si>
  <si>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</si>
  <si>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</si>
  <si>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</si>
  <si>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</si>
  <si>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</si>
  <si>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</si>
  <si>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</si>
  <si>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</si>
  <si>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</si>
  <si>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</si>
  <si>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</si>
  <si>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</si>
  <si>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</si>
  <si>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</si>
  <si>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</si>
  <si>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</si>
  <si>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</si>
  <si>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</si>
  <si>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</si>
  <si>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</si>
  <si>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</si>
  <si>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</si>
  <si>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</si>
  <si>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</si>
  <si>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</si>
  <si>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</si>
  <si>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</si>
  <si>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</si>
  <si>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</si>
  <si>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</si>
  <si>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</si>
  <si>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</si>
  <si>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</si>
  <si>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</si>
  <si>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</si>
  <si>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</si>
  <si>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</si>
  <si>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</si>
  <si>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</si>
  <si>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</si>
  <si>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</si>
  <si>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</si>
  <si>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</si>
  <si>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</si>
  <si>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</si>
  <si>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</si>
  <si>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</si>
  <si>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</si>
  <si>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</si>
  <si>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</si>
  <si>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</si>
  <si>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</si>
  <si>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</si>
  <si>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</si>
  <si>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</si>
  <si>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</si>
  <si>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</si>
  <si>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</si>
  <si>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</si>
  <si>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</si>
  <si>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</si>
  <si>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</si>
  <si>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</si>
  <si>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</si>
  <si>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</si>
  <si>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</si>
  <si>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</si>
  <si>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</si>
  <si>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</si>
  <si>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</si>
  <si>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</si>
  <si>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</si>
  <si>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</si>
  <si>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</si>
  <si>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</si>
  <si>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</si>
  <si>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</si>
  <si>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</si>
  <si>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</si>
  <si>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</si>
  <si>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</si>
  <si>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</si>
  <si>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</si>
  <si>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</si>
  <si>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</si>
  <si>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</si>
  <si>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</si>
  <si>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</si>
  <si>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</si>
  <si>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</si>
  <si>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</si>
  <si>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</si>
  <si>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</si>
  <si>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</si>
  <si>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</si>
  <si>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</si>
  <si>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</si>
  <si>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</si>
  <si>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</si>
  <si>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</si>
  <si>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</si>
  <si>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</si>
  <si>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</si>
  <si>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</si>
  <si>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</si>
  <si>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</si>
  <si>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</si>
  <si>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</si>
  <si>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</si>
  <si>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</si>
  <si>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</si>
  <si>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</si>
  <si>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</si>
  <si>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</si>
  <si>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</si>
  <si>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</si>
  <si>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</si>
  <si>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</si>
  <si>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</si>
  <si>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</si>
  <si>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</si>
  <si>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</si>
  <si>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</si>
  <si>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</si>
  <si>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</si>
  <si>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</si>
  <si>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</si>
  <si>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</si>
  <si>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</si>
  <si>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</si>
  <si>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</si>
  <si>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</si>
  <si>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</si>
  <si>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</si>
  <si>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</si>
  <si>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</si>
  <si>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</si>
  <si>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</si>
  <si>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</si>
  <si>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</si>
  <si>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</si>
  <si>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</si>
  <si>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</si>
  <si>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</si>
  <si>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</si>
  <si>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</si>
  <si>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</si>
  <si>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</si>
  <si>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</si>
  <si>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</si>
  <si>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</si>
  <si>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</si>
  <si>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</si>
  <si>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</si>
  <si>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</si>
  <si>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</si>
  <si>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</si>
  <si>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</si>
  <si>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</si>
  <si>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</si>
  <si>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</si>
  <si>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</si>
  <si>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</si>
  <si>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</si>
  <si>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</si>
  <si>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</si>
  <si>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</si>
  <si>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</si>
  <si>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</si>
  <si>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</si>
  <si>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</si>
  <si>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</si>
  <si>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</si>
  <si>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</si>
  <si>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</si>
  <si>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</si>
  <si>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</si>
  <si>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</si>
  <si>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</si>
  <si>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</si>
  <si>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</si>
  <si>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</si>
  <si>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</si>
  <si>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</si>
  <si>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</si>
  <si>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</si>
  <si>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</si>
  <si>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</si>
  <si>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</si>
  <si>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</si>
  <si>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</si>
  <si>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</si>
  <si>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</si>
  <si>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</si>
  <si>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</si>
  <si>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</si>
  <si>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</si>
  <si>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</si>
  <si>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</si>
  <si>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</si>
  <si>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</si>
  <si>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</si>
  <si>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</si>
  <si>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</si>
  <si>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</si>
  <si>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</si>
  <si>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</si>
  <si>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</si>
  <si>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</si>
  <si>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</si>
  <si>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</si>
  <si>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</si>
  <si>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</si>
  <si>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</si>
  <si>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</si>
  <si>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</si>
  <si>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</si>
  <si>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</si>
  <si>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</si>
  <si>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</si>
  <si>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</si>
  <si>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</si>
  <si>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</si>
  <si>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</si>
  <si>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</si>
  <si>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</si>
  <si>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</si>
  <si>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</si>
  <si>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</si>
  <si>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</si>
  <si>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</si>
  <si>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</si>
  <si>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</si>
  <si>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</si>
  <si>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</si>
  <si>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</si>
  <si>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</si>
  <si>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</si>
  <si>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</si>
  <si>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</si>
  <si>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</si>
  <si>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</si>
  <si>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</si>
  <si>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</si>
  <si>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</si>
  <si>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</si>
  <si>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</si>
  <si>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</si>
  <si>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</si>
  <si>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</si>
  <si>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</si>
  <si>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</si>
  <si>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</si>
  <si>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</si>
  <si>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</si>
  <si>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</si>
  <si>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</si>
  <si>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</si>
  <si>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</si>
  <si>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</si>
  <si>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</si>
  <si>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</si>
  <si>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</si>
  <si>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</si>
  <si>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</si>
  <si>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</si>
  <si>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</si>
  <si>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</si>
  <si>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</si>
  <si>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</si>
  <si>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</si>
  <si>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</si>
  <si>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</si>
  <si>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</si>
  <si>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</si>
  <si>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</si>
  <si>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</si>
  <si>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</si>
  <si>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</si>
  <si>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</si>
  <si>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</si>
  <si>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</si>
  <si>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</si>
  <si>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</si>
  <si>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</si>
  <si>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</si>
  <si>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</si>
  <si>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</si>
  <si>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</si>
  <si>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</si>
  <si>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</si>
  <si>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</si>
  <si>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</si>
  <si>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</si>
  <si>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</si>
  <si>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</si>
  <si>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</si>
  <si>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</si>
  <si>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</si>
  <si>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</si>
  <si>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</si>
  <si>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</si>
  <si>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</si>
  <si>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</si>
  <si>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</si>
  <si>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</si>
  <si>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</si>
  <si>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</si>
  <si>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</si>
  <si>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</si>
  <si>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</si>
  <si>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</si>
  <si>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</si>
  <si>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</si>
  <si>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</si>
  <si>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</si>
  <si>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</si>
  <si>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</si>
  <si>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</si>
  <si>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</si>
  <si>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</si>
  <si>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</si>
  <si>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</si>
  <si>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</si>
  <si>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</si>
  <si>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</si>
  <si>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</si>
  <si>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</si>
  <si>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</si>
  <si>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</si>
  <si>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</si>
  <si>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</si>
  <si>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</si>
  <si>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</si>
  <si>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</si>
  <si>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</si>
  <si>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</si>
  <si>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</si>
  <si>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</si>
  <si>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</si>
  <si>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</si>
  <si>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</si>
  <si>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</si>
  <si>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</si>
  <si>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</si>
  <si>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</si>
  <si>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</si>
  <si>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</si>
  <si>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</si>
  <si>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</si>
  <si>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</si>
  <si>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</si>
  <si>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</si>
  <si>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</si>
  <si>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</si>
  <si>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</si>
  <si>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</si>
  <si>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</si>
  <si>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</si>
  <si>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</si>
  <si>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</si>
  <si>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</si>
  <si>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</si>
  <si>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</si>
  <si>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</si>
  <si>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</si>
  <si>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</si>
  <si>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</si>
  <si>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</si>
  <si>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</si>
  <si>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</si>
  <si>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</si>
  <si>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</si>
  <si>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</si>
  <si>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</si>
  <si>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</si>
  <si>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</si>
  <si>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</si>
  <si>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</si>
  <si>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</si>
  <si>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</si>
  <si>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</si>
  <si>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</si>
  <si>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</si>
  <si>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</si>
  <si>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</si>
  <si>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</si>
  <si>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</si>
  <si>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</si>
  <si>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</si>
  <si>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</si>
  <si>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</si>
  <si>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</si>
  <si>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</si>
  <si>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</si>
  <si>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</si>
  <si>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</si>
  <si>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</si>
  <si>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</si>
  <si>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</si>
  <si>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</si>
  <si>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</si>
  <si>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</si>
  <si>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</si>
  <si>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</si>
  <si>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</si>
  <si>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</si>
  <si>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</si>
  <si>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</si>
  <si>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</si>
  <si>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</si>
  <si>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</si>
  <si>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</si>
  <si>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</si>
  <si>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</si>
  <si>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</si>
  <si>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</si>
  <si>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</si>
  <si>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</si>
  <si>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</si>
  <si>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</si>
  <si>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</si>
  <si>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</si>
  <si>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</si>
  <si>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</si>
  <si>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</si>
  <si>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</si>
  <si>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</si>
  <si>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</si>
  <si>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</si>
  <si>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</si>
  <si>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</si>
  <si>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</si>
  <si>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</si>
  <si>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</si>
  <si>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</si>
  <si>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</si>
  <si>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</si>
  <si>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</si>
  <si>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</si>
  <si>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</si>
  <si>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</si>
  <si>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</si>
  <si>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</si>
  <si>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</si>
  <si>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</si>
  <si>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</si>
  <si>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</si>
  <si>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</si>
  <si>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</si>
  <si>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</si>
  <si>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</si>
  <si>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</si>
  <si>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</si>
  <si>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</si>
  <si>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</si>
  <si>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</si>
  <si>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</si>
  <si>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</si>
  <si>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</si>
  <si>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</si>
  <si>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</si>
  <si>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</si>
  <si>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</si>
  <si>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</si>
  <si>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</si>
  <si>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</si>
  <si>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</si>
  <si>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</si>
  <si>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</si>
  <si>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</si>
  <si>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</si>
  <si>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</si>
  <si>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</si>
  <si>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</si>
  <si>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</si>
  <si>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</si>
  <si>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</si>
  <si>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</si>
  <si>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</si>
  <si>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</si>
  <si>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</si>
  <si>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</si>
  <si>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</si>
  <si>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</si>
  <si>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</si>
  <si>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</si>
  <si>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</si>
  <si>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</si>
  <si>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</si>
  <si>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</si>
  <si>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</si>
  <si>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</si>
  <si>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</si>
  <si>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</si>
  <si>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</si>
  <si>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</si>
  <si>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</si>
  <si>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</si>
  <si>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</si>
  <si>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</si>
  <si>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</si>
  <si>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</si>
  <si>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</si>
  <si>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</si>
  <si>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</si>
  <si>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</si>
  <si>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</si>
  <si>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</si>
  <si>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</si>
  <si>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</si>
  <si>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</si>
  <si>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</si>
  <si>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</si>
  <si>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</si>
  <si>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</si>
  <si>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</si>
  <si>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</si>
  <si>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</si>
  <si>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</si>
  <si>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</si>
  <si>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</si>
  <si>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</si>
  <si>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</si>
  <si>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</si>
  <si>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</si>
  <si>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</si>
  <si>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</si>
  <si>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</si>
  <si>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</si>
  <si>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</si>
  <si>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</si>
  <si>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</si>
  <si>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</si>
  <si>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</si>
  <si>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</si>
  <si>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</si>
  <si>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</si>
  <si>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</si>
  <si>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</si>
  <si>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</si>
  <si>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</si>
  <si>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</si>
  <si>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</si>
  <si>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</si>
  <si>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</si>
  <si>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</si>
  <si>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</si>
  <si>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</si>
  <si>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</si>
  <si>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</si>
  <si>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</si>
  <si>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</si>
  <si>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</si>
  <si>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</si>
  <si>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</si>
  <si>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</si>
  <si>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</si>
  <si>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</si>
  <si>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</si>
  <si>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</si>
  <si>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</si>
  <si>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</si>
  <si>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</si>
  <si>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</si>
  <si>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</si>
  <si>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</si>
  <si>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</si>
  <si>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</si>
  <si>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</si>
  <si>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</si>
  <si>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</si>
  <si>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</si>
  <si>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</si>
  <si>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</si>
  <si>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</si>
  <si>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</si>
  <si>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</si>
  <si>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</si>
  <si>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</si>
  <si>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</si>
  <si>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</si>
  <si>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</si>
  <si>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</si>
  <si>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</si>
  <si>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</si>
  <si>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</si>
  <si>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</si>
  <si>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</si>
  <si>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</si>
  <si>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</si>
  <si>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</si>
  <si>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</si>
  <si>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</si>
  <si>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</si>
  <si>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</si>
  <si>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</si>
  <si>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</si>
  <si>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</si>
  <si>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</si>
  <si>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</si>
  <si>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</si>
  <si>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</si>
  <si>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</si>
  <si>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</si>
  <si>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</si>
  <si>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</si>
  <si>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</si>
  <si>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</si>
  <si>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</si>
  <si>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</si>
  <si>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</si>
  <si>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</si>
  <si>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</si>
  <si>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</si>
  <si>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</si>
  <si>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</si>
  <si>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</si>
  <si>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</si>
  <si>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</si>
  <si>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</si>
  <si>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</si>
  <si>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</si>
  <si>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</si>
  <si>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</si>
  <si>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</si>
  <si>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</si>
  <si>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</si>
  <si>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</si>
  <si>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</si>
  <si>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</si>
  <si>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</si>
  <si>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</si>
  <si>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</si>
  <si>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</si>
  <si>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</si>
  <si>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</si>
  <si>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</si>
  <si>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</si>
  <si>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</si>
  <si>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</si>
  <si>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</si>
  <si>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</si>
  <si>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</si>
  <si>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</si>
  <si>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</si>
  <si>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</si>
  <si>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</si>
  <si>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</si>
  <si>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</si>
  <si>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</si>
  <si>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</si>
  <si>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</si>
  <si>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</si>
  <si>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</si>
  <si>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</si>
  <si>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</si>
  <si>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</si>
  <si>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</si>
  <si>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</si>
  <si>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</si>
  <si>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</si>
  <si>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</si>
  <si>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</si>
  <si>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</si>
  <si>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</si>
  <si>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</si>
  <si>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</si>
  <si>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</si>
  <si>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</si>
  <si>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</si>
  <si>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</si>
  <si>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</si>
  <si>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</si>
  <si>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</si>
  <si>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</si>
  <si>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</si>
  <si>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</si>
  <si>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</si>
  <si>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</si>
  <si>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</si>
  <si>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</si>
  <si>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</si>
  <si>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</si>
  <si>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</si>
  <si>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</si>
  <si>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</si>
  <si>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</si>
  <si>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</si>
  <si>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</si>
  <si>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</si>
  <si>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</si>
  <si>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</si>
  <si>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</si>
  <si>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</si>
  <si>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</si>
  <si>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</si>
  <si>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</si>
  <si>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</si>
  <si>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</si>
  <si>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</si>
  <si>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</si>
  <si>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</si>
  <si>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</si>
  <si>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</si>
  <si>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</si>
  <si>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</si>
  <si>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</si>
  <si>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</si>
  <si>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</si>
  <si>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</si>
  <si>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</si>
  <si>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</si>
  <si>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</si>
  <si>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</si>
  <si>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</si>
  <si>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</si>
  <si>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</si>
  <si>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</si>
  <si>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</si>
  <si>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</si>
  <si>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</si>
  <si>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</si>
  <si>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</si>
  <si>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</si>
  <si>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</si>
  <si>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</si>
  <si>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</si>
  <si>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</si>
  <si>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</si>
  <si>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</si>
  <si>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</si>
  <si>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</si>
  <si>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</si>
  <si>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</si>
  <si>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</si>
  <si>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</si>
  <si>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</si>
  <si>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</si>
  <si>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</si>
  <si>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</si>
  <si>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</si>
  <si>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</si>
  <si>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</si>
  <si>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</si>
  <si>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</si>
  <si>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</si>
  <si>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</si>
  <si>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</si>
  <si>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</si>
  <si>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</si>
  <si>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</si>
  <si>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</si>
  <si>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</si>
  <si>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</si>
  <si>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</si>
  <si>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</si>
  <si>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</si>
  <si>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</si>
  <si>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</si>
  <si>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</si>
  <si>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</si>
  <si>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</si>
  <si>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</si>
  <si>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</si>
  <si>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</si>
  <si>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</si>
  <si>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</si>
  <si>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</si>
  <si>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</si>
  <si>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</si>
  <si>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</si>
  <si>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</si>
  <si>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</si>
  <si>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</si>
  <si>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</si>
  <si>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</si>
  <si>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</si>
  <si>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</si>
  <si>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</si>
  <si>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</si>
  <si>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</si>
  <si>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</si>
  <si>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</si>
  <si>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</si>
  <si>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</si>
  <si>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</si>
  <si>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</si>
  <si>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</si>
  <si>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</si>
  <si>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</si>
  <si>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</si>
  <si>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</si>
  <si>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</si>
  <si>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</si>
  <si>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</si>
  <si>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</si>
  <si>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</si>
  <si>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</si>
  <si>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</si>
  <si>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</si>
  <si>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</si>
  <si>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</si>
  <si>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</si>
  <si>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</si>
  <si>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</si>
  <si>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</si>
  <si>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</si>
  <si>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</si>
  <si>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</si>
  <si>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</si>
  <si>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</si>
  <si>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</si>
  <si>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</si>
  <si>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</si>
  <si>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</si>
  <si>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</si>
  <si>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</si>
  <si>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</si>
  <si>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</si>
  <si>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</si>
  <si>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</si>
  <si>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</si>
  <si>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</si>
  <si>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</si>
  <si>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</si>
  <si>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</si>
  <si>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</si>
  <si>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</si>
  <si>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</si>
  <si>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</si>
  <si>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</si>
  <si>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</si>
  <si>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</si>
  <si>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</si>
  <si>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</si>
  <si>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</si>
  <si>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</si>
  <si>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</si>
  <si>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</si>
  <si>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</si>
  <si>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</si>
  <si>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</si>
  <si>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</si>
  <si>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</si>
  <si>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</si>
  <si>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</si>
  <si>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</si>
  <si>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</si>
  <si>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</si>
  <si>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</si>
  <si>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</si>
  <si>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</si>
  <si>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</si>
  <si>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</si>
  <si>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</si>
  <si>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</si>
  <si>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</si>
  <si>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</si>
  <si>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</si>
  <si>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</si>
  <si>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</si>
  <si>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</si>
  <si>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</si>
  <si>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</si>
  <si>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</si>
  <si>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</si>
  <si>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</si>
  <si>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</si>
  <si>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</si>
  <si>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</si>
  <si>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</si>
  <si>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</si>
  <si>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</si>
  <si>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</si>
  <si>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</si>
  <si>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</si>
  <si>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</si>
  <si>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</si>
  <si>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</si>
  <si>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</si>
  <si>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</si>
  <si>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</si>
  <si>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</si>
  <si>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</si>
  <si>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</si>
  <si>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</si>
  <si>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</si>
  <si>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</si>
  <si>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</si>
  <si>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</si>
  <si>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</si>
  <si>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</si>
  <si>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</si>
  <si>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</si>
  <si>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</si>
  <si>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</si>
  <si>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</si>
  <si>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</si>
  <si>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</si>
  <si>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</si>
  <si>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</si>
  <si>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</si>
  <si>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</si>
  <si>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</si>
  <si>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</si>
  <si>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</si>
  <si>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</si>
  <si>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</si>
  <si>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</si>
  <si>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</si>
  <si>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</si>
  <si>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</si>
  <si>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</si>
  <si>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</si>
  <si>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</si>
  <si>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</si>
  <si>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</si>
  <si>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</si>
  <si>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</si>
  <si>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</si>
  <si>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</si>
  <si>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</si>
  <si>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</si>
  <si>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</si>
  <si>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</si>
  <si>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</si>
  <si>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</si>
  <si>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</si>
  <si>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</si>
  <si>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</si>
  <si>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</si>
  <si>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</si>
  <si>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</si>
  <si>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</si>
  <si>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</si>
  <si>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</si>
  <si>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</si>
  <si>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</si>
  <si>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</si>
  <si>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</si>
  <si>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</si>
  <si>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</si>
  <si>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</si>
  <si>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</si>
  <si>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</si>
  <si>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</si>
  <si>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</si>
  <si>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</si>
  <si>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</si>
  <si>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</si>
  <si>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</si>
  <si>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</si>
  <si>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</si>
  <si>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</si>
  <si>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</si>
  <si>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</si>
  <si>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</si>
  <si>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</si>
  <si>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</si>
  <si>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</si>
  <si>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</si>
  <si>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</si>
  <si>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</si>
  <si>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</si>
  <si>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</si>
  <si>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</si>
  <si>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</si>
  <si>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</si>
  <si>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</si>
  <si>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</si>
  <si>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</si>
  <si>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</si>
  <si>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</si>
  <si>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</si>
  <si>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</si>
  <si>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</si>
  <si>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</si>
  <si>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</si>
  <si>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</si>
  <si>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</si>
  <si>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</si>
  <si>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</si>
  <si>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</si>
  <si>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</si>
  <si>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</si>
  <si>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</si>
  <si>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</si>
  <si>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</si>
  <si>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</si>
  <si>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</si>
  <si>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</si>
  <si>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</si>
  <si>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</si>
  <si>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</si>
  <si>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</si>
  <si>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</si>
  <si>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</si>
  <si>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</si>
  <si>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</si>
  <si>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</si>
  <si>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</si>
  <si>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</si>
  <si>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</si>
  <si>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</si>
  <si>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</si>
  <si>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</si>
  <si>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</si>
  <si>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</si>
  <si>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</si>
  <si>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</si>
  <si>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</si>
  <si>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</si>
  <si>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</si>
  <si>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</si>
  <si>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</si>
  <si>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</si>
  <si>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</si>
  <si>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</si>
  <si>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</si>
  <si>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</si>
  <si>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</si>
  <si>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</si>
  <si>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</si>
  <si>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</si>
  <si>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</si>
  <si>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</si>
  <si>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</si>
  <si>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</si>
  <si>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</si>
  <si>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</si>
  <si>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</si>
  <si>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</si>
  <si>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</si>
  <si>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</si>
  <si>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</si>
  <si>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</si>
  <si>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</si>
  <si>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</si>
  <si>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</si>
  <si>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</si>
  <si>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</si>
  <si>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</si>
  <si>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</si>
  <si>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</si>
  <si>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</si>
  <si>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</si>
  <si>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</si>
  <si>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</si>
  <si>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</si>
  <si>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</si>
  <si>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</si>
  <si>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</si>
  <si>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</si>
  <si>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</si>
  <si>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</si>
  <si>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</si>
  <si>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</si>
  <si>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</si>
  <si>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</si>
  <si>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</si>
  <si>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</si>
  <si>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</si>
  <si>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</si>
  <si>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</si>
  <si>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</si>
  <si>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</si>
  <si>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</si>
  <si>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</si>
  <si>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</si>
  <si>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</si>
  <si>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</si>
  <si>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</si>
  <si>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</si>
  <si>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</si>
  <si>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</si>
  <si>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</si>
  <si>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</si>
  <si>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</si>
  <si>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</si>
  <si>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</si>
  <si>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</si>
  <si>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</si>
  <si>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</si>
  <si>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</si>
  <si>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</si>
  <si>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</si>
  <si>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</si>
  <si>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</si>
  <si>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</si>
  <si>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</si>
  <si>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</si>
  <si>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</si>
  <si>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</si>
  <si>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</si>
  <si>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</si>
  <si>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</si>
  <si>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</si>
  <si>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</si>
  <si>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</si>
  <si>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</si>
  <si>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</si>
  <si>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</si>
  <si>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</si>
  <si>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</si>
  <si>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</si>
  <si>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</si>
  <si>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</si>
  <si>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</si>
  <si>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</si>
  <si>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</si>
  <si>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</si>
  <si>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</si>
  <si>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</si>
  <si>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</si>
  <si>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</si>
  <si>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</si>
  <si>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</si>
  <si>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</si>
  <si>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</si>
  <si>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</si>
  <si>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</si>
  <si>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</si>
  <si>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</si>
  <si>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</si>
  <si>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</si>
  <si>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</si>
  <si>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</si>
  <si>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</si>
  <si>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</si>
  <si>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</si>
  <si>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</si>
  <si>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</si>
  <si>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</si>
  <si>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</si>
  <si>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</si>
  <si>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</si>
  <si>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</si>
  <si>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</si>
  <si>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</si>
  <si>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</si>
  <si>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</si>
  <si>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</si>
  <si>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</si>
  <si>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</si>
  <si>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</si>
  <si>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</si>
  <si>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</si>
  <si>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</si>
  <si>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</si>
  <si>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</si>
  <si>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</si>
  <si>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</si>
  <si>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</si>
  <si>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</si>
  <si>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</si>
  <si>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</si>
  <si>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</si>
  <si>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</si>
  <si>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</si>
  <si>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</si>
  <si>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</si>
  <si>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</si>
  <si>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</si>
  <si>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</si>
  <si>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</si>
  <si>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</si>
  <si>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</si>
  <si>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</si>
  <si>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</si>
  <si>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</si>
  <si>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</si>
  <si>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</si>
  <si>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</si>
  <si>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</si>
  <si>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</si>
  <si>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</si>
  <si>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</si>
  <si>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</si>
  <si>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</si>
  <si>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</si>
  <si>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</si>
  <si>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</si>
  <si>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</si>
  <si>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</si>
  <si>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</si>
  <si>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</si>
  <si>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</si>
  <si>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</si>
  <si>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</si>
  <si>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</si>
  <si>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</si>
  <si>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</si>
  <si>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</si>
  <si>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</si>
  <si>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</si>
  <si>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</si>
  <si>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</si>
  <si>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</si>
  <si>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</si>
  <si>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</si>
  <si>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</si>
  <si>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</si>
  <si>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</si>
  <si>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</si>
  <si>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</si>
  <si>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</si>
  <si>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</si>
  <si>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</si>
  <si>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</si>
  <si>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</si>
  <si>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</si>
  <si>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</si>
  <si>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</si>
  <si>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</si>
  <si>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</si>
  <si>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</si>
  <si>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</si>
  <si>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</si>
  <si>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</si>
  <si>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</si>
  <si>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</si>
  <si>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</si>
  <si>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</si>
  <si>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</si>
  <si>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</si>
  <si>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</si>
  <si>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</si>
  <si>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</si>
  <si>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</si>
  <si>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</si>
  <si>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</si>
  <si>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</si>
  <si>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</si>
  <si>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</si>
  <si>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</si>
  <si>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</si>
  <si>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</si>
  <si>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</si>
  <si>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</si>
  <si>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</si>
  <si>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</si>
  <si>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</si>
  <si>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</si>
  <si>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</si>
  <si>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</si>
  <si>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</si>
  <si>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</si>
  <si>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</si>
  <si>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</si>
  <si>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</si>
  <si>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</si>
  <si>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</si>
  <si>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</si>
  <si>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</si>
  <si>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</si>
  <si>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</si>
  <si>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</si>
  <si>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</si>
  <si>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</si>
  <si>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</si>
  <si>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</si>
  <si>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</si>
  <si>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</si>
  <si>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</si>
  <si>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</si>
  <si>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</si>
  <si>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</si>
  <si>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</si>
  <si>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</si>
  <si>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</si>
  <si>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</si>
  <si>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</si>
  <si>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</si>
  <si>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</si>
  <si>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</si>
  <si>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</si>
  <si>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</si>
  <si>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</si>
  <si>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</si>
  <si>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</si>
  <si>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</si>
  <si>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</si>
  <si>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</si>
  <si>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</si>
  <si>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</si>
  <si>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</si>
  <si>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</si>
  <si>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</si>
  <si>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</si>
  <si>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</si>
  <si>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</si>
  <si>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</si>
  <si>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</si>
  <si>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</si>
  <si>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</si>
  <si>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</si>
  <si>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</si>
  <si>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</si>
  <si>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</si>
  <si>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</si>
  <si>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</si>
  <si>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</si>
  <si>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</si>
  <si>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</si>
  <si>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</si>
  <si>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</si>
  <si>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</si>
  <si>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</si>
  <si>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</si>
  <si>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</si>
  <si>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</si>
  <si>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</si>
  <si>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</si>
  <si>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</si>
  <si>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</si>
  <si>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</si>
  <si>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</si>
  <si>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</si>
  <si>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</si>
  <si>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</si>
  <si>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</si>
  <si>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</si>
  <si>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</si>
  <si>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</si>
  <si>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</si>
  <si>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</si>
  <si>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</si>
  <si>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</si>
  <si>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</si>
  <si>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</si>
  <si>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</si>
  <si>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</si>
  <si>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</si>
  <si>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</si>
  <si>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</si>
  <si>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</si>
  <si>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</si>
  <si>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</si>
  <si>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</si>
  <si>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</si>
  <si>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</si>
  <si>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</si>
  <si>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</si>
  <si>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</si>
  <si>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</si>
  <si>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</si>
  <si>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</si>
  <si>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</si>
  <si>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</si>
  <si>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</si>
  <si>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</si>
  <si>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</si>
  <si>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</si>
  <si>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</si>
  <si>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</si>
  <si>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</si>
  <si>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</si>
  <si>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</si>
  <si>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</si>
  <si>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</si>
  <si>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</si>
  <si>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</si>
  <si>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</si>
  <si>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</si>
  <si>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</si>
  <si>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</si>
  <si>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</si>
  <si>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</si>
  <si>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</si>
  <si>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</si>
  <si>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</si>
  <si>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</si>
  <si>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</si>
  <si>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</si>
  <si>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</si>
  <si>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</si>
  <si>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</si>
  <si>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</si>
  <si>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</si>
  <si>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</si>
  <si>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</si>
  <si>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</si>
  <si>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</si>
  <si>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</si>
  <si>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</si>
  <si>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</si>
  <si>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</si>
  <si>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</si>
  <si>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</si>
  <si>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</si>
  <si>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</si>
  <si>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</si>
  <si>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</si>
  <si>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</si>
  <si>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</si>
  <si>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</si>
  <si>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</si>
  <si>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</si>
  <si>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</si>
  <si>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</si>
  <si>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</si>
  <si>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</si>
  <si>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</si>
  <si>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</si>
  <si>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</si>
  <si>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</si>
  <si>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</si>
  <si>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</si>
  <si>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</si>
  <si>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</si>
  <si>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</si>
  <si>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</si>
  <si>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</si>
  <si>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</si>
  <si>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</si>
  <si>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</si>
  <si>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</si>
  <si>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</si>
  <si>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</si>
  <si>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</si>
  <si>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</si>
  <si>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</si>
  <si>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</si>
  <si>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</si>
  <si>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</si>
  <si>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</si>
  <si>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</si>
  <si>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</si>
  <si>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</si>
  <si>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</si>
  <si>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</si>
  <si>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</si>
  <si>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</si>
  <si>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</si>
  <si>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</si>
  <si>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</si>
  <si>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</si>
  <si>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</si>
  <si>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</si>
  <si>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</si>
  <si>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</si>
  <si>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</si>
  <si>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</si>
  <si>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</si>
  <si>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</si>
  <si>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</si>
  <si>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</si>
  <si>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</si>
  <si>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</si>
  <si>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</si>
  <si>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</si>
  <si>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</si>
  <si>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</si>
  <si>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</si>
  <si>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</si>
  <si>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</si>
  <si>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</si>
  <si>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</si>
  <si>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</si>
  <si>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</si>
  <si>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</si>
  <si>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</si>
  <si>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</si>
  <si>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</si>
  <si>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</si>
  <si>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</si>
  <si>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</si>
  <si>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</si>
  <si>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</si>
  <si>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</si>
  <si>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</si>
  <si>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</si>
  <si>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</si>
  <si>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</si>
  <si>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</si>
  <si>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</si>
  <si>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</si>
  <si>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</si>
  <si>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</si>
  <si>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</si>
  <si>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</si>
  <si>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</si>
  <si>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</si>
  <si>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</si>
  <si>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</si>
  <si>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</si>
  <si>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</si>
  <si>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</si>
  <si>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</si>
  <si>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</si>
  <si>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</si>
  <si>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</si>
  <si>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</si>
  <si>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</si>
  <si>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</si>
  <si>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</si>
  <si>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</si>
  <si>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</si>
  <si>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</si>
  <si>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</si>
  <si>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</si>
  <si>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</si>
  <si>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</si>
  <si>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</si>
  <si>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</si>
  <si>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</si>
  <si>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</si>
  <si>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</si>
  <si>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</si>
  <si>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</si>
  <si>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</si>
  <si>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</si>
  <si>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</si>
  <si>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</si>
  <si>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</si>
  <si>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</si>
  <si>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</si>
  <si>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</si>
  <si>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</si>
  <si>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</si>
  <si>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</si>
  <si>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</si>
  <si>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</si>
  <si>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</si>
  <si>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</si>
  <si>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</si>
  <si>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</si>
  <si>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</si>
  <si>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</si>
  <si>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</si>
  <si>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</si>
  <si>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</si>
  <si>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</si>
  <si>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</si>
  <si>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</si>
  <si>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</si>
  <si>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</si>
  <si>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</si>
  <si>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</si>
  <si>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</si>
  <si>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</si>
  <si>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</si>
  <si>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</si>
  <si>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</si>
  <si>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</si>
  <si>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</si>
  <si>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</si>
  <si>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</si>
  <si>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</si>
  <si>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</si>
  <si>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</si>
  <si>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</si>
  <si>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</si>
  <si>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</si>
  <si>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</si>
  <si>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</si>
  <si>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</si>
  <si>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</si>
  <si>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</si>
  <si>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</si>
  <si>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</si>
  <si>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</si>
  <si>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</si>
  <si>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</si>
  <si>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</si>
  <si>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</si>
  <si>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</si>
  <si>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</si>
  <si>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</si>
  <si>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</si>
  <si>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</si>
  <si>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</si>
  <si>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</si>
  <si>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</si>
  <si>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</si>
  <si>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</si>
  <si>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</si>
  <si>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</si>
  <si>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</si>
  <si>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</si>
  <si>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</si>
  <si>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</si>
  <si>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</si>
  <si>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</si>
  <si>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</si>
  <si>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</si>
  <si>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</si>
  <si>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</si>
  <si>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</si>
  <si>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</si>
  <si>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</si>
  <si>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</si>
  <si>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</si>
  <si>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</si>
  <si>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</si>
  <si>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</si>
  <si>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</si>
  <si>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</si>
  <si>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</si>
  <si>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</si>
  <si>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</si>
  <si>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</si>
  <si>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</si>
  <si>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</si>
  <si>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</si>
  <si>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</si>
  <si>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</si>
  <si>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</si>
  <si>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</si>
  <si>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</si>
  <si>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</si>
  <si>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</si>
  <si>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</si>
  <si>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</si>
  <si>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</si>
  <si>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</si>
  <si>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</si>
  <si>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</si>
  <si>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</si>
  <si>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</si>
  <si>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</si>
  <si>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</si>
  <si>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</si>
  <si>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</si>
  <si>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</si>
  <si>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</si>
  <si>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</si>
  <si>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</si>
  <si>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</si>
  <si>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</si>
  <si>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</si>
  <si>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</si>
  <si>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</si>
  <si>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</si>
  <si>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</si>
  <si>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</si>
  <si>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</si>
  <si>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</si>
  <si>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</si>
  <si>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</si>
  <si>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</si>
  <si>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</si>
  <si>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</si>
  <si>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</si>
  <si>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</si>
  <si>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</si>
  <si>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</si>
  <si>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</si>
  <si>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</si>
  <si>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</si>
  <si>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</si>
  <si>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</si>
  <si>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</si>
  <si>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</si>
  <si>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</si>
  <si>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</si>
  <si>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</si>
  <si>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</si>
  <si>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</si>
  <si>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</si>
  <si>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</si>
  <si>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</si>
  <si>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</si>
  <si>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</si>
  <si>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</si>
  <si>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</si>
  <si>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</si>
  <si>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</si>
  <si>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</si>
  <si>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</si>
  <si>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</si>
  <si>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</si>
  <si>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</si>
  <si>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</si>
  <si>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</si>
  <si>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</si>
  <si>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</si>
  <si>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</si>
  <si>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</si>
  <si>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</si>
  <si>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</si>
  <si>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</si>
  <si>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</si>
  <si>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</si>
  <si>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</si>
  <si>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</si>
  <si>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</si>
  <si>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</si>
  <si>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</si>
  <si>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</si>
  <si>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</si>
  <si>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</si>
  <si>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</si>
  <si>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</si>
  <si>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</si>
  <si>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</si>
  <si>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</si>
  <si>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</si>
  <si>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</si>
  <si>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</si>
  <si>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</si>
  <si>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</si>
  <si>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</si>
  <si>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</si>
  <si>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</si>
  <si>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</si>
  <si>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</si>
  <si>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</si>
  <si>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</si>
  <si>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</si>
  <si>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</si>
  <si>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</si>
  <si>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</si>
  <si>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</si>
  <si>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</si>
  <si>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</si>
  <si>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</si>
  <si>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</si>
  <si>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</si>
  <si>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</si>
  <si>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</si>
  <si>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</si>
  <si>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</si>
  <si>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</si>
  <si>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</si>
  <si>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</si>
  <si>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</si>
  <si>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</si>
  <si>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</si>
  <si>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</si>
  <si>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</si>
  <si>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</si>
  <si>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</si>
  <si>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</si>
  <si>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</si>
  <si>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</si>
  <si>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</si>
  <si>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</si>
  <si>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</si>
  <si>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</si>
  <si>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</si>
  <si>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</si>
  <si>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</si>
  <si>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</si>
  <si>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</si>
  <si>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</si>
  <si>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</si>
  <si>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</si>
  <si>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</si>
  <si>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</si>
  <si>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</si>
  <si>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</si>
  <si>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</si>
  <si>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</si>
  <si>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</si>
  <si>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</si>
  <si>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</si>
  <si>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</si>
  <si>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</si>
  <si>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</si>
  <si>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</si>
  <si>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</si>
  <si>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</si>
  <si>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</si>
  <si>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</si>
  <si>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</si>
  <si>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</si>
  <si>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</si>
  <si>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</si>
  <si>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</si>
  <si>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</si>
  <si>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</si>
  <si>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</si>
  <si>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</si>
  <si>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</si>
  <si>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</si>
  <si>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</si>
  <si>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</si>
  <si>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</si>
  <si>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</si>
  <si>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</si>
  <si>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</si>
  <si>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</si>
  <si>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</si>
  <si>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</si>
  <si>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</si>
  <si>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</si>
  <si>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</si>
  <si>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</si>
  <si>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</si>
  <si>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</si>
  <si>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</si>
  <si>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</si>
  <si>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</si>
  <si>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</si>
  <si>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</si>
  <si>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</si>
  <si>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</si>
  <si>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</si>
  <si>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</si>
  <si>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</si>
  <si>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</si>
  <si>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</si>
  <si>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</si>
  <si>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</si>
  <si>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</si>
  <si>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</si>
  <si>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</si>
  <si>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</si>
  <si>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</si>
  <si>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</si>
  <si>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</si>
  <si>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</si>
  <si>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</si>
  <si>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</si>
  <si>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</si>
  <si>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</si>
  <si>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</si>
  <si>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</si>
  <si>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</si>
  <si>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</si>
  <si>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</si>
  <si>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</si>
  <si>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</si>
  <si>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</si>
  <si>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</si>
  <si>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</si>
  <si>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</si>
  <si>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</si>
  <si>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</si>
  <si>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</si>
  <si>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</si>
  <si>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</si>
  <si>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</si>
  <si>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</si>
  <si>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</si>
  <si>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</si>
  <si>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</si>
  <si>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</si>
  <si>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</si>
  <si>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</si>
  <si>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</si>
  <si>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</si>
  <si>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</si>
  <si>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</si>
  <si>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</si>
  <si>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</si>
  <si>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</si>
  <si>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</si>
  <si>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</si>
  <si>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</si>
  <si>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</si>
  <si>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</si>
  <si>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</si>
  <si>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</si>
  <si>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</si>
  <si>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</si>
  <si>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</si>
  <si>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</si>
  <si>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</si>
  <si>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</si>
  <si>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</si>
  <si>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</si>
  <si>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</si>
  <si>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</si>
  <si>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</si>
  <si>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</si>
  <si>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</si>
  <si>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</si>
  <si>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</si>
  <si>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</si>
  <si>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</si>
  <si>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</si>
  <si>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</si>
  <si>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</si>
  <si>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</si>
  <si>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</si>
  <si>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</si>
  <si>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</si>
  <si>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</si>
  <si>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</si>
  <si>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</si>
  <si>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</si>
  <si>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</si>
  <si>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</si>
  <si>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</si>
  <si>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</si>
  <si>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</si>
  <si>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</si>
  <si>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</si>
  <si>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</si>
  <si>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</si>
  <si>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</si>
  <si>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</si>
  <si>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</si>
  <si>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</si>
  <si>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</si>
  <si>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</si>
  <si>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</si>
  <si>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</si>
  <si>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</si>
  <si>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</si>
  <si>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</si>
  <si>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</si>
  <si>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</si>
  <si>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</si>
  <si>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</si>
  <si>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</si>
  <si>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</si>
  <si>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</si>
  <si>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</si>
  <si>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</si>
  <si>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</si>
  <si>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</si>
  <si>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</si>
  <si>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</si>
  <si>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</si>
  <si>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</si>
  <si>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</si>
  <si>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</si>
  <si>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</si>
  <si>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</si>
  <si>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</si>
  <si>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</si>
  <si>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</si>
  <si>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</si>
  <si>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</si>
  <si>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</si>
  <si>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</si>
  <si>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</si>
  <si>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</si>
  <si>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</si>
  <si>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</si>
  <si>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</si>
  <si>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</si>
  <si>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</si>
  <si>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</si>
  <si>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</si>
  <si>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</si>
  <si>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</si>
  <si>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</si>
  <si>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</si>
  <si>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</si>
  <si>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</si>
  <si>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</si>
  <si>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</si>
  <si>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</si>
  <si>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</si>
  <si>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</si>
  <si>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</si>
  <si>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</si>
  <si>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</si>
  <si>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</si>
  <si>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</si>
  <si>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</si>
  <si>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</si>
  <si>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</si>
  <si>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</si>
  <si>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</si>
  <si>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</si>
  <si>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</si>
  <si>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</si>
  <si>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</si>
  <si>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</si>
  <si>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</si>
  <si>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</si>
  <si>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</si>
  <si>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</si>
  <si>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</si>
  <si>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</si>
  <si>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</si>
  <si>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</si>
  <si>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</si>
  <si>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</si>
  <si>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</si>
  <si>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</si>
  <si>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</si>
  <si>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</si>
  <si>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</si>
  <si>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</si>
  <si>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</si>
  <si>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</si>
  <si>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</si>
  <si>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</si>
  <si>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</si>
  <si>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</si>
  <si>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</si>
  <si>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</si>
  <si>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</si>
  <si>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</si>
  <si>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</si>
  <si>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</si>
  <si>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</si>
  <si>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</si>
  <si>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</si>
  <si>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</si>
  <si>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</si>
  <si>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</si>
  <si>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</si>
  <si>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</si>
  <si>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</si>
  <si>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</si>
  <si>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</si>
  <si>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</si>
  <si>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</si>
  <si>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</si>
  <si>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</si>
  <si>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</si>
  <si>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</si>
  <si>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</si>
  <si>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</si>
  <si>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</si>
  <si>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</si>
  <si>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</si>
  <si>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</si>
  <si>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</si>
  <si>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</si>
  <si>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</si>
  <si>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</si>
  <si>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</si>
  <si>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</si>
  <si>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</si>
  <si>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</si>
  <si>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</si>
  <si>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</si>
  <si>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</si>
  <si>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</si>
  <si>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</si>
  <si>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</si>
  <si>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</si>
  <si>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</si>
  <si>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</si>
  <si>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</si>
  <si>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</si>
  <si>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</si>
  <si>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</si>
  <si>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</si>
  <si>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</si>
  <si>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</si>
  <si>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</si>
  <si>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</si>
  <si>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</si>
  <si>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</si>
  <si>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</si>
  <si>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</si>
  <si>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</si>
  <si>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</si>
  <si>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</si>
  <si>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</si>
  <si>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</si>
  <si>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</si>
  <si>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</si>
  <si>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</si>
  <si>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</si>
  <si>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</si>
  <si>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</si>
  <si>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</si>
  <si>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</si>
  <si>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</si>
  <si>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</si>
  <si>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</si>
  <si>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</si>
  <si>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</si>
  <si>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</si>
  <si>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</si>
  <si>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</si>
  <si>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</si>
  <si>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</si>
  <si>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</si>
  <si>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</si>
  <si>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</si>
  <si>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</si>
  <si>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</si>
  <si>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</si>
  <si>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</si>
  <si>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</si>
  <si>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</si>
  <si>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</si>
  <si>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</si>
  <si>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</si>
  <si>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</si>
  <si>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</si>
  <si>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</si>
  <si>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</si>
  <si>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</si>
  <si>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</si>
  <si>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</si>
  <si>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</si>
  <si>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</si>
  <si>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</si>
  <si>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</si>
  <si>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</si>
  <si>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</si>
  <si>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</si>
  <si>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</si>
  <si>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</si>
  <si>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</si>
  <si>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</si>
  <si>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</si>
  <si>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</si>
  <si>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</si>
  <si>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</si>
  <si>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</si>
  <si>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</si>
  <si>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</si>
  <si>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</si>
  <si>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</si>
  <si>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</si>
  <si>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</si>
  <si>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</si>
  <si>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</si>
  <si>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</si>
  <si>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</si>
  <si>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</si>
  <si>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</si>
  <si>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</si>
  <si>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</si>
  <si>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</si>
  <si>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</si>
  <si>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</si>
  <si>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</si>
  <si>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</si>
  <si>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</si>
  <si>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</si>
  <si>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</si>
  <si>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</si>
  <si>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</si>
  <si>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</si>
  <si>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</si>
  <si>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</si>
  <si>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</si>
  <si>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</si>
  <si>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</si>
  <si>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</si>
  <si>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</si>
  <si>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</si>
  <si>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</si>
  <si>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</si>
  <si>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</si>
  <si>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</si>
  <si>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</si>
  <si>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</si>
  <si>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</si>
  <si>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</si>
  <si>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</si>
  <si>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</si>
  <si>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</si>
  <si>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</si>
  <si>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</si>
  <si>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</si>
  <si>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</si>
  <si>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</si>
  <si>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</si>
  <si>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</si>
  <si>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</si>
  <si>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</si>
  <si>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</si>
  <si>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</si>
  <si>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</si>
  <si>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</si>
  <si>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</si>
  <si>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</si>
  <si>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</si>
  <si>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</si>
  <si>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</si>
  <si>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</si>
  <si>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</si>
  <si>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</si>
  <si>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</si>
  <si>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</si>
  <si>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</si>
  <si>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</si>
  <si>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</si>
  <si>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</si>
  <si>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</si>
  <si>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</si>
  <si>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</si>
  <si>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</si>
  <si>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</si>
  <si>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</si>
  <si>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</si>
  <si>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</si>
  <si>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</si>
  <si>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</si>
  <si>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</si>
  <si>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</si>
  <si>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</si>
  <si>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</si>
  <si>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</si>
  <si>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</si>
  <si>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</si>
  <si>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</si>
  <si>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</si>
  <si>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</si>
  <si>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</si>
  <si>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</si>
  <si>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</si>
  <si>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</si>
  <si>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</si>
  <si>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</si>
  <si>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</si>
  <si>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</si>
  <si>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</si>
  <si>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</si>
  <si>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</si>
  <si>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</si>
  <si>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</si>
  <si>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</si>
  <si>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</si>
  <si>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</si>
  <si>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</si>
  <si>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</si>
  <si>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</si>
  <si>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</si>
  <si>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</si>
  <si>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</si>
  <si>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</si>
  <si>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</si>
  <si>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</si>
  <si>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</si>
  <si>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</si>
  <si>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</si>
  <si>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</si>
  <si>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</si>
  <si>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</si>
  <si>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</si>
  <si>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</si>
  <si>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</si>
  <si>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</si>
  <si>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</si>
  <si>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</si>
  <si>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</si>
  <si>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</si>
  <si>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</si>
  <si>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</si>
  <si>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</si>
  <si>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</si>
  <si>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</si>
  <si>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</si>
  <si>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</si>
  <si>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</si>
  <si>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</si>
  <si>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</si>
  <si>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</si>
  <si>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</si>
  <si>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</si>
  <si>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</si>
  <si>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</si>
  <si>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</si>
  <si>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</si>
  <si>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</si>
  <si>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</si>
  <si>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</si>
  <si>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</si>
  <si>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</si>
  <si>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</si>
  <si>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</si>
  <si>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</si>
  <si>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</si>
  <si>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</si>
  <si>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</si>
  <si>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</si>
  <si>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</si>
  <si>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</si>
  <si>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</si>
  <si>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</si>
  <si>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</si>
  <si>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</si>
  <si>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</si>
  <si>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</si>
  <si>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</si>
  <si>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</si>
  <si>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</si>
  <si>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</si>
  <si>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</si>
  <si>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</si>
  <si>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</si>
  <si>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</si>
  <si>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</si>
  <si>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</si>
  <si>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</si>
  <si>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</si>
  <si>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</si>
  <si>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</si>
  <si>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</si>
  <si>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</si>
  <si>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</si>
  <si>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</si>
  <si>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</si>
  <si>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</si>
  <si>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</si>
  <si>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</si>
  <si>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</si>
  <si>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</si>
  <si>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</si>
  <si>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</si>
  <si>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</si>
  <si>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</si>
  <si>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</si>
  <si>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</si>
  <si>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</si>
  <si>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</si>
  <si>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</si>
  <si>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</si>
  <si>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</si>
  <si>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</si>
  <si>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</si>
  <si>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</si>
  <si>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</si>
  <si>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</si>
  <si>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</si>
  <si>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</si>
  <si>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</si>
  <si>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</si>
  <si>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</si>
  <si>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</si>
  <si>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</si>
  <si>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</si>
  <si>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</si>
  <si>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</si>
  <si>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</si>
  <si>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</si>
  <si>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</si>
  <si>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</si>
  <si>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</si>
  <si>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</si>
  <si>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</si>
  <si>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</si>
  <si>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</si>
  <si>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</si>
  <si>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</si>
  <si>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</si>
  <si>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</si>
  <si>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</si>
  <si>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</si>
  <si>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</si>
  <si>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美郷町</t>
  </si>
  <si>
    <t>45_令和7年度</t>
  </si>
  <si>
    <t>45_令和8年度</t>
  </si>
  <si>
    <t>45_令和9年度</t>
  </si>
  <si>
    <t>45_令和10年度</t>
  </si>
  <si>
    <t>45_令和11年度</t>
  </si>
  <si>
    <t>45_令和12年度</t>
  </si>
  <si>
    <t>45383_令和6年度</t>
  </si>
  <si>
    <t>45383</t>
  </si>
  <si>
    <t>綾町</t>
  </si>
  <si>
    <t>45209_令和6年度</t>
  </si>
  <si>
    <t>45209</t>
  </si>
  <si>
    <t>えびの市</t>
  </si>
  <si>
    <t>45421_令和6年度</t>
  </si>
  <si>
    <t>45421</t>
  </si>
  <si>
    <t>門川町</t>
  </si>
  <si>
    <t>45405_令和6年度</t>
  </si>
  <si>
    <t>45405</t>
  </si>
  <si>
    <t>川南町</t>
  </si>
  <si>
    <t>45404_令和6年度</t>
  </si>
  <si>
    <t>45404</t>
  </si>
  <si>
    <t>木城町</t>
  </si>
  <si>
    <t>45207_令和6年度</t>
  </si>
  <si>
    <t>45207</t>
  </si>
  <si>
    <t>串間市</t>
  </si>
  <si>
    <t>45382_令和6年度</t>
  </si>
  <si>
    <t>45382</t>
  </si>
  <si>
    <t>国富町</t>
  </si>
  <si>
    <t>45443_令和6年度</t>
  </si>
  <si>
    <t>45443</t>
  </si>
  <si>
    <t>五ヶ瀬町</t>
  </si>
  <si>
    <t>45205_令和6年度</t>
  </si>
  <si>
    <t>45205</t>
  </si>
  <si>
    <t>小林市</t>
  </si>
  <si>
    <t>45208_令和6年度</t>
  </si>
  <si>
    <t>45208</t>
  </si>
  <si>
    <t>西都市</t>
  </si>
  <si>
    <t>45430_令和6年度</t>
  </si>
  <si>
    <t>45430</t>
  </si>
  <si>
    <t>椎葉村</t>
  </si>
  <si>
    <t>45402_令和6年度</t>
  </si>
  <si>
    <t>45402</t>
  </si>
  <si>
    <t>新富町</t>
  </si>
  <si>
    <t>45441_令和6年度</t>
  </si>
  <si>
    <t>45441</t>
  </si>
  <si>
    <t>高千穂町</t>
  </si>
  <si>
    <t>45401_令和6年度</t>
  </si>
  <si>
    <t>45401</t>
  </si>
  <si>
    <t>高鍋町</t>
  </si>
  <si>
    <t>45361_令和6年度</t>
  </si>
  <si>
    <t>45361</t>
  </si>
  <si>
    <t>高原町</t>
  </si>
  <si>
    <t>45406_令和6年度</t>
  </si>
  <si>
    <t>45406</t>
  </si>
  <si>
    <t>都農町</t>
  </si>
  <si>
    <t>45403_令和6年度</t>
  </si>
  <si>
    <t>45403</t>
  </si>
  <si>
    <t>西米良村</t>
  </si>
  <si>
    <t>45204_令和6年度</t>
  </si>
  <si>
    <t>45204</t>
  </si>
  <si>
    <t>日南市</t>
  </si>
  <si>
    <t>45203_令和6年度</t>
  </si>
  <si>
    <t>45203</t>
  </si>
  <si>
    <t>延岡市</t>
  </si>
  <si>
    <t>45442_令和6年度</t>
  </si>
  <si>
    <t>45442</t>
  </si>
  <si>
    <t>日之影町</t>
  </si>
  <si>
    <t>45206_令和6年度</t>
  </si>
  <si>
    <t>45206</t>
  </si>
  <si>
    <t>日向市</t>
  </si>
  <si>
    <t>45431_令和6年度</t>
  </si>
  <si>
    <t>45431</t>
  </si>
  <si>
    <t>45341_令和6年度</t>
  </si>
  <si>
    <t>45341</t>
  </si>
  <si>
    <t>三股町</t>
  </si>
  <si>
    <t>45202_令和6年度</t>
  </si>
  <si>
    <t>45202</t>
  </si>
  <si>
    <t>都城市</t>
  </si>
  <si>
    <t>45201_令和6年度</t>
  </si>
  <si>
    <t>45201</t>
  </si>
  <si>
    <t>宮崎市</t>
  </si>
  <si>
    <t>45429_令和6年度</t>
  </si>
  <si>
    <t>45429</t>
  </si>
  <si>
    <t>諸塚村</t>
  </si>
  <si>
    <t>45383_令和4年度</t>
  </si>
  <si>
    <t>45209_令和4年度</t>
  </si>
  <si>
    <t>45421_令和4年度</t>
  </si>
  <si>
    <t>45405_令和4年度</t>
  </si>
  <si>
    <t>45404_令和4年度</t>
  </si>
  <si>
    <t>45207_令和4年度</t>
  </si>
  <si>
    <t>45382_令和4年度</t>
  </si>
  <si>
    <t>45443_令和4年度</t>
  </si>
  <si>
    <t>45205_令和4年度</t>
  </si>
  <si>
    <t>45208_令和4年度</t>
  </si>
  <si>
    <t>45430_令和4年度</t>
  </si>
  <si>
    <t>45402_令和4年度</t>
  </si>
  <si>
    <t>45441_令和4年度</t>
  </si>
  <si>
    <t>45401_令和4年度</t>
  </si>
  <si>
    <t>45361_令和4年度</t>
  </si>
  <si>
    <t>45406_令和4年度</t>
  </si>
  <si>
    <t>45403_令和4年度</t>
  </si>
  <si>
    <t>45204_令和4年度</t>
  </si>
  <si>
    <t>45203_令和4年度</t>
  </si>
  <si>
    <t>45442_令和4年度</t>
  </si>
  <si>
    <t>45206_令和4年度</t>
  </si>
  <si>
    <t>45431_令和4年度</t>
  </si>
  <si>
    <t>45341_令和4年度</t>
  </si>
  <si>
    <t>45202_令和4年度</t>
  </si>
  <si>
    <t>45201_令和4年度</t>
  </si>
  <si>
    <t>45429_令和4年度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</si>
</sst>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44.611753287260001</c:v>
                </c:pt>
                <c:pt idx="1">
                  <c:v>56.037690362579987</c:v>
                </c:pt>
                <c:pt idx="2">
                  <c:v>50.040315816339998</c:v>
                </c:pt>
                <c:pt idx="3">
                  <c:v>49.769701221219997</c:v>
                </c:pt>
                <c:pt idx="4">
                  <c:v>42.572672874170003</c:v>
                </c:pt>
                <c:pt idx="5">
                  <c:v>40.135848570839997</c:v>
                </c:pt>
                <c:pt idx="6">
                  <c:v>58.382884142037987</c:v>
                </c:pt>
                <c:pt idx="7">
                  <c:v>55.27142612686</c:v>
                </c:pt>
                <c:pt idx="8">
                  <c:v>65.893831385039988</c:v>
                </c:pt>
                <c:pt idx="9">
                  <c:v>50.197396997804994</c:v>
                </c:pt>
                <c:pt idx="10">
                  <c:v>72.851362858091989</c:v>
                </c:pt>
                <c:pt idx="11">
                  <c:v>53.998205970290002</c:v>
                </c:pt>
                <c:pt idx="12">
                  <c:v>109.33519914266199</c:v>
                </c:pt>
                <c:pt idx="13">
                  <c:v>101.81125566507647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2633.6111162117149</c:v>
                </c:pt>
                <c:pt idx="1">
                  <c:v>2653.6102301986039</c:v>
                </c:pt>
                <c:pt idx="2">
                  <c:v>2601.0657873886435</c:v>
                </c:pt>
                <c:pt idx="3">
                  <c:v>2606.7401247060247</c:v>
                </c:pt>
                <c:pt idx="4">
                  <c:v>2565.7027024999734</c:v>
                </c:pt>
                <c:pt idx="5">
                  <c:v>2506.8005391611914</c:v>
                </c:pt>
                <c:pt idx="6">
                  <c:v>2482.4245695853106</c:v>
                </c:pt>
                <c:pt idx="7">
                  <c:v>2439.0764830077492</c:v>
                </c:pt>
                <c:pt idx="8">
                  <c:v>2408.2127386640332</c:v>
                </c:pt>
                <c:pt idx="9">
                  <c:v>2367.9773382505055</c:v>
                </c:pt>
                <c:pt idx="10">
                  <c:v>2321.9471082431596</c:v>
                </c:pt>
                <c:pt idx="11">
                  <c:v>2121.6204806650267</c:v>
                </c:pt>
                <c:pt idx="12">
                  <c:v>2122.5127690091326</c:v>
                </c:pt>
                <c:pt idx="13">
                  <c:v>2167.8100160413064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1118.169345346902</c:v>
                </c:pt>
                <c:pt idx="1">
                  <c:v>1361.3295389501061</c:v>
                </c:pt>
                <c:pt idx="2">
                  <c:v>1732.959171367065</c:v>
                </c:pt>
                <c:pt idx="3">
                  <c:v>1800.3310680236029</c:v>
                </c:pt>
                <c:pt idx="4">
                  <c:v>1913.4449532324829</c:v>
                </c:pt>
                <c:pt idx="5">
                  <c:v>1851.9616237166949</c:v>
                </c:pt>
                <c:pt idx="6">
                  <c:v>1619.659819056078</c:v>
                </c:pt>
                <c:pt idx="7">
                  <c:v>1399.9853155466933</c:v>
                </c:pt>
                <c:pt idx="8">
                  <c:v>1456.7382748529747</c:v>
                </c:pt>
                <c:pt idx="9">
                  <c:v>977.927037962996</c:v>
                </c:pt>
                <c:pt idx="10">
                  <c:v>1013.9043336311344</c:v>
                </c:pt>
                <c:pt idx="11">
                  <c:v>1132.783161829029</c:v>
                </c:pt>
                <c:pt idx="12">
                  <c:v>948.872632096247</c:v>
                </c:pt>
                <c:pt idx="13">
                  <c:v>1434.3696053232941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1505.55352863238</c:v>
                </c:pt>
                <c:pt idx="1">
                  <c:v>1607.4946017840971</c:v>
                </c:pt>
                <c:pt idx="2">
                  <c:v>2140.8121612174591</c:v>
                </c:pt>
                <c:pt idx="3">
                  <c:v>2380.403461301461</c:v>
                </c:pt>
                <c:pt idx="4">
                  <c:v>2053.2233633274659</c:v>
                </c:pt>
                <c:pt idx="5">
                  <c:v>2013.317703481069</c:v>
                </c:pt>
                <c:pt idx="6">
                  <c:v>2324.4068843805831</c:v>
                </c:pt>
                <c:pt idx="7">
                  <c:v>1641.5790442894861</c:v>
                </c:pt>
                <c:pt idx="8">
                  <c:v>1392.5255172377047</c:v>
                </c:pt>
                <c:pt idx="9">
                  <c:v>1343.5134999675511</c:v>
                </c:pt>
                <c:pt idx="10">
                  <c:v>1504.5896244139087</c:v>
                </c:pt>
                <c:pt idx="11">
                  <c:v>1399.6961014244371</c:v>
                </c:pt>
                <c:pt idx="12">
                  <c:v>1274.2778651955039</c:v>
                </c:pt>
                <c:pt idx="13">
                  <c:v>1311.0779729388403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3500.3111415527733</c:v>
                </c:pt>
                <c:pt idx="1">
                  <c:v>3449.4154625940637</c:v>
                </c:pt>
                <c:pt idx="2">
                  <c:v>3817.6983420235501</c:v>
                </c:pt>
                <c:pt idx="3">
                  <c:v>3869.4159137558199</c:v>
                </c:pt>
                <c:pt idx="4">
                  <c:v>4100.9132803123321</c:v>
                </c:pt>
                <c:pt idx="5">
                  <c:v>3953.1297358535267</c:v>
                </c:pt>
                <c:pt idx="6">
                  <c:v>3714.0584820294762</c:v>
                </c:pt>
                <c:pt idx="7">
                  <c:v>3399.1071261104253</c:v>
                </c:pt>
                <c:pt idx="8">
                  <c:v>3245.3696371598548</c:v>
                </c:pt>
                <c:pt idx="9">
                  <c:v>3129.080059401243</c:v>
                </c:pt>
                <c:pt idx="10">
                  <c:v>3034.485193842796</c:v>
                </c:pt>
                <c:pt idx="11">
                  <c:v>2968.8399215945951</c:v>
                </c:pt>
                <c:pt idx="12">
                  <c:v>2756.3489205237975</c:v>
                </c:pt>
                <c:pt idx="13">
                  <c:v>2575.1541265064684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638358</c:v>
                </c:pt>
                <c:pt idx="1">
                  <c:v>643708</c:v>
                </c:pt>
                <c:pt idx="2">
                  <c:v>653302</c:v>
                </c:pt>
                <c:pt idx="3">
                  <c:v>662655</c:v>
                </c:pt>
                <c:pt idx="4">
                  <c:v>672420</c:v>
                </c:pt>
                <c:pt idx="5">
                  <c:v>680346</c:v>
                </c:pt>
                <c:pt idx="6">
                  <c:v>684365</c:v>
                </c:pt>
                <c:pt idx="7">
                  <c:v>689307</c:v>
                </c:pt>
                <c:pt idx="8">
                  <c:v>694389</c:v>
                </c:pt>
                <c:pt idx="9">
                  <c:v>696538</c:v>
                </c:pt>
                <c:pt idx="10">
                  <c:v>697214</c:v>
                </c:pt>
                <c:pt idx="11">
                  <c:v>699245</c:v>
                </c:pt>
                <c:pt idx="12">
                  <c:v>699834</c:v>
                </c:pt>
                <c:pt idx="13">
                  <c:v>701013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250228</c:v>
                </c:pt>
                <c:pt idx="1">
                  <c:v>246013</c:v>
                </c:pt>
                <c:pt idx="2">
                  <c:v>243147</c:v>
                </c:pt>
                <c:pt idx="3">
                  <c:v>239189</c:v>
                </c:pt>
                <c:pt idx="4">
                  <c:v>236190</c:v>
                </c:pt>
                <c:pt idx="5">
                  <c:v>233883</c:v>
                </c:pt>
                <c:pt idx="6">
                  <c:v>231145</c:v>
                </c:pt>
                <c:pt idx="7">
                  <c:v>232192</c:v>
                </c:pt>
                <c:pt idx="8">
                  <c:v>230485</c:v>
                </c:pt>
                <c:pt idx="9">
                  <c:v>229430</c:v>
                </c:pt>
                <c:pt idx="10">
                  <c:v>225172</c:v>
                </c:pt>
                <c:pt idx="11">
                  <c:v>225288</c:v>
                </c:pt>
                <c:pt idx="12">
                  <c:v>225536</c:v>
                </c:pt>
                <c:pt idx="13">
                  <c:v>226749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500694</c:v>
                </c:pt>
                <c:pt idx="1">
                  <c:v>504234</c:v>
                </c:pt>
                <c:pt idx="2">
                  <c:v>507719</c:v>
                </c:pt>
                <c:pt idx="3">
                  <c:v>512497</c:v>
                </c:pt>
                <c:pt idx="4">
                  <c:v>515953</c:v>
                </c:pt>
                <c:pt idx="5">
                  <c:v>517715</c:v>
                </c:pt>
                <c:pt idx="6">
                  <c:v>519970</c:v>
                </c:pt>
                <c:pt idx="7">
                  <c:v>521627</c:v>
                </c:pt>
                <c:pt idx="8">
                  <c:v>523791</c:v>
                </c:pt>
                <c:pt idx="9">
                  <c:v>525513</c:v>
                </c:pt>
                <c:pt idx="10">
                  <c:v>527570</c:v>
                </c:pt>
                <c:pt idx="11">
                  <c:v>529506</c:v>
                </c:pt>
                <c:pt idx="12">
                  <c:v>530291</c:v>
                </c:pt>
                <c:pt idx="13">
                  <c:v>532172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12838</c:v>
                </c:pt>
                <c:pt idx="1">
                  <c:v>12838</c:v>
                </c:pt>
                <c:pt idx="2">
                  <c:v>12838</c:v>
                </c:pt>
                <c:pt idx="3">
                  <c:v>12838</c:v>
                </c:pt>
                <c:pt idx="4">
                  <c:v>12838</c:v>
                </c:pt>
                <c:pt idx="5">
                  <c:v>11870</c:v>
                </c:pt>
                <c:pt idx="6">
                  <c:v>11870</c:v>
                </c:pt>
                <c:pt idx="7">
                  <c:v>11870</c:v>
                </c:pt>
                <c:pt idx="8">
                  <c:v>11870</c:v>
                </c:pt>
                <c:pt idx="9">
                  <c:v>11870</c:v>
                </c:pt>
                <c:pt idx="10">
                  <c:v>11870</c:v>
                </c:pt>
                <c:pt idx="11">
                  <c:v>14110</c:v>
                </c:pt>
                <c:pt idx="12">
                  <c:v>14110</c:v>
                </c:pt>
                <c:pt idx="13">
                  <c:v>14110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41665</c:v>
                </c:pt>
                <c:pt idx="1">
                  <c:v>41665</c:v>
                </c:pt>
                <c:pt idx="2">
                  <c:v>41665</c:v>
                </c:pt>
                <c:pt idx="3">
                  <c:v>41665</c:v>
                </c:pt>
                <c:pt idx="4">
                  <c:v>41665</c:v>
                </c:pt>
                <c:pt idx="5">
                  <c:v>35473</c:v>
                </c:pt>
                <c:pt idx="6">
                  <c:v>35473</c:v>
                </c:pt>
                <c:pt idx="7">
                  <c:v>35473</c:v>
                </c:pt>
                <c:pt idx="8">
                  <c:v>35473</c:v>
                </c:pt>
                <c:pt idx="9">
                  <c:v>35473</c:v>
                </c:pt>
                <c:pt idx="10">
                  <c:v>35473</c:v>
                </c:pt>
                <c:pt idx="11">
                  <c:v>34267</c:v>
                </c:pt>
                <c:pt idx="12">
                  <c:v>34267</c:v>
                </c:pt>
                <c:pt idx="13">
                  <c:v>34267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12284.370699999999</c:v>
                </c:pt>
                <c:pt idx="1">
                  <c:v>13107.651400000001</c:v>
                </c:pt>
                <c:pt idx="2">
                  <c:v>13419.9473</c:v>
                </c:pt>
                <c:pt idx="3">
                  <c:v>14358.761500000001</c:v>
                </c:pt>
                <c:pt idx="4">
                  <c:v>14463.6649</c:v>
                </c:pt>
                <c:pt idx="5">
                  <c:v>15263.8927</c:v>
                </c:pt>
                <c:pt idx="6">
                  <c:v>15645.1155</c:v>
                </c:pt>
                <c:pt idx="7">
                  <c:v>16155.2093</c:v>
                </c:pt>
                <c:pt idx="8">
                  <c:v>16905.1188</c:v>
                </c:pt>
                <c:pt idx="9">
                  <c:v>17127.520499999999</c:v>
                </c:pt>
                <c:pt idx="10">
                  <c:v>16335.1643</c:v>
                </c:pt>
                <c:pt idx="11">
                  <c:v>16367.518099999999</c:v>
                </c:pt>
                <c:pt idx="12">
                  <c:v>17235.810700000002</c:v>
                </c:pt>
                <c:pt idx="13">
                  <c:v>18310.489799999999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24.071000000000002</c:v>
                </c:pt>
                <c:pt idx="1">
                  <c:v>22.422000000000001</c:v>
                </c:pt>
                <c:pt idx="2">
                  <c:v>18.645</c:v>
                </c:pt>
                <c:pt idx="3">
                  <c:v>15.906000000000001</c:v>
                </c:pt>
                <c:pt idx="4">
                  <c:v>10.77</c:v>
                </c:pt>
                <c:pt idx="5">
                  <c:v>17.158999999999999</c:v>
                </c:pt>
                <c:pt idx="6">
                  <c:v>18.114000000000001</c:v>
                </c:pt>
                <c:pt idx="7">
                  <c:v>12.564</c:v>
                </c:pt>
                <c:pt idx="8">
                  <c:v>12.895</c:v>
                </c:pt>
                <c:pt idx="9">
                  <c:v>8.2859999999999996</c:v>
                </c:pt>
                <c:pt idx="10">
                  <c:v>7.3730000000000002</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139.43299999999999</c:v>
                </c:pt>
                <c:pt idx="1">
                  <c:v>125.482</c:v>
                </c:pt>
                <c:pt idx="2">
                  <c:v>131.26400000000001</c:v>
                </c:pt>
                <c:pt idx="3">
                  <c:v>119.727</c:v>
                </c:pt>
                <c:pt idx="4">
                  <c:v>131.40299999999999</c:v>
                </c:pt>
                <c:pt idx="5">
                  <c:v>157.577</c:v>
                </c:pt>
                <c:pt idx="6">
                  <c:v>150.26900000000001</c:v>
                </c:pt>
                <c:pt idx="7">
                  <c:v>125.075</c:v>
                </c:pt>
                <c:pt idx="8">
                  <c:v>131.05600000000001</c:v>
                </c:pt>
                <c:pt idx="9">
                  <c:v>65.39</c:v>
                </c:pt>
                <c:pt idx="10">
                  <c:v>18.265999999999998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33.28</c:v>
                </c:pt>
                <c:pt idx="1">
                  <c:v>23.4</c:v>
                </c:pt>
                <c:pt idx="2">
                  <c:v>26</c:v>
                </c:pt>
                <c:pt idx="3">
                  <c:v>23.927</c:v>
                </c:pt>
                <c:pt idx="4">
                  <c:v>0</c:v>
                </c:pt>
                <c:pt idx="5">
                  <c:v>33.04</c:v>
                </c:pt>
                <c:pt idx="6">
                  <c:v>37.14</c:v>
                </c:pt>
                <c:pt idx="7">
                  <c:v>23.126000000000001</c:v>
                </c:pt>
                <c:pt idx="8">
                  <c:v>39.244999999999997</c:v>
                </c:pt>
                <c:pt idx="9">
                  <c:v>33.145000000000003</c:v>
                </c:pt>
                <c:pt idx="10">
                  <c:v>32.552999999999997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403.54700000000003</c:v>
                </c:pt>
                <c:pt idx="1">
                  <c:v>222.142</c:v>
                </c:pt>
                <c:pt idx="2">
                  <c:v>216.30500000000001</c:v>
                </c:pt>
                <c:pt idx="3">
                  <c:v>187.44800000000001</c:v>
                </c:pt>
                <c:pt idx="4">
                  <c:v>57.064</c:v>
                </c:pt>
                <c:pt idx="5">
                  <c:v>166.27799999999999</c:v>
                </c:pt>
                <c:pt idx="6">
                  <c:v>161.06100000000001</c:v>
                </c:pt>
                <c:pt idx="7">
                  <c:v>151.702</c:v>
                </c:pt>
                <c:pt idx="8">
                  <c:v>192.73699999999999</c:v>
                </c:pt>
                <c:pt idx="9">
                  <c:v>329.892</c:v>
                </c:pt>
                <c:pt idx="10">
                  <c:v>119.65300000000001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2.391</c:v>
                </c:pt>
                <c:pt idx="4">
                  <c:v>0</c:v>
                </c:pt>
                <c:pt idx="5">
                  <c:v>0</c:v>
                </c:pt>
                <c:pt idx="6">
                  <c:v>6.66</c:v>
                </c:pt>
                <c:pt idx="7">
                  <c:v>6.8449999999999998</c:v>
                </c:pt>
                <c:pt idx="8">
                  <c:v>5.9269999999999996</c:v>
                </c:pt>
                <c:pt idx="9">
                  <c:v>5.4210000000000003</c:v>
                </c:pt>
                <c:pt idx="10">
                  <c:v>1.466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61.298999999999999</c:v>
                </c:pt>
                <c:pt idx="1">
                  <c:v>49.563000000000002</c:v>
                </c:pt>
                <c:pt idx="2">
                  <c:v>45.616</c:v>
                </c:pt>
                <c:pt idx="3">
                  <c:v>63.774000000000001</c:v>
                </c:pt>
                <c:pt idx="4">
                  <c:v>43.921999999999997</c:v>
                </c:pt>
                <c:pt idx="5">
                  <c:v>64.960000000000008</c:v>
                </c:pt>
                <c:pt idx="6">
                  <c:v>122.28100000000001</c:v>
                </c:pt>
                <c:pt idx="7">
                  <c:v>58.795000000000002</c:v>
                </c:pt>
                <c:pt idx="8">
                  <c:v>76.227999999999994</c:v>
                </c:pt>
                <c:pt idx="9">
                  <c:v>54.698</c:v>
                </c:pt>
                <c:pt idx="10">
                  <c:v>73.451999999999998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2306.6660000000002</c:v>
                </c:pt>
                <c:pt idx="1">
                  <c:v>2457.7840000000001</c:v>
                </c:pt>
                <c:pt idx="2">
                  <c:v>3232.4580000000001</c:v>
                </c:pt>
                <c:pt idx="3">
                  <c:v>2663.1210000000001</c:v>
                </c:pt>
                <c:pt idx="4">
                  <c:v>1849.6859999999999</c:v>
                </c:pt>
                <c:pt idx="5">
                  <c:v>2233.2449999999999</c:v>
                </c:pt>
                <c:pt idx="6">
                  <c:v>2107.2829999999999</c:v>
                </c:pt>
                <c:pt idx="7">
                  <c:v>2060.6289999999999</c:v>
                </c:pt>
                <c:pt idx="8">
                  <c:v>1811.8910000000001</c:v>
                </c:pt>
                <c:pt idx="9">
                  <c:v>1696.3910000000001</c:v>
                </c:pt>
                <c:pt idx="10">
                  <c:v>1964.1479999999999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110.54900000000001</c:v>
                </c:pt>
                <c:pt idx="1">
                  <c:v>91.692999999999998</c:v>
                </c:pt>
                <c:pt idx="2">
                  <c:v>594.69500000000005</c:v>
                </c:pt>
                <c:pt idx="3">
                  <c:v>14.989000000000001</c:v>
                </c:pt>
                <c:pt idx="4">
                  <c:v>6.7510000000000003</c:v>
                </c:pt>
                <c:pt idx="5">
                  <c:v>4.0449999999999999</c:v>
                </c:pt>
                <c:pt idx="6">
                  <c:v>3.1930000000000001</c:v>
                </c:pt>
                <c:pt idx="7">
                  <c:v>4.1870000000000003</c:v>
                </c:pt>
                <c:pt idx="8">
                  <c:v>6.5309999999999997</c:v>
                </c:pt>
                <c:pt idx="9">
                  <c:v>2.98</c:v>
                </c:pt>
                <c:pt idx="10">
                  <c:v>1.6879999999999999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124.44899999999998</c:v>
                </c:pt>
                <c:pt idx="1">
                  <c:v>146.36099999999999</c:v>
                </c:pt>
                <c:pt idx="2">
                  <c:v>164.18</c:v>
                </c:pt>
                <c:pt idx="3">
                  <c:v>170.81300000000002</c:v>
                </c:pt>
                <c:pt idx="4">
                  <c:v>171.07300000000001</c:v>
                </c:pt>
                <c:pt idx="5">
                  <c:v>153.57400000000001</c:v>
                </c:pt>
                <c:pt idx="6">
                  <c:v>201.29100000000003</c:v>
                </c:pt>
                <c:pt idx="7">
                  <c:v>139.98999999999998</c:v>
                </c:pt>
                <c:pt idx="8">
                  <c:v>137.001</c:v>
                </c:pt>
                <c:pt idx="9">
                  <c:v>126.001</c:v>
                </c:pt>
                <c:pt idx="10">
                  <c:v>126.74199999999999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23.957000000000001</c:v>
                </c:pt>
                <c:pt idx="2">
                  <c:v>4.8620000000000001</c:v>
                </c:pt>
                <c:pt idx="3">
                  <c:v>3.9969999999999999</c:v>
                </c:pt>
                <c:pt idx="4">
                  <c:v>4.859</c:v>
                </c:pt>
                <c:pt idx="5">
                  <c:v>4.6189999999999998</c:v>
                </c:pt>
                <c:pt idx="6">
                  <c:v>35.433</c:v>
                </c:pt>
                <c:pt idx="7">
                  <c:v>43.424999999999997</c:v>
                </c:pt>
                <c:pt idx="8">
                  <c:v>29.103999999999999</c:v>
                </c:pt>
                <c:pt idx="9">
                  <c:v>7.2240000000000002</c:v>
                </c:pt>
                <c:pt idx="10">
                  <c:v>7.6760000000000002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2733.2979999999998</c:v>
                </c:pt>
                <c:pt idx="1">
                  <c:v>2638.7820000000002</c:v>
                </c:pt>
                <c:pt idx="2">
                  <c:v>2906.5509999999999</c:v>
                </c:pt>
                <c:pt idx="3">
                  <c:v>2886.4949999999999</c:v>
                </c:pt>
                <c:pt idx="4">
                  <c:v>1910.162</c:v>
                </c:pt>
                <c:pt idx="5">
                  <c:v>2510.0210000000002</c:v>
                </c:pt>
                <c:pt idx="6">
                  <c:v>2362.8910000000001</c:v>
                </c:pt>
                <c:pt idx="7">
                  <c:v>2251.134</c:v>
                </c:pt>
                <c:pt idx="8">
                  <c:v>2097.3429999999998</c:v>
                </c:pt>
                <c:pt idx="9">
                  <c:v>2057.018</c:v>
                </c:pt>
                <c:pt idx="10">
                  <c:v>2080.8049999999998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2140.8121612174591</c:v>
                </c:pt>
                <c:pt idx="1">
                  <c:v>2380.403461301461</c:v>
                </c:pt>
                <c:pt idx="2">
                  <c:v>2053.2233633274659</c:v>
                </c:pt>
                <c:pt idx="3">
                  <c:v>2013.317703481069</c:v>
                </c:pt>
                <c:pt idx="4">
                  <c:v>2324.4068843805831</c:v>
                </c:pt>
                <c:pt idx="5">
                  <c:v>1641.5790442894861</c:v>
                </c:pt>
                <c:pt idx="6">
                  <c:v>1392.5255172377047</c:v>
                </c:pt>
                <c:pt idx="7">
                  <c:v>1343.5134999675511</c:v>
                </c:pt>
                <c:pt idx="8">
                  <c:v>1504.5896244139087</c:v>
                </c:pt>
                <c:pt idx="9">
                  <c:v>1399.6961014244371</c:v>
                </c:pt>
                <c:pt idx="10">
                  <c:v>1274.2778651955039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3817.6983420235501</c:v>
                </c:pt>
                <c:pt idx="1">
                  <c:v>3869.4159137558199</c:v>
                </c:pt>
                <c:pt idx="2">
                  <c:v>4100.9132803123321</c:v>
                </c:pt>
                <c:pt idx="3">
                  <c:v>3953.1297358535267</c:v>
                </c:pt>
                <c:pt idx="4">
                  <c:v>3714.0584820294762</c:v>
                </c:pt>
                <c:pt idx="5">
                  <c:v>3399.1071261104253</c:v>
                </c:pt>
                <c:pt idx="6">
                  <c:v>3245.3696371598548</c:v>
                </c:pt>
                <c:pt idx="7">
                  <c:v>3129.080059401243</c:v>
                </c:pt>
                <c:pt idx="8">
                  <c:v>3034.485193842796</c:v>
                </c:pt>
                <c:pt idx="9">
                  <c:v>2968.8399215945951</c:v>
                </c:pt>
                <c:pt idx="10">
                  <c:v>2756.3489205237975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0.71595441942414706</c:v>
                </c:pt>
                <c:pt idx="1">
                  <c:v>0.68815011344061805</c:v>
                </c:pt>
                <c:pt idx="2">
                  <c:v>0.70994259107528901</c:v>
                </c:pt>
                <c:pt idx="3">
                  <c:v>0.73119077620555473</c:v>
                </c:pt>
                <c:pt idx="4">
                  <c:v>0.51561412112002436</c:v>
                </c:pt>
                <c:pt idx="5">
                  <c:v>0.73979427735114822</c:v>
                </c:pt>
                <c:pt idx="6">
                  <c:v>0.73899871760027425</c:v>
                </c:pt>
                <c:pt idx="7">
                  <c:v>0.73330146766493076</c:v>
                </c:pt>
                <c:pt idx="8">
                  <c:v>0.70076038081013681</c:v>
                </c:pt>
                <c:pt idx="9">
                  <c:v>0.69530256076968744</c:v>
                </c:pt>
                <c:pt idx="10">
                  <c:v>0.75769833944068277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5.8131676498524298E-2</c:v>
                </c:pt>
                <c:pt idx="1">
                  <c:v>6.1485795319747447E-2</c:v>
                </c:pt>
                <c:pt idx="2">
                  <c:v>7.9962074722318047E-2</c:v>
                </c:pt>
                <c:pt idx="3">
                  <c:v>8.4841552679271987E-2</c:v>
                </c:pt>
                <c:pt idx="4">
                  <c:v>7.3598560195965085E-2</c:v>
                </c:pt>
                <c:pt idx="5">
                  <c:v>9.3552607493518805E-2</c:v>
                </c:pt>
                <c:pt idx="6">
                  <c:v>0.14455103156694224</c:v>
                </c:pt>
                <c:pt idx="7">
                  <c:v>0.10419694331570249</c:v>
                </c:pt>
                <c:pt idx="8">
                  <c:v>9.105539329594059E-2</c:v>
                </c:pt>
                <c:pt idx="9">
                  <c:v>9.0020255019480175E-2</c:v>
                </c:pt>
                <c:pt idx="10">
                  <c:v>9.9461823407373418E-2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2080.8049999999998</c:v>
                </c:pt>
                <c:pt idx="2">
                  <c:v>0</c:v>
                </c:pt>
                <c:pt idx="3">
                  <c:v>7.6760000000000002</c:v>
                </c:pt>
                <c:pt idx="4">
                  <c:v>126.74199999999999</c:v>
                </c:pt>
                <c:pt idx="5">
                  <c:v>1.6879999999999999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2088.4809999999998</c:v>
                </c:pt>
                <c:pt idx="4" formatCode="#,##0">
                  <c:v>126.74199999999999</c:v>
                </c:pt>
                <c:pt idx="5" formatCode="#,##0">
                  <c:v>1.6879999999999999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16：化学工業(N=13)</c:v>
                </c:pt>
                <c:pt idx="2">
                  <c:v>17：石油製品・石炭製品製造業(N=0)</c:v>
                </c:pt>
                <c:pt idx="3">
                  <c:v>21：窯業・土石製品製造業(N=1)</c:v>
                </c:pt>
                <c:pt idx="4">
                  <c:v>22：鉄鋼業(N=2)</c:v>
                </c:pt>
                <c:pt idx="5">
                  <c:v>9：食料品製造業(N=17)</c:v>
                </c:pt>
                <c:pt idx="6">
                  <c:v>10：飲料・たばこ・飼料製造業(N=8)</c:v>
                </c:pt>
                <c:pt idx="7">
                  <c:v>11：繊維工業(N=3)</c:v>
                </c:pt>
                <c:pt idx="8">
                  <c:v>12：木材・木製品製造業(N=1)</c:v>
                </c:pt>
                <c:pt idx="9">
                  <c:v>13：家具・装備品製造業(N=0)</c:v>
                </c:pt>
                <c:pt idx="10">
                  <c:v>15：印刷・同関連業(N=0)</c:v>
                </c:pt>
                <c:pt idx="11">
                  <c:v>18：プラスチック製品製造業(N=5)</c:v>
                </c:pt>
                <c:pt idx="12">
                  <c:v>19：ゴム製品製造業(N=3)</c:v>
                </c:pt>
                <c:pt idx="13">
                  <c:v>20：なめし革・同製品・毛皮製造業(N=0)</c:v>
                </c:pt>
                <c:pt idx="14">
                  <c:v>23：非鉄金属製造業(N=1)</c:v>
                </c:pt>
                <c:pt idx="15">
                  <c:v>24：金属製品製造業(N=1)</c:v>
                </c:pt>
                <c:pt idx="16">
                  <c:v>25：はん用機械器具製造業(N=0)</c:v>
                </c:pt>
                <c:pt idx="17">
                  <c:v>26：生産用機械器具製造業(N=1)</c:v>
                </c:pt>
                <c:pt idx="18">
                  <c:v>27：業務用機械器具製造業(N=4)</c:v>
                </c:pt>
                <c:pt idx="19">
                  <c:v>28：電子部品等製造業(N=7)</c:v>
                </c:pt>
                <c:pt idx="20">
                  <c:v>29：電気機械器具製造業(N=2)</c:v>
                </c:pt>
                <c:pt idx="21">
                  <c:v>30：情報通信機械器具製造業(N=1)</c:v>
                </c:pt>
                <c:pt idx="22">
                  <c:v>31：輸送用機械器具製造業(N=3)</c:v>
                </c:pt>
                <c:pt idx="23">
                  <c:v>32：その他の製造業(N=1)</c:v>
                </c:pt>
                <c:pt idx="24">
                  <c:v>F：電気・ガス・熱供給・水道業(N=3)</c:v>
                </c:pt>
                <c:pt idx="25">
                  <c:v>G：情報通信業(N=1)</c:v>
                </c:pt>
                <c:pt idx="26">
                  <c:v>H：運輸業，郵便業(N=2)</c:v>
                </c:pt>
                <c:pt idx="27">
                  <c:v>I：卸売業，小売業(N=4)</c:v>
                </c:pt>
                <c:pt idx="28">
                  <c:v>J：金融業，保険業(N=0)</c:v>
                </c:pt>
                <c:pt idx="29">
                  <c:v>K：不動産業，物品賃貸業(N=1)</c:v>
                </c:pt>
                <c:pt idx="30">
                  <c:v>L：学術研究,専門･技術ｻｰﾋﾞｽ業(N=0)</c:v>
                </c:pt>
                <c:pt idx="31">
                  <c:v>M：宿泊業，飲食サービス業(N=3)</c:v>
                </c:pt>
                <c:pt idx="32">
                  <c:v>N：生活関連ｻｰﾋﾞｽ業,娯楽業(N=1)</c:v>
                </c:pt>
                <c:pt idx="33">
                  <c:v>O：教育，学習支援業(N=1)</c:v>
                </c:pt>
                <c:pt idx="34">
                  <c:v>P：医療，福祉(N=6)</c:v>
                </c:pt>
                <c:pt idx="35">
                  <c:v>Q：複合サービス事業(N=0)</c:v>
                </c:pt>
                <c:pt idx="36">
                  <c:v>R：ｻｰﾋﾞｽ業(他に分類されない)(N=2)</c:v>
                </c:pt>
                <c:pt idx="37">
                  <c:v>S：公務(N=2)</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106.872</c:v>
                </c:pt>
                <c:pt idx="1">
                  <c:v>689.31299999999999</c:v>
                </c:pt>
                <c:pt idx="2">
                  <c:v>0</c:v>
                </c:pt>
                <c:pt idx="3">
                  <c:v>5</c:v>
                </c:pt>
                <c:pt idx="4">
                  <c:v>355.16500000000002</c:v>
                </c:pt>
                <c:pt idx="5">
                  <c:v>104.083</c:v>
                </c:pt>
                <c:pt idx="6">
                  <c:v>69.17</c:v>
                </c:pt>
                <c:pt idx="7">
                  <c:v>341.69200000000001</c:v>
                </c:pt>
                <c:pt idx="8">
                  <c:v>6.1340000000000003</c:v>
                </c:pt>
                <c:pt idx="9">
                  <c:v>0</c:v>
                </c:pt>
                <c:pt idx="10">
                  <c:v>0</c:v>
                </c:pt>
                <c:pt idx="11">
                  <c:v>43.811</c:v>
                </c:pt>
                <c:pt idx="12">
                  <c:v>79.448999999999998</c:v>
                </c:pt>
                <c:pt idx="13">
                  <c:v>0</c:v>
                </c:pt>
                <c:pt idx="14">
                  <c:v>2.4140000000000001</c:v>
                </c:pt>
                <c:pt idx="15">
                  <c:v>24.978000000000002</c:v>
                </c:pt>
                <c:pt idx="16">
                  <c:v>0</c:v>
                </c:pt>
                <c:pt idx="17">
                  <c:v>2.5030000000000001</c:v>
                </c:pt>
                <c:pt idx="18">
                  <c:v>60.283000000000001</c:v>
                </c:pt>
                <c:pt idx="19">
                  <c:v>136.37</c:v>
                </c:pt>
                <c:pt idx="20">
                  <c:v>35.994</c:v>
                </c:pt>
                <c:pt idx="21">
                  <c:v>3.036</c:v>
                </c:pt>
                <c:pt idx="22">
                  <c:v>11.404999999999999</c:v>
                </c:pt>
                <c:pt idx="23">
                  <c:v>3.133</c:v>
                </c:pt>
                <c:pt idx="24">
                  <c:v>8.14</c:v>
                </c:pt>
                <c:pt idx="25">
                  <c:v>2.7370000000000001</c:v>
                </c:pt>
                <c:pt idx="26">
                  <c:v>4.99</c:v>
                </c:pt>
                <c:pt idx="27">
                  <c:v>9.1739999999999995</c:v>
                </c:pt>
                <c:pt idx="28">
                  <c:v>0</c:v>
                </c:pt>
                <c:pt idx="29">
                  <c:v>3.1120000000000001</c:v>
                </c:pt>
                <c:pt idx="30">
                  <c:v>0</c:v>
                </c:pt>
                <c:pt idx="31">
                  <c:v>17.917000000000002</c:v>
                </c:pt>
                <c:pt idx="32">
                  <c:v>3.9769999999999999</c:v>
                </c:pt>
                <c:pt idx="33">
                  <c:v>3.194</c:v>
                </c:pt>
                <c:pt idx="34">
                  <c:v>32.768999999999998</c:v>
                </c:pt>
                <c:pt idx="35">
                  <c:v>0</c:v>
                </c:pt>
                <c:pt idx="36">
                  <c:v>38.457000000000001</c:v>
                </c:pt>
                <c:pt idx="37">
                  <c:v>2.2749999999999999</c:v>
                </c:pt>
                <c:pt idx="38">
                  <c:v>0</c:v>
                </c:pt>
                <c:pt idx="39">
                  <c:v>1.6879999999999999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3003.2289522283122</c:v>
                </c:pt>
                <c:pt idx="2">
                  <c:v>107.69877006887199</c:v>
                </c:pt>
                <c:pt idx="3">
                  <c:v>789.86731286208453</c:v>
                </c:pt>
                <c:pt idx="4">
                  <c:v>1485.5463420080821</c:v>
                </c:pt>
                <c:pt idx="5">
                  <c:v>1232.3283407156921</c:v>
                </c:pt>
                <c:pt idx="7">
                  <c:v>2641.3757917377829</c:v>
                </c:pt>
                <c:pt idx="8">
                  <c:v>69.071263009649002</c:v>
                </c:pt>
                <c:pt idx="9">
                  <c:v>85.354200363583274</c:v>
                </c:pt>
                <c:pt idx="10">
                  <c:v>65.473261297470003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3900.7950351592685</c:v>
                </c:pt>
                <c:pt idx="4" formatCode="#,##0">
                  <c:v>1485.5463420080821</c:v>
                </c:pt>
                <c:pt idx="5" formatCode="#,##0">
                  <c:v>1232.3283407156921</c:v>
                </c:pt>
                <c:pt idx="6" formatCode="#,##0">
                  <c:v>2795.8012551110155</c:v>
                </c:pt>
                <c:pt idx="10" formatCode="#,##0">
                  <c:v>65.473261297470003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1964.1479999999999</c:v>
                </c:pt>
                <c:pt idx="2" formatCode="#,##0_);[Red]\(#,##0\)">
                  <c:v>21.003</c:v>
                </c:pt>
                <c:pt idx="3" formatCode="#,##0_);[Red]\(#,##0\)">
                  <c:v>52.448999999999998</c:v>
                </c:pt>
                <c:pt idx="4" formatCode="#,##0_);[Red]\(#,##0\)">
                  <c:v>1.466</c:v>
                </c:pt>
                <c:pt idx="5" formatCode="#,##0_);[Red]\(#,##0\)">
                  <c:v>119.65300000000001</c:v>
                </c:pt>
                <c:pt idx="6" formatCode="#,##0_);[Red]\(#,##0\)">
                  <c:v>32.552999999999997</c:v>
                </c:pt>
                <c:pt idx="7" formatCode="#,##0_);[Red]\(#,##0\)">
                  <c:v>18.265999999999998</c:v>
                </c:pt>
                <c:pt idx="8" formatCode="#,##0_);[Red]\(#,##0\)">
                  <c:v>7.3730000000000002</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1964.1479999999999</c:v>
                </c:pt>
                <c:pt idx="1">
                  <c:v>73.451999999999998</c:v>
                </c:pt>
                <c:pt idx="4" formatCode="#,##0_);[Red]\(#,##0\)">
                  <c:v>1.466</c:v>
                </c:pt>
                <c:pt idx="5" formatCode="#,##0_);[Red]\(#,##0\)">
                  <c:v>119.65300000000001</c:v>
                </c:pt>
                <c:pt idx="6" formatCode="#,##0_);[Red]\(#,##0\)">
                  <c:v>32.552999999999997</c:v>
                </c:pt>
                <c:pt idx="7" formatCode="#,##0_);[Red]\(#,##0\)">
                  <c:v>18.265999999999998</c:v>
                </c:pt>
                <c:pt idx="8" formatCode="#,##0_);[Red]\(#,##0\)">
                  <c:v>7.3730000000000002</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宮崎県</c:v>
                </c:pt>
              </c:strCache>
            </c:strRef>
          </c:tx>
          <c:spPr>
            <a:solidFill>
              <a:srgbClr val="FF0066"/>
            </a:solidFill>
            <a:ln>
              <a:noFill/>
            </a:ln>
          </c:spPr>
          <c:invertIfNegative val="0"/>
          <c:cat>
            <c:strRef>
              <c:f>③特定事業所の現状把握!$BD$21:$BD$39</c:f>
              <c:strCache>
                <c:ptCount val="19"/>
                <c:pt idx="0">
                  <c:v>9：食料品製造業(N=17)</c:v>
                </c:pt>
                <c:pt idx="1">
                  <c:v>10：飲料・たばこ・飼料製造業(N=8)</c:v>
                </c:pt>
                <c:pt idx="2">
                  <c:v>11：繊維工業(N=3)</c:v>
                </c:pt>
                <c:pt idx="3">
                  <c:v>12：木材・木製品製造業(N=1)</c:v>
                </c:pt>
                <c:pt idx="4">
                  <c:v>13：家具・装備品製造業(N=0)</c:v>
                </c:pt>
                <c:pt idx="5">
                  <c:v>15：印刷・同関連業(N=0)</c:v>
                </c:pt>
                <c:pt idx="6">
                  <c:v>18：プラスチック製品製造業(N=5)</c:v>
                </c:pt>
                <c:pt idx="7">
                  <c:v>19：ゴム製品製造業(N=3)</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27：業務用機械器具製造業(N=4)</c:v>
                </c:pt>
                <c:pt idx="14">
                  <c:v>28：電子部品等製造業(N=7)</c:v>
                </c:pt>
                <c:pt idx="15">
                  <c:v>29：電気機械器具製造業(N=2)</c:v>
                </c:pt>
                <c:pt idx="16">
                  <c:v>30：情報通信機械器具製造業(N=1)</c:v>
                </c:pt>
                <c:pt idx="17">
                  <c:v>31：輸送用機械器具製造業(N=3)</c:v>
                </c:pt>
                <c:pt idx="18">
                  <c:v>32：その他の製造業(N=1)</c:v>
                </c:pt>
              </c:strCache>
            </c:strRef>
          </c:cat>
          <c:val>
            <c:numRef>
              <c:f>③特定事業所の現状把握!$BG$21:$BG$39</c:f>
              <c:numCache>
                <c:formatCode>[=0]#,##0;[&lt;1]0.00;#,##0</c:formatCode>
                <c:ptCount val="19"/>
                <c:pt idx="0">
                  <c:v>6.122529411764706</c:v>
                </c:pt>
                <c:pt idx="1">
                  <c:v>8.6462500000000002</c:v>
                </c:pt>
                <c:pt idx="2">
                  <c:v>113.89733333333334</c:v>
                </c:pt>
                <c:pt idx="3">
                  <c:v>6.1340000000000003</c:v>
                </c:pt>
                <c:pt idx="4">
                  <c:v>0</c:v>
                </c:pt>
                <c:pt idx="5">
                  <c:v>0</c:v>
                </c:pt>
                <c:pt idx="6">
                  <c:v>8.7622</c:v>
                </c:pt>
                <c:pt idx="7">
                  <c:v>26.483000000000001</c:v>
                </c:pt>
                <c:pt idx="8">
                  <c:v>0</c:v>
                </c:pt>
                <c:pt idx="9">
                  <c:v>2.4140000000000001</c:v>
                </c:pt>
                <c:pt idx="10">
                  <c:v>24.978000000000002</c:v>
                </c:pt>
                <c:pt idx="11">
                  <c:v>0</c:v>
                </c:pt>
                <c:pt idx="12">
                  <c:v>2.5030000000000001</c:v>
                </c:pt>
                <c:pt idx="13">
                  <c:v>15.07075</c:v>
                </c:pt>
                <c:pt idx="14">
                  <c:v>19.481428571428573</c:v>
                </c:pt>
                <c:pt idx="15">
                  <c:v>17.997</c:v>
                </c:pt>
                <c:pt idx="16">
                  <c:v>3.036</c:v>
                </c:pt>
                <c:pt idx="17">
                  <c:v>3.8016666666666663</c:v>
                </c:pt>
                <c:pt idx="18">
                  <c:v>3.133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9：食料品製造業(N=17)</c:v>
                </c:pt>
                <c:pt idx="1">
                  <c:v>10：飲料・たばこ・飼料製造業(N=8)</c:v>
                </c:pt>
                <c:pt idx="2">
                  <c:v>11：繊維工業(N=3)</c:v>
                </c:pt>
                <c:pt idx="3">
                  <c:v>12：木材・木製品製造業(N=1)</c:v>
                </c:pt>
                <c:pt idx="4">
                  <c:v>13：家具・装備品製造業(N=0)</c:v>
                </c:pt>
                <c:pt idx="5">
                  <c:v>15：印刷・同関連業(N=0)</c:v>
                </c:pt>
                <c:pt idx="6">
                  <c:v>18：プラスチック製品製造業(N=5)</c:v>
                </c:pt>
                <c:pt idx="7">
                  <c:v>19：ゴム製品製造業(N=3)</c:v>
                </c:pt>
                <c:pt idx="8">
                  <c:v>20：なめし革・同製品・毛皮製造業(N=0)</c:v>
                </c:pt>
                <c:pt idx="9">
                  <c:v>23：非鉄金属製造業(N=1)</c:v>
                </c:pt>
                <c:pt idx="10">
                  <c:v>24：金属製品製造業(N=1)</c:v>
                </c:pt>
                <c:pt idx="11">
                  <c:v>25：はん用機械器具製造業(N=0)</c:v>
                </c:pt>
                <c:pt idx="12">
                  <c:v>26：生産用機械器具製造業(N=1)</c:v>
                </c:pt>
                <c:pt idx="13">
                  <c:v>27：業務用機械器具製造業(N=4)</c:v>
                </c:pt>
                <c:pt idx="14">
                  <c:v>28：電子部品等製造業(N=7)</c:v>
                </c:pt>
                <c:pt idx="15">
                  <c:v>29：電気機械器具製造業(N=2)</c:v>
                </c:pt>
                <c:pt idx="16">
                  <c:v>30：情報通信機械器具製造業(N=1)</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宮崎県</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G：情報通信業(N=1)</c:v>
                </c:pt>
                <c:pt idx="2">
                  <c:v>H：運輸業，郵便業(N=2)</c:v>
                </c:pt>
                <c:pt idx="3">
                  <c:v>I：卸売業，小売業(N=4)</c:v>
                </c:pt>
                <c:pt idx="4">
                  <c:v>J：金融業，保険業(N=0)</c:v>
                </c:pt>
                <c:pt idx="5">
                  <c:v>K：不動産業，物品賃貸業(N=1)</c:v>
                </c:pt>
                <c:pt idx="6">
                  <c:v>L：学術研究,専門･技術ｻｰﾋﾞｽ業(N=0)</c:v>
                </c:pt>
                <c:pt idx="7">
                  <c:v>M：宿泊業，飲食サービス業(N=3)</c:v>
                </c:pt>
                <c:pt idx="8">
                  <c:v>N：生活関連ｻｰﾋﾞｽ業,娯楽業(N=1)</c:v>
                </c:pt>
                <c:pt idx="9">
                  <c:v>O：教育，学習支援業(N=1)</c:v>
                </c:pt>
                <c:pt idx="10">
                  <c:v>P：医療，福祉(N=6)</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2.7133333333333334</c:v>
                </c:pt>
                <c:pt idx="1">
                  <c:v>2.7370000000000001</c:v>
                </c:pt>
                <c:pt idx="2">
                  <c:v>2.4950000000000001</c:v>
                </c:pt>
                <c:pt idx="3">
                  <c:v>2.2934999999999999</c:v>
                </c:pt>
                <c:pt idx="4">
                  <c:v>0</c:v>
                </c:pt>
                <c:pt idx="5">
                  <c:v>3.1120000000000001</c:v>
                </c:pt>
                <c:pt idx="6">
                  <c:v>0</c:v>
                </c:pt>
                <c:pt idx="7">
                  <c:v>5.9723333333333342</c:v>
                </c:pt>
                <c:pt idx="8">
                  <c:v>3.9769999999999999</c:v>
                </c:pt>
                <c:pt idx="9">
                  <c:v>3.194</c:v>
                </c:pt>
                <c:pt idx="10">
                  <c:v>5.4615</c:v>
                </c:pt>
                <c:pt idx="11">
                  <c:v>0</c:v>
                </c:pt>
                <c:pt idx="12">
                  <c:v>19.2285</c:v>
                </c:pt>
                <c:pt idx="13">
                  <c:v>1.1375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G：情報通信業(N=1)</c:v>
                </c:pt>
                <c:pt idx="2">
                  <c:v>H：運輸業，郵便業(N=2)</c:v>
                </c:pt>
                <c:pt idx="3">
                  <c:v>I：卸売業，小売業(N=4)</c:v>
                </c:pt>
                <c:pt idx="4">
                  <c:v>J：金融業，保険業(N=0)</c:v>
                </c:pt>
                <c:pt idx="5">
                  <c:v>K：不動産業，物品賃貸業(N=1)</c:v>
                </c:pt>
                <c:pt idx="6">
                  <c:v>L：学術研究,専門･技術ｻｰﾋﾞｽ業(N=0)</c:v>
                </c:pt>
                <c:pt idx="7">
                  <c:v>M：宿泊業，飲食サービス業(N=3)</c:v>
                </c:pt>
                <c:pt idx="8">
                  <c:v>N：生活関連ｻｰﾋﾞｽ業,娯楽業(N=1)</c:v>
                </c:pt>
                <c:pt idx="9">
                  <c:v>O：教育，学習支援業(N=1)</c:v>
                </c:pt>
                <c:pt idx="10">
                  <c:v>P：医療，福祉(N=6)</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宮崎県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0.84399999999999997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宮崎県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16：化学工業(N=13)</c:v>
                </c:pt>
                <c:pt idx="2">
                  <c:v>17：石油製品・石炭製品製造業(N=0)</c:v>
                </c:pt>
                <c:pt idx="3">
                  <c:v>21：窯業・土石製品製造業(N=1)</c:v>
                </c:pt>
                <c:pt idx="4">
                  <c:v>22：鉄鋼業(N=2)</c:v>
                </c:pt>
              </c:strCache>
            </c:strRef>
          </c:cat>
          <c:val>
            <c:numRef>
              <c:f>③特定事業所の現状把握!$BG$16:$BG$20</c:f>
              <c:numCache>
                <c:formatCode>[=0]#,##0;[&lt;1]0.00;#,##0</c:formatCode>
                <c:ptCount val="5"/>
                <c:pt idx="0">
                  <c:v>53.436</c:v>
                </c:pt>
                <c:pt idx="1">
                  <c:v>53.024076923076919</c:v>
                </c:pt>
                <c:pt idx="2">
                  <c:v>0</c:v>
                </c:pt>
                <c:pt idx="3">
                  <c:v>5</c:v>
                </c:pt>
                <c:pt idx="4">
                  <c:v>177.58250000000001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16：化学工業(N=13)</c:v>
                </c:pt>
                <c:pt idx="2">
                  <c:v>17：石油製品・石炭製品製造業(N=0)</c:v>
                </c:pt>
                <c:pt idx="3">
                  <c:v>21：窯業・土石製品製造業(N=1)</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1,905,713</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266630.98099998548</c:v>
                </c:pt>
                <c:pt idx="1">
                  <c:v>1376450.4099999794</c:v>
                </c:pt>
                <c:pt idx="2">
                  <c:v>92897.5</c:v>
                </c:pt>
                <c:pt idx="3">
                  <c:v>65444.4</c:v>
                </c:pt>
                <c:pt idx="4">
                  <c:v>0</c:v>
                </c:pt>
                <c:pt idx="5">
                  <c:v>104289.51300000001</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3,417,357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319989.17291770258</c:v>
                </c:pt>
                <c:pt idx="1">
                  <c:v>1820713.5443315729</c:v>
                </c:pt>
                <c:pt idx="2">
                  <c:v>201817.9608</c:v>
                </c:pt>
                <c:pt idx="3">
                  <c:v>343975.76639999996</c:v>
                </c:pt>
                <c:pt idx="4">
                  <c:v>0</c:v>
                </c:pt>
                <c:pt idx="5">
                  <c:v>730860.9071040001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1,968</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892.1469511439999</c:v>
                </c:pt>
                <c:pt idx="1">
                  <c:v>357.32442859199995</c:v>
                </c:pt>
                <c:pt idx="2">
                  <c:v>38.351522700000004</c:v>
                </c:pt>
                <c:pt idx="3">
                  <c:v>74.053651283999997</c:v>
                </c:pt>
                <c:pt idx="4">
                  <c:v>98.217285519999976</c:v>
                </c:pt>
                <c:pt idx="5">
                  <c:v>507.8745796899999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23,315,306</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18574043.999999996</c:v>
                </c:pt>
                <c:pt idx="1">
                  <c:v>4270999.9999999991</c:v>
                </c:pt>
                <c:pt idx="2">
                  <c:v>174469</c:v>
                </c:pt>
                <c:pt idx="3">
                  <c:v>295793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68494.3</c:v>
                </c:pt>
                <c:pt idx="1">
                  <c:v>68494.3</c:v>
                </c:pt>
                <c:pt idx="2">
                  <c:v>68534.25</c:v>
                </c:pt>
                <c:pt idx="3">
                  <c:v>75554</c:v>
                </c:pt>
                <c:pt idx="4">
                  <c:v>75554.25</c:v>
                </c:pt>
                <c:pt idx="5">
                  <c:v>82956.034</c:v>
                </c:pt>
                <c:pt idx="6">
                  <c:v>82956.034</c:v>
                </c:pt>
                <c:pt idx="7">
                  <c:v>88706.034</c:v>
                </c:pt>
                <c:pt idx="8">
                  <c:v>104289.51300000001</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2608.9</c:v>
                </c:pt>
                <c:pt idx="1">
                  <c:v>4918.8999999999996</c:v>
                </c:pt>
                <c:pt idx="2">
                  <c:v>5498.2999999999993</c:v>
                </c:pt>
                <c:pt idx="3">
                  <c:v>5948</c:v>
                </c:pt>
                <c:pt idx="4">
                  <c:v>20406.400000000001</c:v>
                </c:pt>
                <c:pt idx="5">
                  <c:v>21573.4</c:v>
                </c:pt>
                <c:pt idx="6">
                  <c:v>24593.3</c:v>
                </c:pt>
                <c:pt idx="7">
                  <c:v>52000.4</c:v>
                </c:pt>
                <c:pt idx="8">
                  <c:v>65444.4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16000</c:v>
                </c:pt>
                <c:pt idx="2">
                  <c:v>16097.5</c:v>
                </c:pt>
                <c:pt idx="3">
                  <c:v>16098</c:v>
                </c:pt>
                <c:pt idx="4">
                  <c:v>16097.5</c:v>
                </c:pt>
                <c:pt idx="5">
                  <c:v>80897.5</c:v>
                </c:pt>
                <c:pt idx="6">
                  <c:v>80897.5</c:v>
                </c:pt>
                <c:pt idx="7">
                  <c:v>80897.5</c:v>
                </c:pt>
                <c:pt idx="8">
                  <c:v>92897.5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569629.90999999992</c:v>
                </c:pt>
                <c:pt idx="1">
                  <c:v>653735.40999999992</c:v>
                </c:pt>
                <c:pt idx="2">
                  <c:v>795092.60999999952</c:v>
                </c:pt>
                <c:pt idx="3">
                  <c:v>888168.81</c:v>
                </c:pt>
                <c:pt idx="4">
                  <c:v>1003565.21</c:v>
                </c:pt>
                <c:pt idx="5">
                  <c:v>1137607.610000001</c:v>
                </c:pt>
                <c:pt idx="6">
                  <c:v>1252798.5099999809</c:v>
                </c:pt>
                <c:pt idx="7">
                  <c:v>1305349.3099999796</c:v>
                </c:pt>
                <c:pt idx="8">
                  <c:v>1376450.4099999794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163952.99100000001</c:v>
                </c:pt>
                <c:pt idx="1">
                  <c:v>177923.25599999999</c:v>
                </c:pt>
                <c:pt idx="2">
                  <c:v>189786.58600000001</c:v>
                </c:pt>
                <c:pt idx="3">
                  <c:v>201984.58700000029</c:v>
                </c:pt>
                <c:pt idx="4">
                  <c:v>215659.76400000029</c:v>
                </c:pt>
                <c:pt idx="5">
                  <c:v>227141.6290000008</c:v>
                </c:pt>
                <c:pt idx="6">
                  <c:v>240014.60899999359</c:v>
                </c:pt>
                <c:pt idx="7">
                  <c:v>254568.11099999023</c:v>
                </c:pt>
                <c:pt idx="8">
                  <c:v>266630.98099998548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0.18073411793903882</c:v>
                </c:pt>
                <c:pt idx="1">
                  <c:v>0.2195252521533391</c:v>
                </c:pt>
                <c:pt idx="2">
                  <c:v>0.24346851223408661</c:v>
                </c:pt>
                <c:pt idx="3">
                  <c:v>0.2843661845682513</c:v>
                </c:pt>
                <c:pt idx="4">
                  <c:v>0.33155214406737432</c:v>
                </c:pt>
                <c:pt idx="5">
                  <c:v>0.38609495030513807</c:v>
                </c:pt>
                <c:pt idx="6">
                  <c:v>0.41637433314076472</c:v>
                </c:pt>
                <c:pt idx="7">
                  <c:v>0.43596582665470585</c:v>
                </c:pt>
                <c:pt idx="8">
                  <c:v>0.48014943072696759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3408.1424700619741</c:v>
                </c:pt>
                <c:pt idx="2">
                  <c:v>82.312358490676004</c:v>
                </c:pt>
                <c:pt idx="3">
                  <c:v>610.45845175968213</c:v>
                </c:pt>
                <c:pt idx="4">
                  <c:v>2053.2233633274659</c:v>
                </c:pt>
                <c:pt idx="5">
                  <c:v>1913.4449532324829</c:v>
                </c:pt>
                <c:pt idx="7">
                  <c:v>2410.5486693280882</c:v>
                </c:pt>
                <c:pt idx="8">
                  <c:v>88.376883195703499</c:v>
                </c:pt>
                <c:pt idx="9">
                  <c:v>66.777149976181406</c:v>
                </c:pt>
                <c:pt idx="10">
                  <c:v>42.572672874170003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4100.9132803123321</c:v>
                </c:pt>
                <c:pt idx="4" formatCode="#,##0">
                  <c:v>2053.2233633274659</c:v>
                </c:pt>
                <c:pt idx="5" formatCode="#,##0">
                  <c:v>1913.4449532324829</c:v>
                </c:pt>
                <c:pt idx="6" formatCode="#,##0">
                  <c:v>2565.7027024999734</c:v>
                </c:pt>
                <c:pt idx="10" formatCode="#,##0">
                  <c:v>42.572672874170003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35433</c:v>
                </c:pt>
                <c:pt idx="1">
                  <c:v>37713</c:v>
                </c:pt>
                <c:pt idx="2">
                  <c:v>39687</c:v>
                </c:pt>
                <c:pt idx="3">
                  <c:v>41712</c:v>
                </c:pt>
                <c:pt idx="4">
                  <c:v>43976</c:v>
                </c:pt>
                <c:pt idx="5">
                  <c:v>45850</c:v>
                </c:pt>
                <c:pt idx="6">
                  <c:v>47941</c:v>
                </c:pt>
                <c:pt idx="7">
                  <c:v>50257</c:v>
                </c:pt>
                <c:pt idx="8">
                  <c:v>52295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7117278.7737751659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3417357.3515532757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37829904.270000003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24781859.753999997</c:v>
                </c:pt>
                <c:pt idx="1">
                  <c:v>9925678.5719999988</c:v>
                </c:pt>
                <c:pt idx="2">
                  <c:v>1065320.0750000002</c:v>
                </c:pt>
                <c:pt idx="3">
                  <c:v>2057045.8689999999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2140702.7172492757</c:v>
                </c:pt>
                <c:pt idx="1">
                  <c:v>201817.9608</c:v>
                </c:pt>
                <c:pt idx="2">
                  <c:v>343975.76639999996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2041.4568600643106</c:v>
                </c:pt>
                <c:pt idx="2">
                  <c:v>67.162795281394793</c:v>
                </c:pt>
                <c:pt idx="3">
                  <c:v>466.53447116076313</c:v>
                </c:pt>
                <c:pt idx="4">
                  <c:v>1311.0779729388403</c:v>
                </c:pt>
                <c:pt idx="5">
                  <c:v>1434.3696053232941</c:v>
                </c:pt>
                <c:pt idx="7">
                  <c:v>2040.5973833094936</c:v>
                </c:pt>
                <c:pt idx="8">
                  <c:v>62.922324725586925</c:v>
                </c:pt>
                <c:pt idx="9">
                  <c:v>64.290308006225999</c:v>
                </c:pt>
                <c:pt idx="10">
                  <c:v>101.81125566507647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2575.1541265064684</c:v>
                </c:pt>
                <c:pt idx="4">
                  <c:v>1311.0779729388403</c:v>
                </c:pt>
                <c:pt idx="5">
                  <c:v>1434.3696053232941</c:v>
                </c:pt>
                <c:pt idx="6">
                  <c:v>2167.8100160413064</c:v>
                </c:pt>
                <c:pt idx="10">
                  <c:v>101.81125566507647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宮崎県</c:v>
                </c:pt>
              </c:strCache>
            </c:strRef>
          </c:cat>
          <c:val>
            <c:numRef>
              <c:f>①CO2排出量の現状把握!$AX$43:$AX$45</c:f>
              <c:numCache>
                <c:formatCode>0%</c:formatCode>
                <c:ptCount val="3"/>
                <c:pt idx="0">
                  <c:v>0.42072759503743129</c:v>
                </c:pt>
                <c:pt idx="1">
                  <c:v>0.33927252657634166</c:v>
                </c:pt>
                <c:pt idx="2">
                  <c:v>0.33927252657634166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宮崎県</c:v>
                </c:pt>
              </c:strCache>
            </c:strRef>
          </c:cat>
          <c:val>
            <c:numRef>
              <c:f>①CO2排出量の現状把握!$AY$43:$AY$45</c:f>
              <c:numCache>
                <c:formatCode>0%</c:formatCode>
                <c:ptCount val="3"/>
                <c:pt idx="0">
                  <c:v>0.19118662390594171</c:v>
                </c:pt>
                <c:pt idx="1">
                  <c:v>0.17273247136511985</c:v>
                </c:pt>
                <c:pt idx="2">
                  <c:v>0.17273247136511985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宮崎県</c:v>
                </c:pt>
              </c:strCache>
            </c:strRef>
          </c:cat>
          <c:val>
            <c:numRef>
              <c:f>①CO2排出量の現状把握!$AZ$43:$AZ$45</c:f>
              <c:numCache>
                <c:formatCode>0%</c:formatCode>
                <c:ptCount val="3"/>
                <c:pt idx="0">
                  <c:v>0.18034974026133399</c:v>
                </c:pt>
                <c:pt idx="1">
                  <c:v>0.18897595100551803</c:v>
                </c:pt>
                <c:pt idx="2">
                  <c:v>0.18897595100551803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宮崎県</c:v>
                </c:pt>
              </c:strCache>
            </c:strRef>
          </c:cat>
          <c:val>
            <c:numRef>
              <c:f>①CO2排出量の現状把握!$BA$43:$BA$45</c:f>
              <c:numCache>
                <c:formatCode>0%</c:formatCode>
                <c:ptCount val="3"/>
                <c:pt idx="0">
                  <c:v>0.19226168778726088</c:v>
                </c:pt>
                <c:pt idx="1">
                  <c:v>0.28560557743299264</c:v>
                </c:pt>
                <c:pt idx="2">
                  <c:v>0.28560557743299264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宮崎県</c:v>
                </c:pt>
              </c:strCache>
            </c:strRef>
          </c:cat>
          <c:val>
            <c:numRef>
              <c:f>①CO2排出量の現状把握!$BB$43:$BB$45</c:f>
              <c:numCache>
                <c:formatCode>0%</c:formatCode>
                <c:ptCount val="3"/>
                <c:pt idx="0">
                  <c:v>1.5474353008032191E-2</c:v>
                </c:pt>
                <c:pt idx="1">
                  <c:v>1.3413473620027849E-2</c:v>
                </c:pt>
                <c:pt idx="2">
                  <c:v>1.3413473620027849E-2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387636</c:v>
                </c:pt>
                <c:pt idx="1">
                  <c:v>387636</c:v>
                </c:pt>
                <c:pt idx="2">
                  <c:v>387636</c:v>
                </c:pt>
                <c:pt idx="3">
                  <c:v>387636</c:v>
                </c:pt>
                <c:pt idx="4">
                  <c:v>387636</c:v>
                </c:pt>
                <c:pt idx="5">
                  <c:v>392801</c:v>
                </c:pt>
                <c:pt idx="6">
                  <c:v>392801</c:v>
                </c:pt>
                <c:pt idx="7">
                  <c:v>392801</c:v>
                </c:pt>
                <c:pt idx="8">
                  <c:v>392801</c:v>
                </c:pt>
                <c:pt idx="9">
                  <c:v>392801</c:v>
                </c:pt>
                <c:pt idx="10">
                  <c:v>392801</c:v>
                </c:pt>
                <c:pt idx="11">
                  <c:v>383624</c:v>
                </c:pt>
                <c:pt idx="12">
                  <c:v>383624</c:v>
                </c:pt>
                <c:pt idx="13">
                  <c:v>383624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44.611753287259987</c:v>
                </c:pt>
                <c:pt idx="1">
                  <c:v>56.037690362579987</c:v>
                </c:pt>
                <c:pt idx="2">
                  <c:v>50.040315816340012</c:v>
                </c:pt>
                <c:pt idx="3">
                  <c:v>49.769701221220011</c:v>
                </c:pt>
                <c:pt idx="4">
                  <c:v>42.572672874170003</c:v>
                </c:pt>
                <c:pt idx="5">
                  <c:v>40.135848570839997</c:v>
                </c:pt>
                <c:pt idx="6">
                  <c:v>58.382884142037987</c:v>
                </c:pt>
                <c:pt idx="7">
                  <c:v>55.27142612686</c:v>
                </c:pt>
                <c:pt idx="8">
                  <c:v>65.893831385039988</c:v>
                </c:pt>
                <c:pt idx="9">
                  <c:v>50.197396997804987</c:v>
                </c:pt>
                <c:pt idx="10">
                  <c:v>72.851362858092003</c:v>
                </c:pt>
                <c:pt idx="11">
                  <c:v>53.998205970290002</c:v>
                </c:pt>
                <c:pt idx="12">
                  <c:v>109.33519914266199</c:v>
                </c:pt>
                <c:pt idx="13">
                  <c:v>101.81125566507647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11132277</c:v>
                </c:pt>
                <c:pt idx="1">
                  <c:v>10950175</c:v>
                </c:pt>
                <c:pt idx="2">
                  <c:v>10216721</c:v>
                </c:pt>
                <c:pt idx="3">
                  <c:v>10593376</c:v>
                </c:pt>
                <c:pt idx="4">
                  <c:v>11069769</c:v>
                </c:pt>
                <c:pt idx="5">
                  <c:v>10947979</c:v>
                </c:pt>
                <c:pt idx="6">
                  <c:v>10421621</c:v>
                </c:pt>
                <c:pt idx="7">
                  <c:v>10216920.80057379</c:v>
                </c:pt>
                <c:pt idx="8">
                  <c:v>10118530</c:v>
                </c:pt>
                <c:pt idx="9">
                  <c:v>10109026</c:v>
                </c:pt>
                <c:pt idx="10">
                  <c:v>9921538</c:v>
                </c:pt>
                <c:pt idx="11">
                  <c:v>10314982.999999998</c:v>
                </c:pt>
                <c:pt idx="12">
                  <c:v>10388174</c:v>
                </c:pt>
                <c:pt idx="13">
                  <c:v>11195021.999999998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1152514</c:v>
                </c:pt>
                <c:pt idx="1">
                  <c:v>1147867</c:v>
                </c:pt>
                <c:pt idx="2">
                  <c:v>1143744</c:v>
                </c:pt>
                <c:pt idx="3">
                  <c:v>1141559</c:v>
                </c:pt>
                <c:pt idx="4">
                  <c:v>1142486</c:v>
                </c:pt>
                <c:pt idx="5">
                  <c:v>1135652</c:v>
                </c:pt>
                <c:pt idx="6">
                  <c:v>1128078</c:v>
                </c:pt>
                <c:pt idx="7">
                  <c:v>1119544</c:v>
                </c:pt>
                <c:pt idx="8">
                  <c:v>1112008</c:v>
                </c:pt>
                <c:pt idx="9">
                  <c:v>1103755</c:v>
                </c:pt>
                <c:pt idx="10">
                  <c:v>1095903</c:v>
                </c:pt>
                <c:pt idx="11">
                  <c:v>1087372</c:v>
                </c:pt>
                <c:pt idx="12">
                  <c:v>1078313</c:v>
                </c:pt>
                <c:pt idx="13">
                  <c:v>1068838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宮崎県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2468</v>
      </c>
      <c r="B9" s="77">
        <v>1</v>
      </c>
      <c r="C9" s="77">
        <v>1</v>
      </c>
      <c r="D9" s="77">
        <v>1</v>
      </c>
      <c r="E9" s="77">
        <v>1990</v>
      </c>
      <c r="F9" s="77" t="s">
        <v>788</v>
      </c>
      <c r="G9" s="1017" t="s">
        <v>1645</v>
      </c>
      <c r="H9" s="77" t="s">
        <v>1646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2469</v>
      </c>
      <c r="B10" s="77">
        <v>2</v>
      </c>
      <c r="C10" s="77">
        <v>2</v>
      </c>
      <c r="D10" s="77">
        <v>1</v>
      </c>
      <c r="E10" s="77">
        <v>2005</v>
      </c>
      <c r="F10" s="77" t="s">
        <v>790</v>
      </c>
      <c r="G10" s="1017" t="s">
        <v>1645</v>
      </c>
      <c r="H10" s="77" t="s">
        <v>1646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2470</v>
      </c>
      <c r="B11" s="77">
        <v>3</v>
      </c>
      <c r="C11" s="77">
        <v>3</v>
      </c>
      <c r="D11" s="77">
        <v>1</v>
      </c>
      <c r="E11" s="77">
        <v>2006</v>
      </c>
      <c r="F11" s="77" t="s">
        <v>791</v>
      </c>
      <c r="G11" s="1017" t="s">
        <v>1645</v>
      </c>
      <c r="H11" s="77" t="s">
        <v>1646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2471</v>
      </c>
      <c r="B12" s="77">
        <v>4</v>
      </c>
      <c r="C12" s="77">
        <v>4</v>
      </c>
      <c r="D12" s="77">
        <v>1</v>
      </c>
      <c r="E12" s="77">
        <v>2007</v>
      </c>
      <c r="F12" s="77" t="s">
        <v>792</v>
      </c>
      <c r="G12" s="1017" t="s">
        <v>1645</v>
      </c>
      <c r="H12" s="77" t="s">
        <v>1646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2472</v>
      </c>
      <c r="B13" s="77">
        <v>5</v>
      </c>
      <c r="C13" s="77">
        <v>5</v>
      </c>
      <c r="D13" s="77">
        <v>1</v>
      </c>
      <c r="E13" s="77">
        <v>2008</v>
      </c>
      <c r="F13" s="77" t="s">
        <v>793</v>
      </c>
      <c r="G13" s="1017" t="s">
        <v>1645</v>
      </c>
      <c r="H13" s="77" t="s">
        <v>1646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2473</v>
      </c>
      <c r="B14" s="77">
        <v>6</v>
      </c>
      <c r="C14" s="77">
        <v>6</v>
      </c>
      <c r="D14" s="77">
        <v>1</v>
      </c>
      <c r="E14" s="77">
        <v>2009</v>
      </c>
      <c r="F14" s="77" t="s">
        <v>177</v>
      </c>
      <c r="G14" s="1017" t="s">
        <v>1645</v>
      </c>
      <c r="H14" s="77" t="s">
        <v>1646</v>
      </c>
      <c r="I14" s="1018"/>
      <c r="J14" s="80">
        <v>0</v>
      </c>
      <c r="K14" s="80">
        <v>0</v>
      </c>
      <c r="L14" s="80">
        <v>0</v>
      </c>
      <c r="M14" s="80">
        <v>0</v>
      </c>
      <c r="N14" s="80">
        <v>0</v>
      </c>
      <c r="O14" s="80">
        <v>0</v>
      </c>
      <c r="P14" s="80">
        <v>0</v>
      </c>
      <c r="Q14" s="80">
        <v>0</v>
      </c>
      <c r="R14" s="80">
        <v>103.39400000000001</v>
      </c>
      <c r="S14" s="80">
        <v>83.15</v>
      </c>
      <c r="T14" s="80">
        <v>204.2</v>
      </c>
      <c r="U14" s="80">
        <v>0</v>
      </c>
      <c r="V14" s="80">
        <v>0</v>
      </c>
      <c r="W14" s="80">
        <v>249.589</v>
      </c>
      <c r="X14" s="80">
        <v>0</v>
      </c>
      <c r="Y14" s="80">
        <v>442.46</v>
      </c>
      <c r="Z14" s="80">
        <v>0</v>
      </c>
      <c r="AA14" s="80">
        <v>18.010000000000002</v>
      </c>
      <c r="AB14" s="80">
        <v>77.61</v>
      </c>
      <c r="AC14" s="80">
        <v>0</v>
      </c>
      <c r="AD14" s="80">
        <v>5.21</v>
      </c>
      <c r="AE14" s="80">
        <v>544.90499999999997</v>
      </c>
      <c r="AF14" s="80">
        <v>97.447000000000003</v>
      </c>
      <c r="AG14" s="80">
        <v>33.5</v>
      </c>
      <c r="AH14" s="80">
        <v>0</v>
      </c>
      <c r="AI14" s="80">
        <v>0</v>
      </c>
      <c r="AJ14" s="80">
        <v>73.111999999999995</v>
      </c>
      <c r="AK14" s="80">
        <v>362.87200000000001</v>
      </c>
      <c r="AL14" s="80">
        <v>21.125</v>
      </c>
      <c r="AM14" s="80">
        <v>0</v>
      </c>
      <c r="AN14" s="80">
        <v>12.96</v>
      </c>
      <c r="AO14" s="80">
        <v>4.25</v>
      </c>
      <c r="AP14" s="80">
        <v>93.700999999999993</v>
      </c>
      <c r="AQ14" s="80">
        <v>0</v>
      </c>
      <c r="AR14" s="80">
        <v>0</v>
      </c>
      <c r="AS14" s="80">
        <v>9.01</v>
      </c>
      <c r="AT14" s="80">
        <v>0</v>
      </c>
      <c r="AU14" s="80">
        <v>0</v>
      </c>
      <c r="AV14" s="80">
        <v>0</v>
      </c>
      <c r="AW14" s="80">
        <v>0</v>
      </c>
      <c r="AX14" s="80">
        <v>0</v>
      </c>
      <c r="AY14" s="80">
        <v>0</v>
      </c>
      <c r="AZ14" s="80">
        <v>0</v>
      </c>
      <c r="BA14" s="80">
        <v>0</v>
      </c>
      <c r="BB14" s="80">
        <v>0</v>
      </c>
      <c r="BC14" s="80">
        <v>0</v>
      </c>
      <c r="BD14" s="80">
        <v>2.33</v>
      </c>
      <c r="BE14" s="80">
        <v>0</v>
      </c>
      <c r="BF14" s="80">
        <v>0</v>
      </c>
      <c r="BG14" s="80">
        <v>0</v>
      </c>
      <c r="BH14" s="80">
        <v>0</v>
      </c>
      <c r="BI14" s="80">
        <v>0</v>
      </c>
      <c r="BJ14" s="80">
        <v>0</v>
      </c>
      <c r="BK14" s="80">
        <v>0</v>
      </c>
      <c r="BL14" s="80">
        <v>0</v>
      </c>
      <c r="BM14" s="80">
        <v>24.49</v>
      </c>
      <c r="BN14" s="80">
        <v>0</v>
      </c>
      <c r="BO14" s="80">
        <v>0</v>
      </c>
      <c r="BP14" s="80">
        <v>0</v>
      </c>
      <c r="BQ14" s="80">
        <v>0</v>
      </c>
      <c r="BR14" s="80">
        <v>0</v>
      </c>
      <c r="BS14" s="80">
        <v>0</v>
      </c>
      <c r="BT14" s="80">
        <v>0</v>
      </c>
      <c r="BU14" s="80">
        <v>0</v>
      </c>
      <c r="BV14" s="80">
        <v>0</v>
      </c>
      <c r="BW14" s="80">
        <v>0</v>
      </c>
      <c r="BX14" s="80">
        <v>0</v>
      </c>
      <c r="BY14" s="80">
        <v>0</v>
      </c>
      <c r="BZ14" s="80">
        <v>4.22</v>
      </c>
      <c r="CA14" s="80">
        <v>0</v>
      </c>
      <c r="CB14" s="80">
        <v>0</v>
      </c>
      <c r="CC14" s="80">
        <v>0</v>
      </c>
      <c r="CD14" s="80">
        <v>0</v>
      </c>
      <c r="CE14" s="80">
        <v>0</v>
      </c>
      <c r="CF14" s="80">
        <v>24.417000000000002</v>
      </c>
      <c r="CG14" s="80">
        <v>0</v>
      </c>
      <c r="CH14" s="80">
        <v>0</v>
      </c>
      <c r="CI14" s="80">
        <v>4.66</v>
      </c>
      <c r="CJ14" s="80">
        <v>0</v>
      </c>
      <c r="CK14" s="80">
        <v>0</v>
      </c>
      <c r="CL14" s="80">
        <v>3.61</v>
      </c>
      <c r="CM14" s="80">
        <v>0</v>
      </c>
      <c r="CN14" s="80">
        <v>31.041</v>
      </c>
      <c r="CO14" s="80">
        <v>0</v>
      </c>
      <c r="CP14" s="80">
        <v>0</v>
      </c>
      <c r="CQ14" s="80">
        <v>0</v>
      </c>
      <c r="CR14" s="80">
        <v>0</v>
      </c>
      <c r="CS14" s="80">
        <v>5.36</v>
      </c>
      <c r="CT14" s="80">
        <v>0</v>
      </c>
      <c r="CU14" s="80">
        <v>0</v>
      </c>
      <c r="CV14" s="80">
        <v>0</v>
      </c>
      <c r="CW14" s="80">
        <v>0</v>
      </c>
      <c r="CX14" s="80">
        <v>0</v>
      </c>
      <c r="CY14" s="80">
        <v>0</v>
      </c>
      <c r="CZ14" s="80">
        <v>0</v>
      </c>
      <c r="DA14" s="80">
        <v>0</v>
      </c>
      <c r="DB14" s="80">
        <v>10.112</v>
      </c>
      <c r="DC14" s="80">
        <v>0</v>
      </c>
      <c r="DD14" s="80">
        <v>0</v>
      </c>
      <c r="DE14" s="80">
        <v>0</v>
      </c>
      <c r="DF14" s="80">
        <v>0</v>
      </c>
      <c r="DG14" s="80">
        <v>93.700999999999993</v>
      </c>
      <c r="DH14" s="80">
        <v>0</v>
      </c>
      <c r="DI14" s="80">
        <v>0</v>
      </c>
      <c r="DJ14" s="80">
        <v>0</v>
      </c>
      <c r="DK14" s="80">
        <v>0</v>
      </c>
      <c r="DL14" s="80">
        <v>0</v>
      </c>
      <c r="DM14" s="80">
        <v>0</v>
      </c>
      <c r="DN14" s="80">
        <v>0</v>
      </c>
      <c r="DO14" s="80">
        <v>0</v>
      </c>
      <c r="DP14" s="80">
        <v>0</v>
      </c>
      <c r="DQ14" s="80">
        <v>0</v>
      </c>
      <c r="DR14" s="80">
        <v>0</v>
      </c>
      <c r="DS14" s="80">
        <v>103.39400000000001</v>
      </c>
      <c r="DT14" s="80">
        <v>83.15</v>
      </c>
      <c r="DU14" s="80">
        <v>204.2</v>
      </c>
      <c r="DV14" s="80">
        <v>0</v>
      </c>
      <c r="DW14" s="80">
        <v>0</v>
      </c>
      <c r="DX14" s="80">
        <v>249.589</v>
      </c>
      <c r="DY14" s="80">
        <v>0</v>
      </c>
      <c r="DZ14" s="80">
        <v>442.46</v>
      </c>
      <c r="EA14" s="80">
        <v>0</v>
      </c>
      <c r="EB14" s="80">
        <v>18.010000000000002</v>
      </c>
      <c r="EC14" s="80">
        <v>77.61</v>
      </c>
      <c r="ED14" s="80">
        <v>0</v>
      </c>
      <c r="EE14" s="80">
        <v>5.21</v>
      </c>
      <c r="EF14" s="80">
        <v>544.90499999999997</v>
      </c>
      <c r="EG14" s="80">
        <v>97.447000000000003</v>
      </c>
      <c r="EH14" s="80">
        <v>33.5</v>
      </c>
      <c r="EI14" s="80">
        <v>0</v>
      </c>
      <c r="EJ14" s="80">
        <v>0</v>
      </c>
      <c r="EK14" s="80">
        <v>73.111999999999995</v>
      </c>
      <c r="EL14" s="80">
        <v>362.87200000000001</v>
      </c>
      <c r="EM14" s="80">
        <v>21.125</v>
      </c>
      <c r="EN14" s="80">
        <v>0</v>
      </c>
      <c r="EO14" s="80">
        <v>12.96</v>
      </c>
      <c r="EP14" s="80">
        <v>4.25</v>
      </c>
      <c r="EQ14" s="80">
        <v>0</v>
      </c>
      <c r="ER14" s="80">
        <v>0</v>
      </c>
      <c r="ES14" s="80">
        <v>0</v>
      </c>
      <c r="ET14" s="80">
        <v>9.01</v>
      </c>
      <c r="EU14" s="80">
        <v>0</v>
      </c>
      <c r="EV14" s="80">
        <v>0</v>
      </c>
      <c r="EW14" s="80">
        <v>0</v>
      </c>
      <c r="EX14" s="80">
        <v>0</v>
      </c>
      <c r="EY14" s="80">
        <v>0</v>
      </c>
      <c r="EZ14" s="80">
        <v>0</v>
      </c>
      <c r="FA14" s="80">
        <v>0</v>
      </c>
      <c r="FB14" s="80">
        <v>0</v>
      </c>
      <c r="FC14" s="80">
        <v>0</v>
      </c>
      <c r="FD14" s="80">
        <v>0</v>
      </c>
      <c r="FE14" s="80">
        <v>2.33</v>
      </c>
      <c r="FF14" s="80">
        <v>0</v>
      </c>
      <c r="FG14" s="80">
        <v>0</v>
      </c>
      <c r="FH14" s="80">
        <v>0</v>
      </c>
      <c r="FI14" s="80">
        <v>0</v>
      </c>
      <c r="FJ14" s="80">
        <v>0</v>
      </c>
      <c r="FK14" s="80">
        <v>0</v>
      </c>
      <c r="FL14" s="80">
        <v>0</v>
      </c>
      <c r="FM14" s="80">
        <v>0</v>
      </c>
      <c r="FN14" s="80">
        <v>24.49</v>
      </c>
      <c r="FO14" s="80">
        <v>0</v>
      </c>
      <c r="FP14" s="80">
        <v>0</v>
      </c>
      <c r="FQ14" s="80">
        <v>0</v>
      </c>
      <c r="FR14" s="80">
        <v>0</v>
      </c>
      <c r="FS14" s="80">
        <v>0</v>
      </c>
      <c r="FT14" s="80">
        <v>0</v>
      </c>
      <c r="FU14" s="80">
        <v>0</v>
      </c>
      <c r="FV14" s="80">
        <v>0</v>
      </c>
      <c r="FW14" s="80">
        <v>0</v>
      </c>
      <c r="FX14" s="80">
        <v>0</v>
      </c>
      <c r="FY14" s="80">
        <v>0</v>
      </c>
      <c r="FZ14" s="80">
        <v>0</v>
      </c>
      <c r="GA14" s="80">
        <v>4.22</v>
      </c>
      <c r="GB14" s="80">
        <v>0</v>
      </c>
      <c r="GC14" s="80">
        <v>0</v>
      </c>
      <c r="GD14" s="80">
        <v>0</v>
      </c>
      <c r="GE14" s="80">
        <v>0</v>
      </c>
      <c r="GF14" s="80">
        <v>0</v>
      </c>
      <c r="GG14" s="80">
        <v>24.417000000000002</v>
      </c>
      <c r="GH14" s="80">
        <v>0</v>
      </c>
      <c r="GI14" s="80">
        <v>0</v>
      </c>
      <c r="GJ14" s="80">
        <v>4.66</v>
      </c>
      <c r="GK14" s="80">
        <v>0</v>
      </c>
      <c r="GL14" s="80">
        <v>0</v>
      </c>
      <c r="GM14" s="80">
        <v>3.61</v>
      </c>
      <c r="GN14" s="80">
        <v>0</v>
      </c>
      <c r="GO14" s="80">
        <v>31.041</v>
      </c>
      <c r="GP14" s="80">
        <v>0</v>
      </c>
      <c r="GQ14" s="80">
        <v>0</v>
      </c>
      <c r="GR14" s="80">
        <v>0</v>
      </c>
      <c r="GS14" s="80">
        <v>0</v>
      </c>
      <c r="GT14" s="80">
        <v>5.36</v>
      </c>
      <c r="GU14" s="80">
        <v>0</v>
      </c>
      <c r="GV14" s="80">
        <v>0</v>
      </c>
      <c r="GW14" s="80">
        <v>0</v>
      </c>
      <c r="GX14" s="80">
        <v>0</v>
      </c>
      <c r="GY14" s="80">
        <v>0</v>
      </c>
      <c r="GZ14" s="80">
        <v>0</v>
      </c>
      <c r="HA14" s="80">
        <v>0</v>
      </c>
      <c r="HB14" s="80">
        <v>0</v>
      </c>
      <c r="HC14" s="80">
        <v>10.112</v>
      </c>
      <c r="HD14" s="80">
        <v>0</v>
      </c>
      <c r="HE14" s="80">
        <v>0</v>
      </c>
      <c r="HF14" s="80">
        <v>93.700999999999993</v>
      </c>
      <c r="HG14" s="80">
        <v>0</v>
      </c>
      <c r="HH14" s="80">
        <v>0</v>
      </c>
      <c r="HI14" s="80">
        <v>0</v>
      </c>
      <c r="HJ14" s="80">
        <v>0</v>
      </c>
      <c r="HK14" s="80">
        <v>2333.7939999999999</v>
      </c>
      <c r="HL14" s="80">
        <v>9.01</v>
      </c>
      <c r="HM14" s="80">
        <v>0</v>
      </c>
      <c r="HN14" s="80">
        <v>2.33</v>
      </c>
      <c r="HO14" s="80">
        <v>24.49</v>
      </c>
      <c r="HP14" s="80">
        <v>0</v>
      </c>
      <c r="HQ14" s="80">
        <v>4.22</v>
      </c>
      <c r="HR14" s="80">
        <v>0</v>
      </c>
      <c r="HS14" s="80">
        <v>24.417000000000002</v>
      </c>
      <c r="HT14" s="80">
        <v>4.66</v>
      </c>
      <c r="HU14" s="80">
        <v>3.61</v>
      </c>
      <c r="HV14" s="80">
        <v>31.041</v>
      </c>
      <c r="HW14" s="80">
        <v>0</v>
      </c>
      <c r="HX14" s="80">
        <v>5.36</v>
      </c>
      <c r="HY14" s="80">
        <v>10.112</v>
      </c>
      <c r="HZ14" s="80">
        <v>0</v>
      </c>
      <c r="IA14" s="80">
        <v>93.700999999999993</v>
      </c>
      <c r="IB14" s="80">
        <v>0</v>
      </c>
      <c r="IC14" s="80">
        <v>0</v>
      </c>
      <c r="ID14" s="80">
        <v>0</v>
      </c>
      <c r="IE14" s="80">
        <v>0</v>
      </c>
      <c r="IF14" s="80">
        <v>2333.7939999999999</v>
      </c>
      <c r="IG14" s="80">
        <v>102.711</v>
      </c>
      <c r="IH14" s="80">
        <v>0</v>
      </c>
      <c r="II14" s="80">
        <v>2.33</v>
      </c>
      <c r="IJ14" s="80">
        <v>24.49</v>
      </c>
      <c r="IK14" s="80">
        <v>0</v>
      </c>
      <c r="IL14" s="80">
        <v>4.22</v>
      </c>
      <c r="IM14" s="80">
        <v>0</v>
      </c>
      <c r="IN14" s="80">
        <v>24.417000000000002</v>
      </c>
      <c r="IO14" s="80">
        <v>4.66</v>
      </c>
      <c r="IP14" s="80">
        <v>3.61</v>
      </c>
      <c r="IQ14" s="80">
        <v>31.041</v>
      </c>
      <c r="IR14" s="80">
        <v>0</v>
      </c>
      <c r="IS14" s="80">
        <v>5.36</v>
      </c>
      <c r="IT14" s="80">
        <v>10.112</v>
      </c>
      <c r="IU14" s="80">
        <v>0</v>
      </c>
      <c r="IV14" s="81">
        <v>0</v>
      </c>
      <c r="IW14" s="78">
        <v>0</v>
      </c>
      <c r="IX14" s="78">
        <v>0</v>
      </c>
      <c r="IY14" s="78">
        <v>0</v>
      </c>
      <c r="IZ14" s="78">
        <v>0</v>
      </c>
      <c r="JA14" s="78">
        <v>0</v>
      </c>
      <c r="JB14" s="78">
        <v>0</v>
      </c>
      <c r="JC14" s="78">
        <v>0</v>
      </c>
      <c r="JD14" s="78">
        <v>0</v>
      </c>
      <c r="JE14" s="78">
        <v>14</v>
      </c>
      <c r="JF14" s="78">
        <v>8</v>
      </c>
      <c r="JG14" s="78">
        <v>7</v>
      </c>
      <c r="JH14" s="78">
        <v>0</v>
      </c>
      <c r="JI14" s="78">
        <v>0</v>
      </c>
      <c r="JJ14" s="78">
        <v>2</v>
      </c>
      <c r="JK14" s="78">
        <v>0</v>
      </c>
      <c r="JL14" s="78">
        <v>11</v>
      </c>
      <c r="JM14" s="78">
        <v>0</v>
      </c>
      <c r="JN14" s="78">
        <v>3</v>
      </c>
      <c r="JO14" s="78">
        <v>2</v>
      </c>
      <c r="JP14" s="78">
        <v>0</v>
      </c>
      <c r="JQ14" s="78">
        <v>1</v>
      </c>
      <c r="JR14" s="78">
        <v>2</v>
      </c>
      <c r="JS14" s="78">
        <v>1</v>
      </c>
      <c r="JT14" s="78">
        <v>1</v>
      </c>
      <c r="JU14" s="78">
        <v>0</v>
      </c>
      <c r="JV14" s="78">
        <v>0</v>
      </c>
      <c r="JW14" s="78">
        <v>3</v>
      </c>
      <c r="JX14" s="78">
        <v>12</v>
      </c>
      <c r="JY14" s="78">
        <v>3</v>
      </c>
      <c r="JZ14" s="78">
        <v>0</v>
      </c>
      <c r="KA14" s="78">
        <v>2</v>
      </c>
      <c r="KB14" s="78">
        <v>1</v>
      </c>
      <c r="KC14" s="78">
        <v>2</v>
      </c>
      <c r="KD14" s="78">
        <v>0</v>
      </c>
      <c r="KE14" s="78">
        <v>0</v>
      </c>
      <c r="KF14" s="78">
        <v>3</v>
      </c>
      <c r="KG14" s="78">
        <v>0</v>
      </c>
      <c r="KH14" s="78">
        <v>0</v>
      </c>
      <c r="KI14" s="78">
        <v>0</v>
      </c>
      <c r="KJ14" s="78">
        <v>0</v>
      </c>
      <c r="KK14" s="78">
        <v>0</v>
      </c>
      <c r="KL14" s="78">
        <v>0</v>
      </c>
      <c r="KM14" s="78">
        <v>0</v>
      </c>
      <c r="KN14" s="78">
        <v>0</v>
      </c>
      <c r="KO14" s="78">
        <v>0</v>
      </c>
      <c r="KP14" s="78">
        <v>0</v>
      </c>
      <c r="KQ14" s="78">
        <v>1</v>
      </c>
      <c r="KR14" s="78">
        <v>0</v>
      </c>
      <c r="KS14" s="78">
        <v>0</v>
      </c>
      <c r="KT14" s="78">
        <v>0</v>
      </c>
      <c r="KU14" s="78">
        <v>0</v>
      </c>
      <c r="KV14" s="78">
        <v>0</v>
      </c>
      <c r="KW14" s="78">
        <v>0</v>
      </c>
      <c r="KX14" s="78">
        <v>0</v>
      </c>
      <c r="KY14" s="78">
        <v>0</v>
      </c>
      <c r="KZ14" s="78">
        <v>6</v>
      </c>
      <c r="LA14" s="78">
        <v>0</v>
      </c>
      <c r="LB14" s="78">
        <v>0</v>
      </c>
      <c r="LC14" s="78">
        <v>0</v>
      </c>
      <c r="LD14" s="78">
        <v>0</v>
      </c>
      <c r="LE14" s="78">
        <v>0</v>
      </c>
      <c r="LF14" s="78">
        <v>0</v>
      </c>
      <c r="LG14" s="78">
        <v>0</v>
      </c>
      <c r="LH14" s="78">
        <v>0</v>
      </c>
      <c r="LI14" s="78">
        <v>0</v>
      </c>
      <c r="LJ14" s="78">
        <v>0</v>
      </c>
      <c r="LK14" s="78">
        <v>0</v>
      </c>
      <c r="LL14" s="78">
        <v>0</v>
      </c>
      <c r="LM14" s="78">
        <v>1</v>
      </c>
      <c r="LN14" s="78">
        <v>0</v>
      </c>
      <c r="LO14" s="78">
        <v>0</v>
      </c>
      <c r="LP14" s="78">
        <v>0</v>
      </c>
      <c r="LQ14" s="78">
        <v>0</v>
      </c>
      <c r="LR14" s="78">
        <v>0</v>
      </c>
      <c r="LS14" s="78">
        <v>4</v>
      </c>
      <c r="LT14" s="78">
        <v>0</v>
      </c>
      <c r="LU14" s="78">
        <v>0</v>
      </c>
      <c r="LV14" s="78">
        <v>1</v>
      </c>
      <c r="LW14" s="78">
        <v>0</v>
      </c>
      <c r="LX14" s="78">
        <v>0</v>
      </c>
      <c r="LY14" s="78">
        <v>1</v>
      </c>
      <c r="LZ14" s="78">
        <v>0</v>
      </c>
      <c r="MA14" s="78">
        <v>5</v>
      </c>
      <c r="MB14" s="78">
        <v>0</v>
      </c>
      <c r="MC14" s="78">
        <v>0</v>
      </c>
      <c r="MD14" s="78">
        <v>0</v>
      </c>
      <c r="ME14" s="78">
        <v>0</v>
      </c>
      <c r="MF14" s="78">
        <v>1</v>
      </c>
      <c r="MG14" s="78">
        <v>0</v>
      </c>
      <c r="MH14" s="78">
        <v>0</v>
      </c>
      <c r="MI14" s="78">
        <v>0</v>
      </c>
      <c r="MJ14" s="78">
        <v>0</v>
      </c>
      <c r="MK14" s="78">
        <v>0</v>
      </c>
      <c r="ML14" s="78">
        <v>0</v>
      </c>
      <c r="MM14" s="78">
        <v>0</v>
      </c>
      <c r="MN14" s="78">
        <v>0</v>
      </c>
      <c r="MO14" s="78">
        <v>2</v>
      </c>
      <c r="MP14" s="78">
        <v>0</v>
      </c>
      <c r="MQ14" s="78">
        <v>0</v>
      </c>
      <c r="MR14" s="78">
        <v>0</v>
      </c>
      <c r="MS14" s="78">
        <v>0</v>
      </c>
      <c r="MT14" s="78">
        <v>2</v>
      </c>
      <c r="MU14" s="78">
        <v>0</v>
      </c>
      <c r="MV14" s="78">
        <v>0</v>
      </c>
      <c r="MW14" s="78">
        <v>0</v>
      </c>
      <c r="MX14" s="78">
        <v>0</v>
      </c>
      <c r="MY14" s="78">
        <v>0</v>
      </c>
      <c r="MZ14" s="78">
        <v>0</v>
      </c>
      <c r="NA14" s="78">
        <v>0</v>
      </c>
      <c r="NB14" s="78">
        <v>0</v>
      </c>
      <c r="NC14" s="78">
        <v>0</v>
      </c>
      <c r="ND14" s="78">
        <v>0</v>
      </c>
      <c r="NE14" s="78">
        <v>0</v>
      </c>
      <c r="NF14" s="78">
        <v>14</v>
      </c>
      <c r="NG14" s="78">
        <v>8</v>
      </c>
      <c r="NH14" s="78">
        <v>7</v>
      </c>
      <c r="NI14" s="78">
        <v>0</v>
      </c>
      <c r="NJ14" s="78">
        <v>0</v>
      </c>
      <c r="NK14" s="78">
        <v>2</v>
      </c>
      <c r="NL14" s="78">
        <v>0</v>
      </c>
      <c r="NM14" s="78">
        <v>11</v>
      </c>
      <c r="NN14" s="78">
        <v>0</v>
      </c>
      <c r="NO14" s="78">
        <v>3</v>
      </c>
      <c r="NP14" s="78">
        <v>2</v>
      </c>
      <c r="NQ14" s="78">
        <v>0</v>
      </c>
      <c r="NR14" s="78">
        <v>1</v>
      </c>
      <c r="NS14" s="78">
        <v>2</v>
      </c>
      <c r="NT14" s="78">
        <v>1</v>
      </c>
      <c r="NU14" s="78">
        <v>1</v>
      </c>
      <c r="NV14" s="78">
        <v>0</v>
      </c>
      <c r="NW14" s="78">
        <v>0</v>
      </c>
      <c r="NX14" s="78">
        <v>3</v>
      </c>
      <c r="NY14" s="78">
        <v>12</v>
      </c>
      <c r="NZ14" s="78">
        <v>3</v>
      </c>
      <c r="OA14" s="78">
        <v>0</v>
      </c>
      <c r="OB14" s="78">
        <v>2</v>
      </c>
      <c r="OC14" s="78">
        <v>1</v>
      </c>
      <c r="OD14" s="78">
        <v>0</v>
      </c>
      <c r="OE14" s="78">
        <v>0</v>
      </c>
      <c r="OF14" s="78">
        <v>0</v>
      </c>
      <c r="OG14" s="78">
        <v>3</v>
      </c>
      <c r="OH14" s="78">
        <v>0</v>
      </c>
      <c r="OI14" s="78">
        <v>0</v>
      </c>
      <c r="OJ14" s="78">
        <v>0</v>
      </c>
      <c r="OK14" s="78">
        <v>0</v>
      </c>
      <c r="OL14" s="78">
        <v>0</v>
      </c>
      <c r="OM14" s="78">
        <v>0</v>
      </c>
      <c r="ON14" s="78">
        <v>0</v>
      </c>
      <c r="OO14" s="78">
        <v>0</v>
      </c>
      <c r="OP14" s="78">
        <v>0</v>
      </c>
      <c r="OQ14" s="78">
        <v>0</v>
      </c>
      <c r="OR14" s="78">
        <v>1</v>
      </c>
      <c r="OS14" s="78">
        <v>0</v>
      </c>
      <c r="OT14" s="78">
        <v>0</v>
      </c>
      <c r="OU14" s="78">
        <v>0</v>
      </c>
      <c r="OV14" s="78">
        <v>0</v>
      </c>
      <c r="OW14" s="78">
        <v>0</v>
      </c>
      <c r="OX14" s="78">
        <v>0</v>
      </c>
      <c r="OY14" s="78">
        <v>0</v>
      </c>
      <c r="OZ14" s="78">
        <v>0</v>
      </c>
      <c r="PA14" s="78">
        <v>6</v>
      </c>
      <c r="PB14" s="78">
        <v>0</v>
      </c>
      <c r="PC14" s="78">
        <v>0</v>
      </c>
      <c r="PD14" s="78">
        <v>0</v>
      </c>
      <c r="PE14" s="78">
        <v>0</v>
      </c>
      <c r="PF14" s="78">
        <v>0</v>
      </c>
      <c r="PG14" s="78">
        <v>0</v>
      </c>
      <c r="PH14" s="78">
        <v>0</v>
      </c>
      <c r="PI14" s="78">
        <v>0</v>
      </c>
      <c r="PJ14" s="78">
        <v>0</v>
      </c>
      <c r="PK14" s="78">
        <v>0</v>
      </c>
      <c r="PL14" s="78">
        <v>0</v>
      </c>
      <c r="PM14" s="78">
        <v>0</v>
      </c>
      <c r="PN14" s="78">
        <v>1</v>
      </c>
      <c r="PO14" s="78">
        <v>0</v>
      </c>
      <c r="PP14" s="78">
        <v>0</v>
      </c>
      <c r="PQ14" s="78">
        <v>0</v>
      </c>
      <c r="PR14" s="78">
        <v>0</v>
      </c>
      <c r="PS14" s="78">
        <v>0</v>
      </c>
      <c r="PT14" s="78">
        <v>4</v>
      </c>
      <c r="PU14" s="78">
        <v>0</v>
      </c>
      <c r="PV14" s="78">
        <v>0</v>
      </c>
      <c r="PW14" s="78">
        <v>1</v>
      </c>
      <c r="PX14" s="78">
        <v>0</v>
      </c>
      <c r="PY14" s="78">
        <v>0</v>
      </c>
      <c r="PZ14" s="78">
        <v>1</v>
      </c>
      <c r="QA14" s="78">
        <v>0</v>
      </c>
      <c r="QB14" s="78">
        <v>5</v>
      </c>
      <c r="QC14" s="78">
        <v>0</v>
      </c>
      <c r="QD14" s="78">
        <v>0</v>
      </c>
      <c r="QE14" s="78">
        <v>0</v>
      </c>
      <c r="QF14" s="78">
        <v>0</v>
      </c>
      <c r="QG14" s="78">
        <v>1</v>
      </c>
      <c r="QH14" s="78">
        <v>0</v>
      </c>
      <c r="QI14" s="78">
        <v>0</v>
      </c>
      <c r="QJ14" s="78">
        <v>0</v>
      </c>
      <c r="QK14" s="78">
        <v>0</v>
      </c>
      <c r="QL14" s="78">
        <v>0</v>
      </c>
      <c r="QM14" s="78">
        <v>0</v>
      </c>
      <c r="QN14" s="78">
        <v>0</v>
      </c>
      <c r="QO14" s="78">
        <v>0</v>
      </c>
      <c r="QP14" s="78">
        <v>2</v>
      </c>
      <c r="QQ14" s="78">
        <v>0</v>
      </c>
      <c r="QR14" s="78">
        <v>0</v>
      </c>
      <c r="QS14" s="78">
        <v>2</v>
      </c>
      <c r="QT14" s="78">
        <v>0</v>
      </c>
      <c r="QU14" s="78">
        <v>0</v>
      </c>
      <c r="QV14" s="78">
        <v>0</v>
      </c>
      <c r="QW14" s="78">
        <v>0</v>
      </c>
      <c r="QX14" s="78">
        <v>73</v>
      </c>
      <c r="QY14" s="78">
        <v>3</v>
      </c>
      <c r="QZ14" s="78">
        <v>0</v>
      </c>
      <c r="RA14" s="78">
        <v>1</v>
      </c>
      <c r="RB14" s="78">
        <v>6</v>
      </c>
      <c r="RC14" s="78">
        <v>0</v>
      </c>
      <c r="RD14" s="78">
        <v>1</v>
      </c>
      <c r="RE14" s="78">
        <v>0</v>
      </c>
      <c r="RF14" s="78">
        <v>4</v>
      </c>
      <c r="RG14" s="78">
        <v>1</v>
      </c>
      <c r="RH14" s="78">
        <v>1</v>
      </c>
      <c r="RI14" s="78">
        <v>5</v>
      </c>
      <c r="RJ14" s="78">
        <v>0</v>
      </c>
      <c r="RK14" s="78">
        <v>1</v>
      </c>
      <c r="RL14" s="78">
        <v>2</v>
      </c>
      <c r="RM14" s="78">
        <v>0</v>
      </c>
      <c r="RN14" s="78">
        <v>2</v>
      </c>
      <c r="RO14" s="78">
        <v>0</v>
      </c>
      <c r="RP14" s="78">
        <v>0</v>
      </c>
      <c r="RQ14" s="78">
        <v>0</v>
      </c>
      <c r="RR14" s="78">
        <v>0</v>
      </c>
      <c r="RS14" s="78">
        <v>73</v>
      </c>
      <c r="RT14" s="78">
        <v>5</v>
      </c>
      <c r="RU14" s="78">
        <v>0</v>
      </c>
      <c r="RV14" s="78">
        <v>1</v>
      </c>
      <c r="RW14" s="78">
        <v>6</v>
      </c>
      <c r="RX14" s="78">
        <v>0</v>
      </c>
      <c r="RY14" s="78">
        <v>1</v>
      </c>
      <c r="RZ14" s="78">
        <v>0</v>
      </c>
      <c r="SA14" s="78">
        <v>4</v>
      </c>
      <c r="SB14" s="78">
        <v>1</v>
      </c>
      <c r="SC14" s="78">
        <v>1</v>
      </c>
      <c r="SD14" s="78">
        <v>5</v>
      </c>
      <c r="SE14" s="78">
        <v>0</v>
      </c>
      <c r="SF14" s="78">
        <v>1</v>
      </c>
      <c r="SG14" s="78">
        <v>2</v>
      </c>
      <c r="SH14" s="78">
        <v>0</v>
      </c>
    </row>
    <row r="15" spans="1:503">
      <c r="A15" s="17" t="s">
        <v>2474</v>
      </c>
      <c r="B15" s="77">
        <v>7</v>
      </c>
      <c r="C15" s="77">
        <v>7</v>
      </c>
      <c r="D15" s="77">
        <v>1</v>
      </c>
      <c r="E15" s="77">
        <v>2010</v>
      </c>
      <c r="F15" s="77" t="s">
        <v>178</v>
      </c>
      <c r="G15" s="1017" t="s">
        <v>1645</v>
      </c>
      <c r="H15" s="77" t="s">
        <v>1646</v>
      </c>
      <c r="I15" s="1018"/>
      <c r="J15" s="80">
        <v>16.960999999999999</v>
      </c>
      <c r="K15" s="80">
        <v>0</v>
      </c>
      <c r="L15" s="80">
        <v>0</v>
      </c>
      <c r="M15" s="80">
        <v>0</v>
      </c>
      <c r="N15" s="80">
        <v>0</v>
      </c>
      <c r="O15" s="80">
        <v>0</v>
      </c>
      <c r="P15" s="80">
        <v>0</v>
      </c>
      <c r="Q15" s="80">
        <v>0</v>
      </c>
      <c r="R15" s="80">
        <v>100.148</v>
      </c>
      <c r="S15" s="80">
        <v>78.697999999999993</v>
      </c>
      <c r="T15" s="80">
        <v>243.834</v>
      </c>
      <c r="U15" s="80">
        <v>0</v>
      </c>
      <c r="V15" s="80">
        <v>0</v>
      </c>
      <c r="W15" s="80">
        <v>140.078</v>
      </c>
      <c r="X15" s="80">
        <v>0</v>
      </c>
      <c r="Y15" s="80">
        <v>959.08600000000001</v>
      </c>
      <c r="Z15" s="80">
        <v>0</v>
      </c>
      <c r="AA15" s="80">
        <v>20.393999999999998</v>
      </c>
      <c r="AB15" s="80">
        <v>85.72</v>
      </c>
      <c r="AC15" s="80">
        <v>0</v>
      </c>
      <c r="AD15" s="80">
        <v>4.8949999999999996</v>
      </c>
      <c r="AE15" s="80">
        <v>517.78</v>
      </c>
      <c r="AF15" s="80">
        <v>100.983</v>
      </c>
      <c r="AG15" s="80">
        <v>33.664000000000001</v>
      </c>
      <c r="AH15" s="80">
        <v>0</v>
      </c>
      <c r="AI15" s="80">
        <v>0</v>
      </c>
      <c r="AJ15" s="80">
        <v>65.968999999999994</v>
      </c>
      <c r="AK15" s="80">
        <v>373.09899999999999</v>
      </c>
      <c r="AL15" s="80">
        <v>20.884</v>
      </c>
      <c r="AM15" s="80">
        <v>0</v>
      </c>
      <c r="AN15" s="80">
        <v>13.506</v>
      </c>
      <c r="AO15" s="80">
        <v>4.383</v>
      </c>
      <c r="AP15" s="80">
        <v>107.52800000000001</v>
      </c>
      <c r="AQ15" s="80">
        <v>0</v>
      </c>
      <c r="AR15" s="80">
        <v>0</v>
      </c>
      <c r="AS15" s="80">
        <v>6.3689999999999998</v>
      </c>
      <c r="AT15" s="80">
        <v>3.4809999999999999</v>
      </c>
      <c r="AU15" s="80">
        <v>0</v>
      </c>
      <c r="AV15" s="80">
        <v>0</v>
      </c>
      <c r="AW15" s="80">
        <v>3.5270000000000001</v>
      </c>
      <c r="AX15" s="80">
        <v>0</v>
      </c>
      <c r="AY15" s="80">
        <v>0</v>
      </c>
      <c r="AZ15" s="80">
        <v>0</v>
      </c>
      <c r="BA15" s="80">
        <v>0</v>
      </c>
      <c r="BB15" s="80">
        <v>0</v>
      </c>
      <c r="BC15" s="80">
        <v>0</v>
      </c>
      <c r="BD15" s="80">
        <v>2.1190000000000002</v>
      </c>
      <c r="BE15" s="80">
        <v>0</v>
      </c>
      <c r="BF15" s="80">
        <v>0</v>
      </c>
      <c r="BG15" s="80">
        <v>0</v>
      </c>
      <c r="BH15" s="80">
        <v>0</v>
      </c>
      <c r="BI15" s="80">
        <v>0</v>
      </c>
      <c r="BJ15" s="80">
        <v>0</v>
      </c>
      <c r="BK15" s="80">
        <v>0</v>
      </c>
      <c r="BL15" s="80">
        <v>0</v>
      </c>
      <c r="BM15" s="80">
        <v>20.643000000000001</v>
      </c>
      <c r="BN15" s="80">
        <v>0</v>
      </c>
      <c r="BO15" s="80">
        <v>0</v>
      </c>
      <c r="BP15" s="80">
        <v>0</v>
      </c>
      <c r="BQ15" s="80">
        <v>0</v>
      </c>
      <c r="BR15" s="80">
        <v>0</v>
      </c>
      <c r="BS15" s="80">
        <v>0</v>
      </c>
      <c r="BT15" s="80">
        <v>0</v>
      </c>
      <c r="BU15" s="80">
        <v>0</v>
      </c>
      <c r="BV15" s="80">
        <v>0</v>
      </c>
      <c r="BW15" s="80">
        <v>0</v>
      </c>
      <c r="BX15" s="80">
        <v>0</v>
      </c>
      <c r="BY15" s="80">
        <v>0</v>
      </c>
      <c r="BZ15" s="80">
        <v>4.069</v>
      </c>
      <c r="CA15" s="80">
        <v>0</v>
      </c>
      <c r="CB15" s="80">
        <v>0</v>
      </c>
      <c r="CC15" s="80">
        <v>0</v>
      </c>
      <c r="CD15" s="80">
        <v>0</v>
      </c>
      <c r="CE15" s="80">
        <v>0</v>
      </c>
      <c r="CF15" s="80">
        <v>21.045999999999999</v>
      </c>
      <c r="CG15" s="80">
        <v>0</v>
      </c>
      <c r="CH15" s="80">
        <v>0</v>
      </c>
      <c r="CI15" s="80">
        <v>4.47</v>
      </c>
      <c r="CJ15" s="80">
        <v>0</v>
      </c>
      <c r="CK15" s="80">
        <v>0</v>
      </c>
      <c r="CL15" s="80">
        <v>3.59</v>
      </c>
      <c r="CM15" s="80">
        <v>0</v>
      </c>
      <c r="CN15" s="80">
        <v>31.844000000000001</v>
      </c>
      <c r="CO15" s="80">
        <v>0</v>
      </c>
      <c r="CP15" s="80">
        <v>0</v>
      </c>
      <c r="CQ15" s="80">
        <v>0</v>
      </c>
      <c r="CR15" s="80">
        <v>0</v>
      </c>
      <c r="CS15" s="80">
        <v>6.1420000000000003</v>
      </c>
      <c r="CT15" s="80">
        <v>0</v>
      </c>
      <c r="CU15" s="80">
        <v>0</v>
      </c>
      <c r="CV15" s="80">
        <v>0</v>
      </c>
      <c r="CW15" s="80">
        <v>0</v>
      </c>
      <c r="CX15" s="80">
        <v>0</v>
      </c>
      <c r="CY15" s="80">
        <v>0</v>
      </c>
      <c r="CZ15" s="80">
        <v>0</v>
      </c>
      <c r="DA15" s="80">
        <v>0</v>
      </c>
      <c r="DB15" s="80">
        <v>9.5500000000000007</v>
      </c>
      <c r="DC15" s="80">
        <v>0</v>
      </c>
      <c r="DD15" s="80">
        <v>0</v>
      </c>
      <c r="DE15" s="80">
        <v>0</v>
      </c>
      <c r="DF15" s="80">
        <v>0</v>
      </c>
      <c r="DG15" s="80">
        <v>107.52800000000001</v>
      </c>
      <c r="DH15" s="80">
        <v>0</v>
      </c>
      <c r="DI15" s="80">
        <v>0</v>
      </c>
      <c r="DJ15" s="80">
        <v>0</v>
      </c>
      <c r="DK15" s="80">
        <v>16.960999999999999</v>
      </c>
      <c r="DL15" s="80">
        <v>0</v>
      </c>
      <c r="DM15" s="80">
        <v>0</v>
      </c>
      <c r="DN15" s="80">
        <v>0</v>
      </c>
      <c r="DO15" s="80">
        <v>0</v>
      </c>
      <c r="DP15" s="80">
        <v>0</v>
      </c>
      <c r="DQ15" s="80">
        <v>0</v>
      </c>
      <c r="DR15" s="80">
        <v>0</v>
      </c>
      <c r="DS15" s="80">
        <v>100.148</v>
      </c>
      <c r="DT15" s="80">
        <v>78.697999999999993</v>
      </c>
      <c r="DU15" s="80">
        <v>243.834</v>
      </c>
      <c r="DV15" s="80">
        <v>0</v>
      </c>
      <c r="DW15" s="80">
        <v>0</v>
      </c>
      <c r="DX15" s="80">
        <v>140.078</v>
      </c>
      <c r="DY15" s="80">
        <v>0</v>
      </c>
      <c r="DZ15" s="80">
        <v>959.08600000000001</v>
      </c>
      <c r="EA15" s="80">
        <v>0</v>
      </c>
      <c r="EB15" s="80">
        <v>20.393999999999998</v>
      </c>
      <c r="EC15" s="80">
        <v>85.72</v>
      </c>
      <c r="ED15" s="80">
        <v>0</v>
      </c>
      <c r="EE15" s="80">
        <v>4.8949999999999996</v>
      </c>
      <c r="EF15" s="80">
        <v>517.78</v>
      </c>
      <c r="EG15" s="80">
        <v>100.983</v>
      </c>
      <c r="EH15" s="80">
        <v>33.664000000000001</v>
      </c>
      <c r="EI15" s="80">
        <v>0</v>
      </c>
      <c r="EJ15" s="80">
        <v>0</v>
      </c>
      <c r="EK15" s="80">
        <v>65.968999999999994</v>
      </c>
      <c r="EL15" s="80">
        <v>373.09899999999999</v>
      </c>
      <c r="EM15" s="80">
        <v>20.884</v>
      </c>
      <c r="EN15" s="80">
        <v>0</v>
      </c>
      <c r="EO15" s="80">
        <v>13.506</v>
      </c>
      <c r="EP15" s="80">
        <v>4.383</v>
      </c>
      <c r="EQ15" s="80">
        <v>0</v>
      </c>
      <c r="ER15" s="80">
        <v>0</v>
      </c>
      <c r="ES15" s="80">
        <v>0</v>
      </c>
      <c r="ET15" s="80">
        <v>6.3689999999999998</v>
      </c>
      <c r="EU15" s="80">
        <v>3.4809999999999999</v>
      </c>
      <c r="EV15" s="80">
        <v>0</v>
      </c>
      <c r="EW15" s="80">
        <v>0</v>
      </c>
      <c r="EX15" s="80">
        <v>3.5270000000000001</v>
      </c>
      <c r="EY15" s="80">
        <v>0</v>
      </c>
      <c r="EZ15" s="80">
        <v>0</v>
      </c>
      <c r="FA15" s="80">
        <v>0</v>
      </c>
      <c r="FB15" s="80">
        <v>0</v>
      </c>
      <c r="FC15" s="80">
        <v>0</v>
      </c>
      <c r="FD15" s="80">
        <v>0</v>
      </c>
      <c r="FE15" s="80">
        <v>2.1190000000000002</v>
      </c>
      <c r="FF15" s="80">
        <v>0</v>
      </c>
      <c r="FG15" s="80">
        <v>0</v>
      </c>
      <c r="FH15" s="80">
        <v>0</v>
      </c>
      <c r="FI15" s="80">
        <v>0</v>
      </c>
      <c r="FJ15" s="80">
        <v>0</v>
      </c>
      <c r="FK15" s="80">
        <v>0</v>
      </c>
      <c r="FL15" s="80">
        <v>0</v>
      </c>
      <c r="FM15" s="80">
        <v>0</v>
      </c>
      <c r="FN15" s="80">
        <v>20.643000000000001</v>
      </c>
      <c r="FO15" s="80">
        <v>0</v>
      </c>
      <c r="FP15" s="80">
        <v>0</v>
      </c>
      <c r="FQ15" s="80">
        <v>0</v>
      </c>
      <c r="FR15" s="80">
        <v>0</v>
      </c>
      <c r="FS15" s="80">
        <v>0</v>
      </c>
      <c r="FT15" s="80">
        <v>0</v>
      </c>
      <c r="FU15" s="80">
        <v>0</v>
      </c>
      <c r="FV15" s="80">
        <v>0</v>
      </c>
      <c r="FW15" s="80">
        <v>0</v>
      </c>
      <c r="FX15" s="80">
        <v>0</v>
      </c>
      <c r="FY15" s="80">
        <v>0</v>
      </c>
      <c r="FZ15" s="80">
        <v>0</v>
      </c>
      <c r="GA15" s="80">
        <v>4.069</v>
      </c>
      <c r="GB15" s="80">
        <v>0</v>
      </c>
      <c r="GC15" s="80">
        <v>0</v>
      </c>
      <c r="GD15" s="80">
        <v>0</v>
      </c>
      <c r="GE15" s="80">
        <v>0</v>
      </c>
      <c r="GF15" s="80">
        <v>0</v>
      </c>
      <c r="GG15" s="80">
        <v>21.045999999999999</v>
      </c>
      <c r="GH15" s="80">
        <v>0</v>
      </c>
      <c r="GI15" s="80">
        <v>0</v>
      </c>
      <c r="GJ15" s="80">
        <v>4.47</v>
      </c>
      <c r="GK15" s="80">
        <v>0</v>
      </c>
      <c r="GL15" s="80">
        <v>0</v>
      </c>
      <c r="GM15" s="80">
        <v>3.59</v>
      </c>
      <c r="GN15" s="80">
        <v>0</v>
      </c>
      <c r="GO15" s="80">
        <v>31.844000000000001</v>
      </c>
      <c r="GP15" s="80">
        <v>0</v>
      </c>
      <c r="GQ15" s="80">
        <v>0</v>
      </c>
      <c r="GR15" s="80">
        <v>0</v>
      </c>
      <c r="GS15" s="80">
        <v>0</v>
      </c>
      <c r="GT15" s="80">
        <v>6.1420000000000003</v>
      </c>
      <c r="GU15" s="80">
        <v>0</v>
      </c>
      <c r="GV15" s="80">
        <v>0</v>
      </c>
      <c r="GW15" s="80">
        <v>0</v>
      </c>
      <c r="GX15" s="80">
        <v>0</v>
      </c>
      <c r="GY15" s="80">
        <v>0</v>
      </c>
      <c r="GZ15" s="80">
        <v>0</v>
      </c>
      <c r="HA15" s="80">
        <v>0</v>
      </c>
      <c r="HB15" s="80">
        <v>0</v>
      </c>
      <c r="HC15" s="80">
        <v>9.5500000000000007</v>
      </c>
      <c r="HD15" s="80">
        <v>0</v>
      </c>
      <c r="HE15" s="80">
        <v>0</v>
      </c>
      <c r="HF15" s="80">
        <v>107.52800000000001</v>
      </c>
      <c r="HG15" s="80">
        <v>16.960999999999999</v>
      </c>
      <c r="HH15" s="80">
        <v>0</v>
      </c>
      <c r="HI15" s="80">
        <v>0</v>
      </c>
      <c r="HJ15" s="80">
        <v>0</v>
      </c>
      <c r="HK15" s="80">
        <v>2763.1210000000001</v>
      </c>
      <c r="HL15" s="80">
        <v>6.3689999999999998</v>
      </c>
      <c r="HM15" s="80">
        <v>7.008</v>
      </c>
      <c r="HN15" s="80">
        <v>2.1190000000000002</v>
      </c>
      <c r="HO15" s="80">
        <v>20.643000000000001</v>
      </c>
      <c r="HP15" s="80">
        <v>0</v>
      </c>
      <c r="HQ15" s="80">
        <v>4.069</v>
      </c>
      <c r="HR15" s="80">
        <v>0</v>
      </c>
      <c r="HS15" s="80">
        <v>21.045999999999999</v>
      </c>
      <c r="HT15" s="80">
        <v>4.47</v>
      </c>
      <c r="HU15" s="80">
        <v>3.59</v>
      </c>
      <c r="HV15" s="80">
        <v>31.844000000000001</v>
      </c>
      <c r="HW15" s="80">
        <v>0</v>
      </c>
      <c r="HX15" s="80">
        <v>6.1420000000000003</v>
      </c>
      <c r="HY15" s="80">
        <v>9.5500000000000007</v>
      </c>
      <c r="HZ15" s="80">
        <v>0</v>
      </c>
      <c r="IA15" s="80">
        <v>107.52800000000001</v>
      </c>
      <c r="IB15" s="80">
        <v>16.960999999999999</v>
      </c>
      <c r="IC15" s="80">
        <v>0</v>
      </c>
      <c r="ID15" s="80">
        <v>0</v>
      </c>
      <c r="IE15" s="80">
        <v>0</v>
      </c>
      <c r="IF15" s="80">
        <v>2763.1210000000001</v>
      </c>
      <c r="IG15" s="80">
        <v>113.89700000000001</v>
      </c>
      <c r="IH15" s="80">
        <v>7.008</v>
      </c>
      <c r="II15" s="80">
        <v>2.1190000000000002</v>
      </c>
      <c r="IJ15" s="80">
        <v>20.643000000000001</v>
      </c>
      <c r="IK15" s="80">
        <v>0</v>
      </c>
      <c r="IL15" s="80">
        <v>4.069</v>
      </c>
      <c r="IM15" s="80">
        <v>0</v>
      </c>
      <c r="IN15" s="80">
        <v>21.045999999999999</v>
      </c>
      <c r="IO15" s="80">
        <v>4.47</v>
      </c>
      <c r="IP15" s="80">
        <v>3.59</v>
      </c>
      <c r="IQ15" s="80">
        <v>31.844000000000001</v>
      </c>
      <c r="IR15" s="80">
        <v>0</v>
      </c>
      <c r="IS15" s="80">
        <v>6.1420000000000003</v>
      </c>
      <c r="IT15" s="80">
        <v>9.5500000000000007</v>
      </c>
      <c r="IU15" s="80">
        <v>0</v>
      </c>
      <c r="IV15" s="81">
        <v>0</v>
      </c>
      <c r="IW15" s="78">
        <v>1</v>
      </c>
      <c r="IX15" s="78">
        <v>0</v>
      </c>
      <c r="IY15" s="78">
        <v>0</v>
      </c>
      <c r="IZ15" s="78">
        <v>0</v>
      </c>
      <c r="JA15" s="78">
        <v>0</v>
      </c>
      <c r="JB15" s="78">
        <v>0</v>
      </c>
      <c r="JC15" s="78">
        <v>0</v>
      </c>
      <c r="JD15" s="78">
        <v>0</v>
      </c>
      <c r="JE15" s="78">
        <v>14</v>
      </c>
      <c r="JF15" s="78">
        <v>8</v>
      </c>
      <c r="JG15" s="78">
        <v>6</v>
      </c>
      <c r="JH15" s="78">
        <v>0</v>
      </c>
      <c r="JI15" s="78">
        <v>0</v>
      </c>
      <c r="JJ15" s="78">
        <v>2</v>
      </c>
      <c r="JK15" s="78">
        <v>0</v>
      </c>
      <c r="JL15" s="78">
        <v>11</v>
      </c>
      <c r="JM15" s="78">
        <v>0</v>
      </c>
      <c r="JN15" s="78">
        <v>3</v>
      </c>
      <c r="JO15" s="78">
        <v>2</v>
      </c>
      <c r="JP15" s="78">
        <v>0</v>
      </c>
      <c r="JQ15" s="78">
        <v>1</v>
      </c>
      <c r="JR15" s="78">
        <v>2</v>
      </c>
      <c r="JS15" s="78">
        <v>1</v>
      </c>
      <c r="JT15" s="78">
        <v>1</v>
      </c>
      <c r="JU15" s="78">
        <v>0</v>
      </c>
      <c r="JV15" s="78">
        <v>0</v>
      </c>
      <c r="JW15" s="78">
        <v>3</v>
      </c>
      <c r="JX15" s="78">
        <v>12</v>
      </c>
      <c r="JY15" s="78">
        <v>3</v>
      </c>
      <c r="JZ15" s="78">
        <v>0</v>
      </c>
      <c r="KA15" s="78">
        <v>2</v>
      </c>
      <c r="KB15" s="78">
        <v>1</v>
      </c>
      <c r="KC15" s="78">
        <v>2</v>
      </c>
      <c r="KD15" s="78">
        <v>0</v>
      </c>
      <c r="KE15" s="78">
        <v>0</v>
      </c>
      <c r="KF15" s="78">
        <v>2</v>
      </c>
      <c r="KG15" s="78">
        <v>1</v>
      </c>
      <c r="KH15" s="78">
        <v>0</v>
      </c>
      <c r="KI15" s="78">
        <v>0</v>
      </c>
      <c r="KJ15" s="78">
        <v>1</v>
      </c>
      <c r="KK15" s="78">
        <v>0</v>
      </c>
      <c r="KL15" s="78">
        <v>0</v>
      </c>
      <c r="KM15" s="78">
        <v>0</v>
      </c>
      <c r="KN15" s="78">
        <v>0</v>
      </c>
      <c r="KO15" s="78">
        <v>0</v>
      </c>
      <c r="KP15" s="78">
        <v>0</v>
      </c>
      <c r="KQ15" s="78">
        <v>1</v>
      </c>
      <c r="KR15" s="78">
        <v>0</v>
      </c>
      <c r="KS15" s="78">
        <v>0</v>
      </c>
      <c r="KT15" s="78">
        <v>0</v>
      </c>
      <c r="KU15" s="78">
        <v>0</v>
      </c>
      <c r="KV15" s="78">
        <v>0</v>
      </c>
      <c r="KW15" s="78">
        <v>0</v>
      </c>
      <c r="KX15" s="78">
        <v>0</v>
      </c>
      <c r="KY15" s="78">
        <v>0</v>
      </c>
      <c r="KZ15" s="78">
        <v>6</v>
      </c>
      <c r="LA15" s="78">
        <v>0</v>
      </c>
      <c r="LB15" s="78">
        <v>0</v>
      </c>
      <c r="LC15" s="78">
        <v>0</v>
      </c>
      <c r="LD15" s="78">
        <v>0</v>
      </c>
      <c r="LE15" s="78">
        <v>0</v>
      </c>
      <c r="LF15" s="78">
        <v>0</v>
      </c>
      <c r="LG15" s="78">
        <v>0</v>
      </c>
      <c r="LH15" s="78">
        <v>0</v>
      </c>
      <c r="LI15" s="78">
        <v>0</v>
      </c>
      <c r="LJ15" s="78">
        <v>0</v>
      </c>
      <c r="LK15" s="78">
        <v>0</v>
      </c>
      <c r="LL15" s="78">
        <v>0</v>
      </c>
      <c r="LM15" s="78">
        <v>1</v>
      </c>
      <c r="LN15" s="78">
        <v>0</v>
      </c>
      <c r="LO15" s="78">
        <v>0</v>
      </c>
      <c r="LP15" s="78">
        <v>0</v>
      </c>
      <c r="LQ15" s="78">
        <v>0</v>
      </c>
      <c r="LR15" s="78">
        <v>0</v>
      </c>
      <c r="LS15" s="78">
        <v>3</v>
      </c>
      <c r="LT15" s="78">
        <v>0</v>
      </c>
      <c r="LU15" s="78">
        <v>0</v>
      </c>
      <c r="LV15" s="78">
        <v>1</v>
      </c>
      <c r="LW15" s="78">
        <v>0</v>
      </c>
      <c r="LX15" s="78">
        <v>0</v>
      </c>
      <c r="LY15" s="78">
        <v>1</v>
      </c>
      <c r="LZ15" s="78">
        <v>0</v>
      </c>
      <c r="MA15" s="78">
        <v>5</v>
      </c>
      <c r="MB15" s="78">
        <v>0</v>
      </c>
      <c r="MC15" s="78">
        <v>0</v>
      </c>
      <c r="MD15" s="78">
        <v>0</v>
      </c>
      <c r="ME15" s="78">
        <v>0</v>
      </c>
      <c r="MF15" s="78">
        <v>1</v>
      </c>
      <c r="MG15" s="78">
        <v>0</v>
      </c>
      <c r="MH15" s="78">
        <v>0</v>
      </c>
      <c r="MI15" s="78">
        <v>0</v>
      </c>
      <c r="MJ15" s="78">
        <v>0</v>
      </c>
      <c r="MK15" s="78">
        <v>0</v>
      </c>
      <c r="ML15" s="78">
        <v>0</v>
      </c>
      <c r="MM15" s="78">
        <v>0</v>
      </c>
      <c r="MN15" s="78">
        <v>0</v>
      </c>
      <c r="MO15" s="78">
        <v>2</v>
      </c>
      <c r="MP15" s="78">
        <v>0</v>
      </c>
      <c r="MQ15" s="78">
        <v>0</v>
      </c>
      <c r="MR15" s="78">
        <v>0</v>
      </c>
      <c r="MS15" s="78">
        <v>0</v>
      </c>
      <c r="MT15" s="78">
        <v>2</v>
      </c>
      <c r="MU15" s="78">
        <v>0</v>
      </c>
      <c r="MV15" s="78">
        <v>0</v>
      </c>
      <c r="MW15" s="78">
        <v>0</v>
      </c>
      <c r="MX15" s="78">
        <v>1</v>
      </c>
      <c r="MY15" s="78">
        <v>0</v>
      </c>
      <c r="MZ15" s="78">
        <v>0</v>
      </c>
      <c r="NA15" s="78">
        <v>0</v>
      </c>
      <c r="NB15" s="78">
        <v>0</v>
      </c>
      <c r="NC15" s="78">
        <v>0</v>
      </c>
      <c r="ND15" s="78">
        <v>0</v>
      </c>
      <c r="NE15" s="78">
        <v>0</v>
      </c>
      <c r="NF15" s="78">
        <v>14</v>
      </c>
      <c r="NG15" s="78">
        <v>8</v>
      </c>
      <c r="NH15" s="78">
        <v>6</v>
      </c>
      <c r="NI15" s="78">
        <v>0</v>
      </c>
      <c r="NJ15" s="78">
        <v>0</v>
      </c>
      <c r="NK15" s="78">
        <v>2</v>
      </c>
      <c r="NL15" s="78">
        <v>0</v>
      </c>
      <c r="NM15" s="78">
        <v>11</v>
      </c>
      <c r="NN15" s="78">
        <v>0</v>
      </c>
      <c r="NO15" s="78">
        <v>3</v>
      </c>
      <c r="NP15" s="78">
        <v>2</v>
      </c>
      <c r="NQ15" s="78">
        <v>0</v>
      </c>
      <c r="NR15" s="78">
        <v>1</v>
      </c>
      <c r="NS15" s="78">
        <v>2</v>
      </c>
      <c r="NT15" s="78">
        <v>1</v>
      </c>
      <c r="NU15" s="78">
        <v>1</v>
      </c>
      <c r="NV15" s="78">
        <v>0</v>
      </c>
      <c r="NW15" s="78">
        <v>0</v>
      </c>
      <c r="NX15" s="78">
        <v>3</v>
      </c>
      <c r="NY15" s="78">
        <v>12</v>
      </c>
      <c r="NZ15" s="78">
        <v>3</v>
      </c>
      <c r="OA15" s="78">
        <v>0</v>
      </c>
      <c r="OB15" s="78">
        <v>2</v>
      </c>
      <c r="OC15" s="78">
        <v>1</v>
      </c>
      <c r="OD15" s="78">
        <v>0</v>
      </c>
      <c r="OE15" s="78">
        <v>0</v>
      </c>
      <c r="OF15" s="78">
        <v>0</v>
      </c>
      <c r="OG15" s="78">
        <v>2</v>
      </c>
      <c r="OH15" s="78">
        <v>1</v>
      </c>
      <c r="OI15" s="78">
        <v>0</v>
      </c>
      <c r="OJ15" s="78">
        <v>0</v>
      </c>
      <c r="OK15" s="78">
        <v>1</v>
      </c>
      <c r="OL15" s="78">
        <v>0</v>
      </c>
      <c r="OM15" s="78">
        <v>0</v>
      </c>
      <c r="ON15" s="78">
        <v>0</v>
      </c>
      <c r="OO15" s="78">
        <v>0</v>
      </c>
      <c r="OP15" s="78">
        <v>0</v>
      </c>
      <c r="OQ15" s="78">
        <v>0</v>
      </c>
      <c r="OR15" s="78">
        <v>1</v>
      </c>
      <c r="OS15" s="78">
        <v>0</v>
      </c>
      <c r="OT15" s="78">
        <v>0</v>
      </c>
      <c r="OU15" s="78">
        <v>0</v>
      </c>
      <c r="OV15" s="78">
        <v>0</v>
      </c>
      <c r="OW15" s="78">
        <v>0</v>
      </c>
      <c r="OX15" s="78">
        <v>0</v>
      </c>
      <c r="OY15" s="78">
        <v>0</v>
      </c>
      <c r="OZ15" s="78">
        <v>0</v>
      </c>
      <c r="PA15" s="78">
        <v>6</v>
      </c>
      <c r="PB15" s="78">
        <v>0</v>
      </c>
      <c r="PC15" s="78">
        <v>0</v>
      </c>
      <c r="PD15" s="78">
        <v>0</v>
      </c>
      <c r="PE15" s="78">
        <v>0</v>
      </c>
      <c r="PF15" s="78">
        <v>0</v>
      </c>
      <c r="PG15" s="78">
        <v>0</v>
      </c>
      <c r="PH15" s="78">
        <v>0</v>
      </c>
      <c r="PI15" s="78">
        <v>0</v>
      </c>
      <c r="PJ15" s="78">
        <v>0</v>
      </c>
      <c r="PK15" s="78">
        <v>0</v>
      </c>
      <c r="PL15" s="78">
        <v>0</v>
      </c>
      <c r="PM15" s="78">
        <v>0</v>
      </c>
      <c r="PN15" s="78">
        <v>1</v>
      </c>
      <c r="PO15" s="78">
        <v>0</v>
      </c>
      <c r="PP15" s="78">
        <v>0</v>
      </c>
      <c r="PQ15" s="78">
        <v>0</v>
      </c>
      <c r="PR15" s="78">
        <v>0</v>
      </c>
      <c r="PS15" s="78">
        <v>0</v>
      </c>
      <c r="PT15" s="78">
        <v>3</v>
      </c>
      <c r="PU15" s="78">
        <v>0</v>
      </c>
      <c r="PV15" s="78">
        <v>0</v>
      </c>
      <c r="PW15" s="78">
        <v>1</v>
      </c>
      <c r="PX15" s="78">
        <v>0</v>
      </c>
      <c r="PY15" s="78">
        <v>0</v>
      </c>
      <c r="PZ15" s="78">
        <v>1</v>
      </c>
      <c r="QA15" s="78">
        <v>0</v>
      </c>
      <c r="QB15" s="78">
        <v>5</v>
      </c>
      <c r="QC15" s="78">
        <v>0</v>
      </c>
      <c r="QD15" s="78">
        <v>0</v>
      </c>
      <c r="QE15" s="78">
        <v>0</v>
      </c>
      <c r="QF15" s="78">
        <v>0</v>
      </c>
      <c r="QG15" s="78">
        <v>1</v>
      </c>
      <c r="QH15" s="78">
        <v>0</v>
      </c>
      <c r="QI15" s="78">
        <v>0</v>
      </c>
      <c r="QJ15" s="78">
        <v>0</v>
      </c>
      <c r="QK15" s="78">
        <v>0</v>
      </c>
      <c r="QL15" s="78">
        <v>0</v>
      </c>
      <c r="QM15" s="78">
        <v>0</v>
      </c>
      <c r="QN15" s="78">
        <v>0</v>
      </c>
      <c r="QO15" s="78">
        <v>0</v>
      </c>
      <c r="QP15" s="78">
        <v>2</v>
      </c>
      <c r="QQ15" s="78">
        <v>0</v>
      </c>
      <c r="QR15" s="78">
        <v>0</v>
      </c>
      <c r="QS15" s="78">
        <v>2</v>
      </c>
      <c r="QT15" s="78">
        <v>1</v>
      </c>
      <c r="QU15" s="78">
        <v>0</v>
      </c>
      <c r="QV15" s="78">
        <v>0</v>
      </c>
      <c r="QW15" s="78">
        <v>0</v>
      </c>
      <c r="QX15" s="78">
        <v>72</v>
      </c>
      <c r="QY15" s="78">
        <v>2</v>
      </c>
      <c r="QZ15" s="78">
        <v>2</v>
      </c>
      <c r="RA15" s="78">
        <v>1</v>
      </c>
      <c r="RB15" s="78">
        <v>6</v>
      </c>
      <c r="RC15" s="78">
        <v>0</v>
      </c>
      <c r="RD15" s="78">
        <v>1</v>
      </c>
      <c r="RE15" s="78">
        <v>0</v>
      </c>
      <c r="RF15" s="78">
        <v>3</v>
      </c>
      <c r="RG15" s="78">
        <v>1</v>
      </c>
      <c r="RH15" s="78">
        <v>1</v>
      </c>
      <c r="RI15" s="78">
        <v>5</v>
      </c>
      <c r="RJ15" s="78">
        <v>0</v>
      </c>
      <c r="RK15" s="78">
        <v>1</v>
      </c>
      <c r="RL15" s="78">
        <v>2</v>
      </c>
      <c r="RM15" s="78">
        <v>0</v>
      </c>
      <c r="RN15" s="78">
        <v>2</v>
      </c>
      <c r="RO15" s="78">
        <v>1</v>
      </c>
      <c r="RP15" s="78">
        <v>0</v>
      </c>
      <c r="RQ15" s="78">
        <v>0</v>
      </c>
      <c r="RR15" s="78">
        <v>0</v>
      </c>
      <c r="RS15" s="78">
        <v>72</v>
      </c>
      <c r="RT15" s="78">
        <v>4</v>
      </c>
      <c r="RU15" s="78">
        <v>2</v>
      </c>
      <c r="RV15" s="78">
        <v>1</v>
      </c>
      <c r="RW15" s="78">
        <v>6</v>
      </c>
      <c r="RX15" s="78">
        <v>0</v>
      </c>
      <c r="RY15" s="78">
        <v>1</v>
      </c>
      <c r="RZ15" s="78">
        <v>0</v>
      </c>
      <c r="SA15" s="78">
        <v>3</v>
      </c>
      <c r="SB15" s="78">
        <v>1</v>
      </c>
      <c r="SC15" s="78">
        <v>1</v>
      </c>
      <c r="SD15" s="78">
        <v>5</v>
      </c>
      <c r="SE15" s="78">
        <v>0</v>
      </c>
      <c r="SF15" s="78">
        <v>1</v>
      </c>
      <c r="SG15" s="78">
        <v>2</v>
      </c>
      <c r="SH15" s="78">
        <v>0</v>
      </c>
    </row>
    <row r="16" spans="1:503">
      <c r="A16" s="17" t="s">
        <v>2475</v>
      </c>
      <c r="B16" s="77">
        <v>8</v>
      </c>
      <c r="C16" s="77">
        <v>8</v>
      </c>
      <c r="D16" s="77">
        <v>1</v>
      </c>
      <c r="E16" s="77">
        <v>2011</v>
      </c>
      <c r="F16" s="77" t="s">
        <v>179</v>
      </c>
      <c r="G16" s="1017" t="s">
        <v>1645</v>
      </c>
      <c r="H16" s="77" t="s">
        <v>1646</v>
      </c>
      <c r="I16" s="1018"/>
      <c r="J16" s="80">
        <v>0</v>
      </c>
      <c r="K16" s="80">
        <v>0</v>
      </c>
      <c r="L16" s="80">
        <v>0</v>
      </c>
      <c r="M16" s="80">
        <v>0</v>
      </c>
      <c r="N16" s="80">
        <v>0</v>
      </c>
      <c r="O16" s="80">
        <v>0</v>
      </c>
      <c r="P16" s="80">
        <v>0</v>
      </c>
      <c r="Q16" s="80">
        <v>0</v>
      </c>
      <c r="R16" s="80">
        <v>101.068</v>
      </c>
      <c r="S16" s="80">
        <v>79.578000000000003</v>
      </c>
      <c r="T16" s="80">
        <v>225.22800000000001</v>
      </c>
      <c r="U16" s="80">
        <v>0</v>
      </c>
      <c r="V16" s="80">
        <v>0</v>
      </c>
      <c r="W16" s="80">
        <v>129.67400000000001</v>
      </c>
      <c r="X16" s="80">
        <v>0</v>
      </c>
      <c r="Y16" s="80">
        <v>871.58399999999995</v>
      </c>
      <c r="Z16" s="80">
        <v>0</v>
      </c>
      <c r="AA16" s="80">
        <v>29.795000000000002</v>
      </c>
      <c r="AB16" s="80">
        <v>90.671000000000006</v>
      </c>
      <c r="AC16" s="80">
        <v>0</v>
      </c>
      <c r="AD16" s="80">
        <v>4.8259999999999996</v>
      </c>
      <c r="AE16" s="80">
        <v>570.68200000000002</v>
      </c>
      <c r="AF16" s="80">
        <v>103.03400000000001</v>
      </c>
      <c r="AG16" s="80">
        <v>30.257000000000001</v>
      </c>
      <c r="AH16" s="80">
        <v>0</v>
      </c>
      <c r="AI16" s="80">
        <v>0</v>
      </c>
      <c r="AJ16" s="80">
        <v>10.952999999999999</v>
      </c>
      <c r="AK16" s="80">
        <v>360.67200000000003</v>
      </c>
      <c r="AL16" s="80">
        <v>108.446</v>
      </c>
      <c r="AM16" s="80">
        <v>0</v>
      </c>
      <c r="AN16" s="80">
        <v>12.417</v>
      </c>
      <c r="AO16" s="80">
        <v>4.4130000000000003</v>
      </c>
      <c r="AP16" s="80">
        <v>110.54900000000001</v>
      </c>
      <c r="AQ16" s="80">
        <v>0</v>
      </c>
      <c r="AR16" s="80">
        <v>0</v>
      </c>
      <c r="AS16" s="80">
        <v>8.9030000000000005</v>
      </c>
      <c r="AT16" s="80">
        <v>5.1239999999999997</v>
      </c>
      <c r="AU16" s="80">
        <v>0</v>
      </c>
      <c r="AV16" s="80">
        <v>0</v>
      </c>
      <c r="AW16" s="80">
        <v>4.5529999999999999</v>
      </c>
      <c r="AX16" s="80">
        <v>0</v>
      </c>
      <c r="AY16" s="80">
        <v>0</v>
      </c>
      <c r="AZ16" s="80">
        <v>0</v>
      </c>
      <c r="BA16" s="80">
        <v>0</v>
      </c>
      <c r="BB16" s="80">
        <v>0</v>
      </c>
      <c r="BC16" s="80">
        <v>0</v>
      </c>
      <c r="BD16" s="80">
        <v>1.9750000000000001</v>
      </c>
      <c r="BE16" s="80">
        <v>0</v>
      </c>
      <c r="BF16" s="80">
        <v>0</v>
      </c>
      <c r="BG16" s="80">
        <v>0</v>
      </c>
      <c r="BH16" s="80">
        <v>0</v>
      </c>
      <c r="BI16" s="80">
        <v>0</v>
      </c>
      <c r="BJ16" s="80">
        <v>0</v>
      </c>
      <c r="BK16" s="80">
        <v>0</v>
      </c>
      <c r="BL16" s="80">
        <v>0</v>
      </c>
      <c r="BM16" s="80">
        <v>19.446999999999999</v>
      </c>
      <c r="BN16" s="80">
        <v>0</v>
      </c>
      <c r="BO16" s="80">
        <v>0</v>
      </c>
      <c r="BP16" s="80">
        <v>0</v>
      </c>
      <c r="BQ16" s="80">
        <v>0</v>
      </c>
      <c r="BR16" s="80">
        <v>0</v>
      </c>
      <c r="BS16" s="80">
        <v>0</v>
      </c>
      <c r="BT16" s="80">
        <v>0</v>
      </c>
      <c r="BU16" s="80">
        <v>0</v>
      </c>
      <c r="BV16" s="80">
        <v>0</v>
      </c>
      <c r="BW16" s="80">
        <v>0</v>
      </c>
      <c r="BX16" s="80">
        <v>0</v>
      </c>
      <c r="BY16" s="80">
        <v>0</v>
      </c>
      <c r="BZ16" s="80">
        <v>3.5590000000000002</v>
      </c>
      <c r="CA16" s="80">
        <v>0</v>
      </c>
      <c r="CB16" s="80">
        <v>0</v>
      </c>
      <c r="CC16" s="80">
        <v>0</v>
      </c>
      <c r="CD16" s="80">
        <v>0</v>
      </c>
      <c r="CE16" s="80">
        <v>0</v>
      </c>
      <c r="CF16" s="80">
        <v>24.876999999999999</v>
      </c>
      <c r="CG16" s="80">
        <v>0</v>
      </c>
      <c r="CH16" s="80">
        <v>0</v>
      </c>
      <c r="CI16" s="80">
        <v>4.42</v>
      </c>
      <c r="CJ16" s="80">
        <v>0</v>
      </c>
      <c r="CK16" s="80">
        <v>0</v>
      </c>
      <c r="CL16" s="80">
        <v>3.7120000000000002</v>
      </c>
      <c r="CM16" s="80">
        <v>0</v>
      </c>
      <c r="CN16" s="80">
        <v>31.241</v>
      </c>
      <c r="CO16" s="80">
        <v>0</v>
      </c>
      <c r="CP16" s="80">
        <v>0</v>
      </c>
      <c r="CQ16" s="80">
        <v>0</v>
      </c>
      <c r="CR16" s="80">
        <v>0</v>
      </c>
      <c r="CS16" s="80">
        <v>6.5469999999999997</v>
      </c>
      <c r="CT16" s="80">
        <v>0</v>
      </c>
      <c r="CU16" s="80">
        <v>0</v>
      </c>
      <c r="CV16" s="80">
        <v>0</v>
      </c>
      <c r="CW16" s="80">
        <v>0</v>
      </c>
      <c r="CX16" s="80">
        <v>0</v>
      </c>
      <c r="CY16" s="80">
        <v>0</v>
      </c>
      <c r="CZ16" s="80">
        <v>0</v>
      </c>
      <c r="DA16" s="80">
        <v>0</v>
      </c>
      <c r="DB16" s="80">
        <v>10.090999999999999</v>
      </c>
      <c r="DC16" s="80">
        <v>0</v>
      </c>
      <c r="DD16" s="80">
        <v>0</v>
      </c>
      <c r="DE16" s="80">
        <v>0</v>
      </c>
      <c r="DF16" s="80">
        <v>0</v>
      </c>
      <c r="DG16" s="80">
        <v>110.54900000000001</v>
      </c>
      <c r="DH16" s="80">
        <v>0</v>
      </c>
      <c r="DI16" s="80">
        <v>0</v>
      </c>
      <c r="DJ16" s="80">
        <v>0</v>
      </c>
      <c r="DK16" s="80">
        <v>0</v>
      </c>
      <c r="DL16" s="80">
        <v>0</v>
      </c>
      <c r="DM16" s="80">
        <v>0</v>
      </c>
      <c r="DN16" s="80">
        <v>0</v>
      </c>
      <c r="DO16" s="80">
        <v>0</v>
      </c>
      <c r="DP16" s="80">
        <v>0</v>
      </c>
      <c r="DQ16" s="80">
        <v>0</v>
      </c>
      <c r="DR16" s="80">
        <v>0</v>
      </c>
      <c r="DS16" s="80">
        <v>101.068</v>
      </c>
      <c r="DT16" s="80">
        <v>79.578000000000003</v>
      </c>
      <c r="DU16" s="80">
        <v>225.22800000000001</v>
      </c>
      <c r="DV16" s="80">
        <v>0</v>
      </c>
      <c r="DW16" s="80">
        <v>0</v>
      </c>
      <c r="DX16" s="80">
        <v>129.67400000000001</v>
      </c>
      <c r="DY16" s="80">
        <v>0</v>
      </c>
      <c r="DZ16" s="80">
        <v>871.58399999999995</v>
      </c>
      <c r="EA16" s="80">
        <v>0</v>
      </c>
      <c r="EB16" s="80">
        <v>29.795000000000002</v>
      </c>
      <c r="EC16" s="80">
        <v>90.671000000000006</v>
      </c>
      <c r="ED16" s="80">
        <v>0</v>
      </c>
      <c r="EE16" s="80">
        <v>4.8259999999999996</v>
      </c>
      <c r="EF16" s="80">
        <v>570.68200000000002</v>
      </c>
      <c r="EG16" s="80">
        <v>103.03400000000001</v>
      </c>
      <c r="EH16" s="80">
        <v>30.257000000000001</v>
      </c>
      <c r="EI16" s="80">
        <v>0</v>
      </c>
      <c r="EJ16" s="80">
        <v>0</v>
      </c>
      <c r="EK16" s="80">
        <v>10.952999999999999</v>
      </c>
      <c r="EL16" s="80">
        <v>360.67200000000003</v>
      </c>
      <c r="EM16" s="80">
        <v>108.446</v>
      </c>
      <c r="EN16" s="80">
        <v>0</v>
      </c>
      <c r="EO16" s="80">
        <v>12.417</v>
      </c>
      <c r="EP16" s="80">
        <v>4.4130000000000003</v>
      </c>
      <c r="EQ16" s="80">
        <v>0</v>
      </c>
      <c r="ER16" s="80">
        <v>0</v>
      </c>
      <c r="ES16" s="80">
        <v>0</v>
      </c>
      <c r="ET16" s="80">
        <v>8.9030000000000005</v>
      </c>
      <c r="EU16" s="80">
        <v>5.1239999999999997</v>
      </c>
      <c r="EV16" s="80">
        <v>0</v>
      </c>
      <c r="EW16" s="80">
        <v>0</v>
      </c>
      <c r="EX16" s="80">
        <v>4.5529999999999999</v>
      </c>
      <c r="EY16" s="80">
        <v>0</v>
      </c>
      <c r="EZ16" s="80">
        <v>0</v>
      </c>
      <c r="FA16" s="80">
        <v>0</v>
      </c>
      <c r="FB16" s="80">
        <v>0</v>
      </c>
      <c r="FC16" s="80">
        <v>0</v>
      </c>
      <c r="FD16" s="80">
        <v>0</v>
      </c>
      <c r="FE16" s="80">
        <v>1.9750000000000001</v>
      </c>
      <c r="FF16" s="80">
        <v>0</v>
      </c>
      <c r="FG16" s="80">
        <v>0</v>
      </c>
      <c r="FH16" s="80">
        <v>0</v>
      </c>
      <c r="FI16" s="80">
        <v>0</v>
      </c>
      <c r="FJ16" s="80">
        <v>0</v>
      </c>
      <c r="FK16" s="80">
        <v>0</v>
      </c>
      <c r="FL16" s="80">
        <v>0</v>
      </c>
      <c r="FM16" s="80">
        <v>0</v>
      </c>
      <c r="FN16" s="80">
        <v>19.446999999999999</v>
      </c>
      <c r="FO16" s="80">
        <v>0</v>
      </c>
      <c r="FP16" s="80">
        <v>0</v>
      </c>
      <c r="FQ16" s="80">
        <v>0</v>
      </c>
      <c r="FR16" s="80">
        <v>0</v>
      </c>
      <c r="FS16" s="80">
        <v>0</v>
      </c>
      <c r="FT16" s="80">
        <v>0</v>
      </c>
      <c r="FU16" s="80">
        <v>0</v>
      </c>
      <c r="FV16" s="80">
        <v>0</v>
      </c>
      <c r="FW16" s="80">
        <v>0</v>
      </c>
      <c r="FX16" s="80">
        <v>0</v>
      </c>
      <c r="FY16" s="80">
        <v>0</v>
      </c>
      <c r="FZ16" s="80">
        <v>0</v>
      </c>
      <c r="GA16" s="80">
        <v>3.5590000000000002</v>
      </c>
      <c r="GB16" s="80">
        <v>0</v>
      </c>
      <c r="GC16" s="80">
        <v>0</v>
      </c>
      <c r="GD16" s="80">
        <v>0</v>
      </c>
      <c r="GE16" s="80">
        <v>0</v>
      </c>
      <c r="GF16" s="80">
        <v>0</v>
      </c>
      <c r="GG16" s="80">
        <v>24.876999999999999</v>
      </c>
      <c r="GH16" s="80">
        <v>0</v>
      </c>
      <c r="GI16" s="80">
        <v>0</v>
      </c>
      <c r="GJ16" s="80">
        <v>4.42</v>
      </c>
      <c r="GK16" s="80">
        <v>0</v>
      </c>
      <c r="GL16" s="80">
        <v>0</v>
      </c>
      <c r="GM16" s="80">
        <v>3.7120000000000002</v>
      </c>
      <c r="GN16" s="80">
        <v>0</v>
      </c>
      <c r="GO16" s="80">
        <v>31.241</v>
      </c>
      <c r="GP16" s="80">
        <v>0</v>
      </c>
      <c r="GQ16" s="80">
        <v>0</v>
      </c>
      <c r="GR16" s="80">
        <v>0</v>
      </c>
      <c r="GS16" s="80">
        <v>0</v>
      </c>
      <c r="GT16" s="80">
        <v>6.5469999999999997</v>
      </c>
      <c r="GU16" s="80">
        <v>0</v>
      </c>
      <c r="GV16" s="80">
        <v>0</v>
      </c>
      <c r="GW16" s="80">
        <v>0</v>
      </c>
      <c r="GX16" s="80">
        <v>0</v>
      </c>
      <c r="GY16" s="80">
        <v>0</v>
      </c>
      <c r="GZ16" s="80">
        <v>0</v>
      </c>
      <c r="HA16" s="80">
        <v>0</v>
      </c>
      <c r="HB16" s="80">
        <v>0</v>
      </c>
      <c r="HC16" s="80">
        <v>10.090999999999999</v>
      </c>
      <c r="HD16" s="80">
        <v>0</v>
      </c>
      <c r="HE16" s="80">
        <v>0</v>
      </c>
      <c r="HF16" s="80">
        <v>110.54900000000001</v>
      </c>
      <c r="HG16" s="80">
        <v>0</v>
      </c>
      <c r="HH16" s="80">
        <v>0</v>
      </c>
      <c r="HI16" s="80">
        <v>0</v>
      </c>
      <c r="HJ16" s="80">
        <v>0</v>
      </c>
      <c r="HK16" s="80">
        <v>2733.2979999999998</v>
      </c>
      <c r="HL16" s="80">
        <v>8.9030000000000005</v>
      </c>
      <c r="HM16" s="80">
        <v>9.6769999999999996</v>
      </c>
      <c r="HN16" s="80">
        <v>1.9750000000000001</v>
      </c>
      <c r="HO16" s="80">
        <v>19.446999999999999</v>
      </c>
      <c r="HP16" s="80">
        <v>0</v>
      </c>
      <c r="HQ16" s="80">
        <v>3.5590000000000002</v>
      </c>
      <c r="HR16" s="80">
        <v>0</v>
      </c>
      <c r="HS16" s="80">
        <v>24.876999999999999</v>
      </c>
      <c r="HT16" s="80">
        <v>4.42</v>
      </c>
      <c r="HU16" s="80">
        <v>3.7120000000000002</v>
      </c>
      <c r="HV16" s="80">
        <v>31.241</v>
      </c>
      <c r="HW16" s="80">
        <v>0</v>
      </c>
      <c r="HX16" s="80">
        <v>6.5469999999999997</v>
      </c>
      <c r="HY16" s="80">
        <v>10.090999999999999</v>
      </c>
      <c r="HZ16" s="80">
        <v>0</v>
      </c>
      <c r="IA16" s="80">
        <v>110.54900000000001</v>
      </c>
      <c r="IB16" s="80">
        <v>0</v>
      </c>
      <c r="IC16" s="80">
        <v>0</v>
      </c>
      <c r="ID16" s="80">
        <v>0</v>
      </c>
      <c r="IE16" s="80">
        <v>0</v>
      </c>
      <c r="IF16" s="80">
        <v>2733.2979999999998</v>
      </c>
      <c r="IG16" s="80">
        <v>119.452</v>
      </c>
      <c r="IH16" s="80">
        <v>9.6769999999999996</v>
      </c>
      <c r="II16" s="80">
        <v>1.9750000000000001</v>
      </c>
      <c r="IJ16" s="80">
        <v>19.446999999999999</v>
      </c>
      <c r="IK16" s="80">
        <v>0</v>
      </c>
      <c r="IL16" s="80">
        <v>3.5590000000000002</v>
      </c>
      <c r="IM16" s="80">
        <v>0</v>
      </c>
      <c r="IN16" s="80">
        <v>24.876999999999999</v>
      </c>
      <c r="IO16" s="80">
        <v>4.42</v>
      </c>
      <c r="IP16" s="80">
        <v>3.7120000000000002</v>
      </c>
      <c r="IQ16" s="80">
        <v>31.241</v>
      </c>
      <c r="IR16" s="80">
        <v>0</v>
      </c>
      <c r="IS16" s="80">
        <v>6.5469999999999997</v>
      </c>
      <c r="IT16" s="80">
        <v>10.090999999999999</v>
      </c>
      <c r="IU16" s="80">
        <v>0</v>
      </c>
      <c r="IV16" s="81">
        <v>0</v>
      </c>
      <c r="IW16" s="78">
        <v>0</v>
      </c>
      <c r="IX16" s="78">
        <v>0</v>
      </c>
      <c r="IY16" s="78">
        <v>0</v>
      </c>
      <c r="IZ16" s="78">
        <v>0</v>
      </c>
      <c r="JA16" s="78">
        <v>0</v>
      </c>
      <c r="JB16" s="78">
        <v>0</v>
      </c>
      <c r="JC16" s="78">
        <v>0</v>
      </c>
      <c r="JD16" s="78">
        <v>0</v>
      </c>
      <c r="JE16" s="78">
        <v>14</v>
      </c>
      <c r="JF16" s="78">
        <v>8</v>
      </c>
      <c r="JG16" s="78">
        <v>5</v>
      </c>
      <c r="JH16" s="78">
        <v>0</v>
      </c>
      <c r="JI16" s="78">
        <v>0</v>
      </c>
      <c r="JJ16" s="78">
        <v>2</v>
      </c>
      <c r="JK16" s="78">
        <v>0</v>
      </c>
      <c r="JL16" s="78">
        <v>11</v>
      </c>
      <c r="JM16" s="78">
        <v>0</v>
      </c>
      <c r="JN16" s="78">
        <v>4</v>
      </c>
      <c r="JO16" s="78">
        <v>2</v>
      </c>
      <c r="JP16" s="78">
        <v>0</v>
      </c>
      <c r="JQ16" s="78">
        <v>1</v>
      </c>
      <c r="JR16" s="78">
        <v>2</v>
      </c>
      <c r="JS16" s="78">
        <v>2</v>
      </c>
      <c r="JT16" s="78">
        <v>1</v>
      </c>
      <c r="JU16" s="78">
        <v>0</v>
      </c>
      <c r="JV16" s="78">
        <v>0</v>
      </c>
      <c r="JW16" s="78">
        <v>2</v>
      </c>
      <c r="JX16" s="78">
        <v>12</v>
      </c>
      <c r="JY16" s="78">
        <v>4</v>
      </c>
      <c r="JZ16" s="78">
        <v>0</v>
      </c>
      <c r="KA16" s="78">
        <v>2</v>
      </c>
      <c r="KB16" s="78">
        <v>1</v>
      </c>
      <c r="KC16" s="78">
        <v>2</v>
      </c>
      <c r="KD16" s="78">
        <v>0</v>
      </c>
      <c r="KE16" s="78">
        <v>0</v>
      </c>
      <c r="KF16" s="78">
        <v>3</v>
      </c>
      <c r="KG16" s="78">
        <v>1</v>
      </c>
      <c r="KH16" s="78">
        <v>0</v>
      </c>
      <c r="KI16" s="78">
        <v>0</v>
      </c>
      <c r="KJ16" s="78">
        <v>1</v>
      </c>
      <c r="KK16" s="78">
        <v>0</v>
      </c>
      <c r="KL16" s="78">
        <v>0</v>
      </c>
      <c r="KM16" s="78">
        <v>0</v>
      </c>
      <c r="KN16" s="78">
        <v>0</v>
      </c>
      <c r="KO16" s="78">
        <v>0</v>
      </c>
      <c r="KP16" s="78">
        <v>0</v>
      </c>
      <c r="KQ16" s="78">
        <v>1</v>
      </c>
      <c r="KR16" s="78">
        <v>0</v>
      </c>
      <c r="KS16" s="78">
        <v>0</v>
      </c>
      <c r="KT16" s="78">
        <v>0</v>
      </c>
      <c r="KU16" s="78">
        <v>0</v>
      </c>
      <c r="KV16" s="78">
        <v>0</v>
      </c>
      <c r="KW16" s="78">
        <v>0</v>
      </c>
      <c r="KX16" s="78">
        <v>0</v>
      </c>
      <c r="KY16" s="78">
        <v>0</v>
      </c>
      <c r="KZ16" s="78">
        <v>6</v>
      </c>
      <c r="LA16" s="78">
        <v>0</v>
      </c>
      <c r="LB16" s="78">
        <v>0</v>
      </c>
      <c r="LC16" s="78">
        <v>0</v>
      </c>
      <c r="LD16" s="78">
        <v>0</v>
      </c>
      <c r="LE16" s="78">
        <v>0</v>
      </c>
      <c r="LF16" s="78">
        <v>0</v>
      </c>
      <c r="LG16" s="78">
        <v>0</v>
      </c>
      <c r="LH16" s="78">
        <v>0</v>
      </c>
      <c r="LI16" s="78">
        <v>0</v>
      </c>
      <c r="LJ16" s="78">
        <v>0</v>
      </c>
      <c r="LK16" s="78">
        <v>0</v>
      </c>
      <c r="LL16" s="78">
        <v>0</v>
      </c>
      <c r="LM16" s="78">
        <v>1</v>
      </c>
      <c r="LN16" s="78">
        <v>0</v>
      </c>
      <c r="LO16" s="78">
        <v>0</v>
      </c>
      <c r="LP16" s="78">
        <v>0</v>
      </c>
      <c r="LQ16" s="78">
        <v>0</v>
      </c>
      <c r="LR16" s="78">
        <v>0</v>
      </c>
      <c r="LS16" s="78">
        <v>4</v>
      </c>
      <c r="LT16" s="78">
        <v>0</v>
      </c>
      <c r="LU16" s="78">
        <v>0</v>
      </c>
      <c r="LV16" s="78">
        <v>1</v>
      </c>
      <c r="LW16" s="78">
        <v>0</v>
      </c>
      <c r="LX16" s="78">
        <v>0</v>
      </c>
      <c r="LY16" s="78">
        <v>1</v>
      </c>
      <c r="LZ16" s="78">
        <v>0</v>
      </c>
      <c r="MA16" s="78">
        <v>5</v>
      </c>
      <c r="MB16" s="78">
        <v>0</v>
      </c>
      <c r="MC16" s="78">
        <v>0</v>
      </c>
      <c r="MD16" s="78">
        <v>0</v>
      </c>
      <c r="ME16" s="78">
        <v>0</v>
      </c>
      <c r="MF16" s="78">
        <v>1</v>
      </c>
      <c r="MG16" s="78">
        <v>0</v>
      </c>
      <c r="MH16" s="78">
        <v>0</v>
      </c>
      <c r="MI16" s="78">
        <v>0</v>
      </c>
      <c r="MJ16" s="78">
        <v>0</v>
      </c>
      <c r="MK16" s="78">
        <v>0</v>
      </c>
      <c r="ML16" s="78">
        <v>0</v>
      </c>
      <c r="MM16" s="78">
        <v>0</v>
      </c>
      <c r="MN16" s="78">
        <v>0</v>
      </c>
      <c r="MO16" s="78">
        <v>2</v>
      </c>
      <c r="MP16" s="78">
        <v>0</v>
      </c>
      <c r="MQ16" s="78">
        <v>0</v>
      </c>
      <c r="MR16" s="78">
        <v>0</v>
      </c>
      <c r="MS16" s="78">
        <v>0</v>
      </c>
      <c r="MT16" s="78">
        <v>2</v>
      </c>
      <c r="MU16" s="78">
        <v>0</v>
      </c>
      <c r="MV16" s="78">
        <v>0</v>
      </c>
      <c r="MW16" s="78">
        <v>0</v>
      </c>
      <c r="MX16" s="78">
        <v>0</v>
      </c>
      <c r="MY16" s="78">
        <v>0</v>
      </c>
      <c r="MZ16" s="78">
        <v>0</v>
      </c>
      <c r="NA16" s="78">
        <v>0</v>
      </c>
      <c r="NB16" s="78">
        <v>0</v>
      </c>
      <c r="NC16" s="78">
        <v>0</v>
      </c>
      <c r="ND16" s="78">
        <v>0</v>
      </c>
      <c r="NE16" s="78">
        <v>0</v>
      </c>
      <c r="NF16" s="78">
        <v>14</v>
      </c>
      <c r="NG16" s="78">
        <v>8</v>
      </c>
      <c r="NH16" s="78">
        <v>5</v>
      </c>
      <c r="NI16" s="78">
        <v>0</v>
      </c>
      <c r="NJ16" s="78">
        <v>0</v>
      </c>
      <c r="NK16" s="78">
        <v>2</v>
      </c>
      <c r="NL16" s="78">
        <v>0</v>
      </c>
      <c r="NM16" s="78">
        <v>11</v>
      </c>
      <c r="NN16" s="78">
        <v>0</v>
      </c>
      <c r="NO16" s="78">
        <v>4</v>
      </c>
      <c r="NP16" s="78">
        <v>2</v>
      </c>
      <c r="NQ16" s="78">
        <v>0</v>
      </c>
      <c r="NR16" s="78">
        <v>1</v>
      </c>
      <c r="NS16" s="78">
        <v>2</v>
      </c>
      <c r="NT16" s="78">
        <v>2</v>
      </c>
      <c r="NU16" s="78">
        <v>1</v>
      </c>
      <c r="NV16" s="78">
        <v>0</v>
      </c>
      <c r="NW16" s="78">
        <v>0</v>
      </c>
      <c r="NX16" s="78">
        <v>2</v>
      </c>
      <c r="NY16" s="78">
        <v>12</v>
      </c>
      <c r="NZ16" s="78">
        <v>4</v>
      </c>
      <c r="OA16" s="78">
        <v>0</v>
      </c>
      <c r="OB16" s="78">
        <v>2</v>
      </c>
      <c r="OC16" s="78">
        <v>1</v>
      </c>
      <c r="OD16" s="78">
        <v>0</v>
      </c>
      <c r="OE16" s="78">
        <v>0</v>
      </c>
      <c r="OF16" s="78">
        <v>0</v>
      </c>
      <c r="OG16" s="78">
        <v>3</v>
      </c>
      <c r="OH16" s="78">
        <v>1</v>
      </c>
      <c r="OI16" s="78">
        <v>0</v>
      </c>
      <c r="OJ16" s="78">
        <v>0</v>
      </c>
      <c r="OK16" s="78">
        <v>1</v>
      </c>
      <c r="OL16" s="78">
        <v>0</v>
      </c>
      <c r="OM16" s="78">
        <v>0</v>
      </c>
      <c r="ON16" s="78">
        <v>0</v>
      </c>
      <c r="OO16" s="78">
        <v>0</v>
      </c>
      <c r="OP16" s="78">
        <v>0</v>
      </c>
      <c r="OQ16" s="78">
        <v>0</v>
      </c>
      <c r="OR16" s="78">
        <v>1</v>
      </c>
      <c r="OS16" s="78">
        <v>0</v>
      </c>
      <c r="OT16" s="78">
        <v>0</v>
      </c>
      <c r="OU16" s="78">
        <v>0</v>
      </c>
      <c r="OV16" s="78">
        <v>0</v>
      </c>
      <c r="OW16" s="78">
        <v>0</v>
      </c>
      <c r="OX16" s="78">
        <v>0</v>
      </c>
      <c r="OY16" s="78">
        <v>0</v>
      </c>
      <c r="OZ16" s="78">
        <v>0</v>
      </c>
      <c r="PA16" s="78">
        <v>6</v>
      </c>
      <c r="PB16" s="78">
        <v>0</v>
      </c>
      <c r="PC16" s="78">
        <v>0</v>
      </c>
      <c r="PD16" s="78">
        <v>0</v>
      </c>
      <c r="PE16" s="78">
        <v>0</v>
      </c>
      <c r="PF16" s="78">
        <v>0</v>
      </c>
      <c r="PG16" s="78">
        <v>0</v>
      </c>
      <c r="PH16" s="78">
        <v>0</v>
      </c>
      <c r="PI16" s="78">
        <v>0</v>
      </c>
      <c r="PJ16" s="78">
        <v>0</v>
      </c>
      <c r="PK16" s="78">
        <v>0</v>
      </c>
      <c r="PL16" s="78">
        <v>0</v>
      </c>
      <c r="PM16" s="78">
        <v>0</v>
      </c>
      <c r="PN16" s="78">
        <v>1</v>
      </c>
      <c r="PO16" s="78">
        <v>0</v>
      </c>
      <c r="PP16" s="78">
        <v>0</v>
      </c>
      <c r="PQ16" s="78">
        <v>0</v>
      </c>
      <c r="PR16" s="78">
        <v>0</v>
      </c>
      <c r="PS16" s="78">
        <v>0</v>
      </c>
      <c r="PT16" s="78">
        <v>4</v>
      </c>
      <c r="PU16" s="78">
        <v>0</v>
      </c>
      <c r="PV16" s="78">
        <v>0</v>
      </c>
      <c r="PW16" s="78">
        <v>1</v>
      </c>
      <c r="PX16" s="78">
        <v>0</v>
      </c>
      <c r="PY16" s="78">
        <v>0</v>
      </c>
      <c r="PZ16" s="78">
        <v>1</v>
      </c>
      <c r="QA16" s="78">
        <v>0</v>
      </c>
      <c r="QB16" s="78">
        <v>5</v>
      </c>
      <c r="QC16" s="78">
        <v>0</v>
      </c>
      <c r="QD16" s="78">
        <v>0</v>
      </c>
      <c r="QE16" s="78">
        <v>0</v>
      </c>
      <c r="QF16" s="78">
        <v>0</v>
      </c>
      <c r="QG16" s="78">
        <v>1</v>
      </c>
      <c r="QH16" s="78">
        <v>0</v>
      </c>
      <c r="QI16" s="78">
        <v>0</v>
      </c>
      <c r="QJ16" s="78">
        <v>0</v>
      </c>
      <c r="QK16" s="78">
        <v>0</v>
      </c>
      <c r="QL16" s="78">
        <v>0</v>
      </c>
      <c r="QM16" s="78">
        <v>0</v>
      </c>
      <c r="QN16" s="78">
        <v>0</v>
      </c>
      <c r="QO16" s="78">
        <v>0</v>
      </c>
      <c r="QP16" s="78">
        <v>2</v>
      </c>
      <c r="QQ16" s="78">
        <v>0</v>
      </c>
      <c r="QR16" s="78">
        <v>0</v>
      </c>
      <c r="QS16" s="78">
        <v>2</v>
      </c>
      <c r="QT16" s="78">
        <v>0</v>
      </c>
      <c r="QU16" s="78">
        <v>0</v>
      </c>
      <c r="QV16" s="78">
        <v>0</v>
      </c>
      <c r="QW16" s="78">
        <v>0</v>
      </c>
      <c r="QX16" s="78">
        <v>73</v>
      </c>
      <c r="QY16" s="78">
        <v>3</v>
      </c>
      <c r="QZ16" s="78">
        <v>2</v>
      </c>
      <c r="RA16" s="78">
        <v>1</v>
      </c>
      <c r="RB16" s="78">
        <v>6</v>
      </c>
      <c r="RC16" s="78">
        <v>0</v>
      </c>
      <c r="RD16" s="78">
        <v>1</v>
      </c>
      <c r="RE16" s="78">
        <v>0</v>
      </c>
      <c r="RF16" s="78">
        <v>4</v>
      </c>
      <c r="RG16" s="78">
        <v>1</v>
      </c>
      <c r="RH16" s="78">
        <v>1</v>
      </c>
      <c r="RI16" s="78">
        <v>5</v>
      </c>
      <c r="RJ16" s="78">
        <v>0</v>
      </c>
      <c r="RK16" s="78">
        <v>1</v>
      </c>
      <c r="RL16" s="78">
        <v>2</v>
      </c>
      <c r="RM16" s="78">
        <v>0</v>
      </c>
      <c r="RN16" s="78">
        <v>2</v>
      </c>
      <c r="RO16" s="78">
        <v>0</v>
      </c>
      <c r="RP16" s="78">
        <v>0</v>
      </c>
      <c r="RQ16" s="78">
        <v>0</v>
      </c>
      <c r="RR16" s="78">
        <v>0</v>
      </c>
      <c r="RS16" s="78">
        <v>73</v>
      </c>
      <c r="RT16" s="78">
        <v>5</v>
      </c>
      <c r="RU16" s="78">
        <v>2</v>
      </c>
      <c r="RV16" s="78">
        <v>1</v>
      </c>
      <c r="RW16" s="78">
        <v>6</v>
      </c>
      <c r="RX16" s="78">
        <v>0</v>
      </c>
      <c r="RY16" s="78">
        <v>1</v>
      </c>
      <c r="RZ16" s="78">
        <v>0</v>
      </c>
      <c r="SA16" s="78">
        <v>4</v>
      </c>
      <c r="SB16" s="78">
        <v>1</v>
      </c>
      <c r="SC16" s="78">
        <v>1</v>
      </c>
      <c r="SD16" s="78">
        <v>5</v>
      </c>
      <c r="SE16" s="78">
        <v>0</v>
      </c>
      <c r="SF16" s="78">
        <v>1</v>
      </c>
      <c r="SG16" s="78">
        <v>2</v>
      </c>
      <c r="SH16" s="78">
        <v>0</v>
      </c>
    </row>
    <row r="17" spans="1:502">
      <c r="A17" s="17" t="s">
        <v>2476</v>
      </c>
      <c r="B17" s="77">
        <v>9</v>
      </c>
      <c r="C17" s="77">
        <v>9</v>
      </c>
      <c r="D17" s="77">
        <v>1</v>
      </c>
      <c r="E17" s="77">
        <v>2012</v>
      </c>
      <c r="F17" s="77" t="s">
        <v>180</v>
      </c>
      <c r="G17" s="1017" t="s">
        <v>1645</v>
      </c>
      <c r="H17" s="77" t="s">
        <v>1646</v>
      </c>
      <c r="I17" s="1018"/>
      <c r="J17" s="80">
        <v>23.957000000000001</v>
      </c>
      <c r="K17" s="80">
        <v>0</v>
      </c>
      <c r="L17" s="80">
        <v>0</v>
      </c>
      <c r="M17" s="80">
        <v>0</v>
      </c>
      <c r="N17" s="80">
        <v>0</v>
      </c>
      <c r="O17" s="80">
        <v>0</v>
      </c>
      <c r="P17" s="80">
        <v>0</v>
      </c>
      <c r="Q17" s="80">
        <v>0</v>
      </c>
      <c r="R17" s="80">
        <v>113.884</v>
      </c>
      <c r="S17" s="80">
        <v>96.838999999999999</v>
      </c>
      <c r="T17" s="80">
        <v>239.62700000000001</v>
      </c>
      <c r="U17" s="80">
        <v>0</v>
      </c>
      <c r="V17" s="80">
        <v>0</v>
      </c>
      <c r="W17" s="80">
        <v>63.006</v>
      </c>
      <c r="X17" s="80">
        <v>0</v>
      </c>
      <c r="Y17" s="80">
        <v>658.35299999999995</v>
      </c>
      <c r="Z17" s="80">
        <v>0</v>
      </c>
      <c r="AA17" s="80">
        <v>30.623000000000001</v>
      </c>
      <c r="AB17" s="80">
        <v>102.785</v>
      </c>
      <c r="AC17" s="80">
        <v>0</v>
      </c>
      <c r="AD17" s="80">
        <v>5.76</v>
      </c>
      <c r="AE17" s="80">
        <v>686.92399999999998</v>
      </c>
      <c r="AF17" s="80">
        <v>85.105999999999995</v>
      </c>
      <c r="AG17" s="80">
        <v>33.994</v>
      </c>
      <c r="AH17" s="80">
        <v>0</v>
      </c>
      <c r="AI17" s="80">
        <v>0</v>
      </c>
      <c r="AJ17" s="80">
        <v>14.705</v>
      </c>
      <c r="AK17" s="80">
        <v>359.75700000000001</v>
      </c>
      <c r="AL17" s="80">
        <v>128.81200000000001</v>
      </c>
      <c r="AM17" s="80">
        <v>0</v>
      </c>
      <c r="AN17" s="80">
        <v>14.795999999999999</v>
      </c>
      <c r="AO17" s="80">
        <v>3.8109999999999999</v>
      </c>
      <c r="AP17" s="80">
        <v>91.692999999999998</v>
      </c>
      <c r="AQ17" s="80">
        <v>0</v>
      </c>
      <c r="AR17" s="80">
        <v>0</v>
      </c>
      <c r="AS17" s="80">
        <v>11.773</v>
      </c>
      <c r="AT17" s="80">
        <v>4.5650000000000004</v>
      </c>
      <c r="AU17" s="80">
        <v>0</v>
      </c>
      <c r="AV17" s="80">
        <v>0</v>
      </c>
      <c r="AW17" s="80">
        <v>5.2160000000000002</v>
      </c>
      <c r="AX17" s="80">
        <v>0</v>
      </c>
      <c r="AY17" s="80">
        <v>0</v>
      </c>
      <c r="AZ17" s="80">
        <v>0</v>
      </c>
      <c r="BA17" s="80">
        <v>0</v>
      </c>
      <c r="BB17" s="80">
        <v>0</v>
      </c>
      <c r="BC17" s="80">
        <v>0</v>
      </c>
      <c r="BD17" s="80">
        <v>2.6680000000000001</v>
      </c>
      <c r="BE17" s="80">
        <v>0</v>
      </c>
      <c r="BF17" s="80">
        <v>0</v>
      </c>
      <c r="BG17" s="80">
        <v>0</v>
      </c>
      <c r="BH17" s="80">
        <v>0</v>
      </c>
      <c r="BI17" s="80">
        <v>0</v>
      </c>
      <c r="BJ17" s="80">
        <v>0</v>
      </c>
      <c r="BK17" s="80">
        <v>0</v>
      </c>
      <c r="BL17" s="80">
        <v>0</v>
      </c>
      <c r="BM17" s="80">
        <v>22.709</v>
      </c>
      <c r="BN17" s="80">
        <v>0</v>
      </c>
      <c r="BO17" s="80">
        <v>0</v>
      </c>
      <c r="BP17" s="80">
        <v>0</v>
      </c>
      <c r="BQ17" s="80">
        <v>0</v>
      </c>
      <c r="BR17" s="80">
        <v>0</v>
      </c>
      <c r="BS17" s="80">
        <v>0</v>
      </c>
      <c r="BT17" s="80">
        <v>0</v>
      </c>
      <c r="BU17" s="80">
        <v>0</v>
      </c>
      <c r="BV17" s="80">
        <v>0</v>
      </c>
      <c r="BW17" s="80">
        <v>0</v>
      </c>
      <c r="BX17" s="80">
        <v>0</v>
      </c>
      <c r="BY17" s="80">
        <v>0</v>
      </c>
      <c r="BZ17" s="80">
        <v>4.0410000000000004</v>
      </c>
      <c r="CA17" s="80">
        <v>0</v>
      </c>
      <c r="CB17" s="80">
        <v>0</v>
      </c>
      <c r="CC17" s="80">
        <v>0</v>
      </c>
      <c r="CD17" s="80">
        <v>0</v>
      </c>
      <c r="CE17" s="80">
        <v>0</v>
      </c>
      <c r="CF17" s="80">
        <v>30.152000000000001</v>
      </c>
      <c r="CG17" s="80">
        <v>0</v>
      </c>
      <c r="CH17" s="80">
        <v>0</v>
      </c>
      <c r="CI17" s="80">
        <v>4.6900000000000004</v>
      </c>
      <c r="CJ17" s="80">
        <v>0</v>
      </c>
      <c r="CK17" s="80">
        <v>0</v>
      </c>
      <c r="CL17" s="80">
        <v>4.3559999999999999</v>
      </c>
      <c r="CM17" s="80">
        <v>0</v>
      </c>
      <c r="CN17" s="80">
        <v>36.435000000000002</v>
      </c>
      <c r="CO17" s="80">
        <v>0</v>
      </c>
      <c r="CP17" s="80">
        <v>0</v>
      </c>
      <c r="CQ17" s="80">
        <v>0</v>
      </c>
      <c r="CR17" s="80">
        <v>0</v>
      </c>
      <c r="CS17" s="80">
        <v>7.0339999999999998</v>
      </c>
      <c r="CT17" s="80">
        <v>0</v>
      </c>
      <c r="CU17" s="80">
        <v>0</v>
      </c>
      <c r="CV17" s="80">
        <v>0</v>
      </c>
      <c r="CW17" s="80">
        <v>0</v>
      </c>
      <c r="CX17" s="80">
        <v>0</v>
      </c>
      <c r="CY17" s="80">
        <v>0</v>
      </c>
      <c r="CZ17" s="80">
        <v>0</v>
      </c>
      <c r="DA17" s="80">
        <v>0</v>
      </c>
      <c r="DB17" s="80">
        <v>12.722</v>
      </c>
      <c r="DC17" s="80">
        <v>0</v>
      </c>
      <c r="DD17" s="80">
        <v>0</v>
      </c>
      <c r="DE17" s="80">
        <v>0</v>
      </c>
      <c r="DF17" s="80">
        <v>0</v>
      </c>
      <c r="DG17" s="80">
        <v>91.692999999999998</v>
      </c>
      <c r="DH17" s="80">
        <v>0</v>
      </c>
      <c r="DI17" s="80">
        <v>0</v>
      </c>
      <c r="DJ17" s="80">
        <v>0</v>
      </c>
      <c r="DK17" s="80">
        <v>23.957000000000001</v>
      </c>
      <c r="DL17" s="80">
        <v>0</v>
      </c>
      <c r="DM17" s="80">
        <v>0</v>
      </c>
      <c r="DN17" s="80">
        <v>0</v>
      </c>
      <c r="DO17" s="80">
        <v>0</v>
      </c>
      <c r="DP17" s="80">
        <v>0</v>
      </c>
      <c r="DQ17" s="80">
        <v>0</v>
      </c>
      <c r="DR17" s="80">
        <v>0</v>
      </c>
      <c r="DS17" s="80">
        <v>113.884</v>
      </c>
      <c r="DT17" s="80">
        <v>96.838999999999999</v>
      </c>
      <c r="DU17" s="80">
        <v>239.62700000000001</v>
      </c>
      <c r="DV17" s="80">
        <v>0</v>
      </c>
      <c r="DW17" s="80">
        <v>0</v>
      </c>
      <c r="DX17" s="80">
        <v>63.006</v>
      </c>
      <c r="DY17" s="80">
        <v>0</v>
      </c>
      <c r="DZ17" s="80">
        <v>658.35299999999995</v>
      </c>
      <c r="EA17" s="80">
        <v>0</v>
      </c>
      <c r="EB17" s="80">
        <v>30.623000000000001</v>
      </c>
      <c r="EC17" s="80">
        <v>102.785</v>
      </c>
      <c r="ED17" s="80">
        <v>0</v>
      </c>
      <c r="EE17" s="80">
        <v>5.76</v>
      </c>
      <c r="EF17" s="80">
        <v>686.92399999999998</v>
      </c>
      <c r="EG17" s="80">
        <v>85.105999999999995</v>
      </c>
      <c r="EH17" s="80">
        <v>33.994</v>
      </c>
      <c r="EI17" s="80">
        <v>0</v>
      </c>
      <c r="EJ17" s="80">
        <v>0</v>
      </c>
      <c r="EK17" s="80">
        <v>14.705</v>
      </c>
      <c r="EL17" s="80">
        <v>359.75700000000001</v>
      </c>
      <c r="EM17" s="80">
        <v>128.81200000000001</v>
      </c>
      <c r="EN17" s="80">
        <v>0</v>
      </c>
      <c r="EO17" s="80">
        <v>14.795999999999999</v>
      </c>
      <c r="EP17" s="80">
        <v>3.8109999999999999</v>
      </c>
      <c r="EQ17" s="80">
        <v>0</v>
      </c>
      <c r="ER17" s="80">
        <v>0</v>
      </c>
      <c r="ES17" s="80">
        <v>0</v>
      </c>
      <c r="ET17" s="80">
        <v>11.773</v>
      </c>
      <c r="EU17" s="80">
        <v>4.5650000000000004</v>
      </c>
      <c r="EV17" s="80">
        <v>0</v>
      </c>
      <c r="EW17" s="80">
        <v>0</v>
      </c>
      <c r="EX17" s="80">
        <v>5.2160000000000002</v>
      </c>
      <c r="EY17" s="80">
        <v>0</v>
      </c>
      <c r="EZ17" s="80">
        <v>0</v>
      </c>
      <c r="FA17" s="80">
        <v>0</v>
      </c>
      <c r="FB17" s="80">
        <v>0</v>
      </c>
      <c r="FC17" s="80">
        <v>0</v>
      </c>
      <c r="FD17" s="80">
        <v>0</v>
      </c>
      <c r="FE17" s="80">
        <v>2.6680000000000001</v>
      </c>
      <c r="FF17" s="80">
        <v>0</v>
      </c>
      <c r="FG17" s="80">
        <v>0</v>
      </c>
      <c r="FH17" s="80">
        <v>0</v>
      </c>
      <c r="FI17" s="80">
        <v>0</v>
      </c>
      <c r="FJ17" s="80">
        <v>0</v>
      </c>
      <c r="FK17" s="80">
        <v>0</v>
      </c>
      <c r="FL17" s="80">
        <v>0</v>
      </c>
      <c r="FM17" s="80">
        <v>0</v>
      </c>
      <c r="FN17" s="80">
        <v>22.709</v>
      </c>
      <c r="FO17" s="80">
        <v>0</v>
      </c>
      <c r="FP17" s="80">
        <v>0</v>
      </c>
      <c r="FQ17" s="80">
        <v>0</v>
      </c>
      <c r="FR17" s="80">
        <v>0</v>
      </c>
      <c r="FS17" s="80">
        <v>0</v>
      </c>
      <c r="FT17" s="80">
        <v>0</v>
      </c>
      <c r="FU17" s="80">
        <v>0</v>
      </c>
      <c r="FV17" s="80">
        <v>0</v>
      </c>
      <c r="FW17" s="80">
        <v>0</v>
      </c>
      <c r="FX17" s="80">
        <v>0</v>
      </c>
      <c r="FY17" s="80">
        <v>0</v>
      </c>
      <c r="FZ17" s="80">
        <v>0</v>
      </c>
      <c r="GA17" s="80">
        <v>4.0410000000000004</v>
      </c>
      <c r="GB17" s="80">
        <v>0</v>
      </c>
      <c r="GC17" s="80">
        <v>0</v>
      </c>
      <c r="GD17" s="80">
        <v>0</v>
      </c>
      <c r="GE17" s="80">
        <v>0</v>
      </c>
      <c r="GF17" s="80">
        <v>0</v>
      </c>
      <c r="GG17" s="80">
        <v>30.152000000000001</v>
      </c>
      <c r="GH17" s="80">
        <v>0</v>
      </c>
      <c r="GI17" s="80">
        <v>0</v>
      </c>
      <c r="GJ17" s="80">
        <v>4.6900000000000004</v>
      </c>
      <c r="GK17" s="80">
        <v>0</v>
      </c>
      <c r="GL17" s="80">
        <v>0</v>
      </c>
      <c r="GM17" s="80">
        <v>4.3559999999999999</v>
      </c>
      <c r="GN17" s="80">
        <v>0</v>
      </c>
      <c r="GO17" s="80">
        <v>36.435000000000002</v>
      </c>
      <c r="GP17" s="80">
        <v>0</v>
      </c>
      <c r="GQ17" s="80">
        <v>0</v>
      </c>
      <c r="GR17" s="80">
        <v>0</v>
      </c>
      <c r="GS17" s="80">
        <v>0</v>
      </c>
      <c r="GT17" s="80">
        <v>7.0339999999999998</v>
      </c>
      <c r="GU17" s="80">
        <v>0</v>
      </c>
      <c r="GV17" s="80">
        <v>0</v>
      </c>
      <c r="GW17" s="80">
        <v>0</v>
      </c>
      <c r="GX17" s="80">
        <v>0</v>
      </c>
      <c r="GY17" s="80">
        <v>0</v>
      </c>
      <c r="GZ17" s="80">
        <v>0</v>
      </c>
      <c r="HA17" s="80">
        <v>0</v>
      </c>
      <c r="HB17" s="80">
        <v>0</v>
      </c>
      <c r="HC17" s="80">
        <v>12.722</v>
      </c>
      <c r="HD17" s="80">
        <v>0</v>
      </c>
      <c r="HE17" s="80">
        <v>0</v>
      </c>
      <c r="HF17" s="80">
        <v>91.692999999999998</v>
      </c>
      <c r="HG17" s="80">
        <v>23.957000000000001</v>
      </c>
      <c r="HH17" s="80">
        <v>0</v>
      </c>
      <c r="HI17" s="80">
        <v>0</v>
      </c>
      <c r="HJ17" s="80">
        <v>0</v>
      </c>
      <c r="HK17" s="80">
        <v>2638.7820000000002</v>
      </c>
      <c r="HL17" s="80">
        <v>11.773</v>
      </c>
      <c r="HM17" s="80">
        <v>9.7810000000000006</v>
      </c>
      <c r="HN17" s="80">
        <v>2.6680000000000001</v>
      </c>
      <c r="HO17" s="80">
        <v>22.709</v>
      </c>
      <c r="HP17" s="80">
        <v>0</v>
      </c>
      <c r="HQ17" s="80">
        <v>4.0410000000000004</v>
      </c>
      <c r="HR17" s="80">
        <v>0</v>
      </c>
      <c r="HS17" s="80">
        <v>30.152000000000001</v>
      </c>
      <c r="HT17" s="80">
        <v>4.6900000000000004</v>
      </c>
      <c r="HU17" s="80">
        <v>4.3559999999999999</v>
      </c>
      <c r="HV17" s="80">
        <v>36.435000000000002</v>
      </c>
      <c r="HW17" s="80">
        <v>0</v>
      </c>
      <c r="HX17" s="80">
        <v>7.0339999999999998</v>
      </c>
      <c r="HY17" s="80">
        <v>12.722</v>
      </c>
      <c r="HZ17" s="80">
        <v>0</v>
      </c>
      <c r="IA17" s="80">
        <v>91.692999999999998</v>
      </c>
      <c r="IB17" s="80">
        <v>23.957000000000001</v>
      </c>
      <c r="IC17" s="80">
        <v>0</v>
      </c>
      <c r="ID17" s="80">
        <v>0</v>
      </c>
      <c r="IE17" s="80">
        <v>0</v>
      </c>
      <c r="IF17" s="80">
        <v>2638.7820000000002</v>
      </c>
      <c r="IG17" s="80">
        <v>103.46599999999999</v>
      </c>
      <c r="IH17" s="80">
        <v>9.7810000000000006</v>
      </c>
      <c r="II17" s="80">
        <v>2.6680000000000001</v>
      </c>
      <c r="IJ17" s="80">
        <v>22.709</v>
      </c>
      <c r="IK17" s="80">
        <v>0</v>
      </c>
      <c r="IL17" s="80">
        <v>4.0410000000000004</v>
      </c>
      <c r="IM17" s="80">
        <v>0</v>
      </c>
      <c r="IN17" s="80">
        <v>30.152000000000001</v>
      </c>
      <c r="IO17" s="80">
        <v>4.6900000000000004</v>
      </c>
      <c r="IP17" s="80">
        <v>4.3559999999999999</v>
      </c>
      <c r="IQ17" s="80">
        <v>36.435000000000002</v>
      </c>
      <c r="IR17" s="80">
        <v>0</v>
      </c>
      <c r="IS17" s="80">
        <v>7.0339999999999998</v>
      </c>
      <c r="IT17" s="80">
        <v>12.722</v>
      </c>
      <c r="IU17" s="80">
        <v>0</v>
      </c>
      <c r="IV17" s="81">
        <v>0</v>
      </c>
      <c r="IW17" s="78">
        <v>1</v>
      </c>
      <c r="IX17" s="78">
        <v>0</v>
      </c>
      <c r="IY17" s="78">
        <v>0</v>
      </c>
      <c r="IZ17" s="78">
        <v>0</v>
      </c>
      <c r="JA17" s="78">
        <v>0</v>
      </c>
      <c r="JB17" s="78">
        <v>0</v>
      </c>
      <c r="JC17" s="78">
        <v>0</v>
      </c>
      <c r="JD17" s="78">
        <v>0</v>
      </c>
      <c r="JE17" s="78">
        <v>14</v>
      </c>
      <c r="JF17" s="78">
        <v>8</v>
      </c>
      <c r="JG17" s="78">
        <v>6</v>
      </c>
      <c r="JH17" s="78">
        <v>0</v>
      </c>
      <c r="JI17" s="78">
        <v>0</v>
      </c>
      <c r="JJ17" s="78">
        <v>2</v>
      </c>
      <c r="JK17" s="78">
        <v>0</v>
      </c>
      <c r="JL17" s="78">
        <v>11</v>
      </c>
      <c r="JM17" s="78">
        <v>0</v>
      </c>
      <c r="JN17" s="78">
        <v>3</v>
      </c>
      <c r="JO17" s="78">
        <v>2</v>
      </c>
      <c r="JP17" s="78">
        <v>0</v>
      </c>
      <c r="JQ17" s="78">
        <v>1</v>
      </c>
      <c r="JR17" s="78">
        <v>2</v>
      </c>
      <c r="JS17" s="78">
        <v>2</v>
      </c>
      <c r="JT17" s="78">
        <v>1</v>
      </c>
      <c r="JU17" s="78">
        <v>0</v>
      </c>
      <c r="JV17" s="78">
        <v>0</v>
      </c>
      <c r="JW17" s="78">
        <v>2</v>
      </c>
      <c r="JX17" s="78">
        <v>12</v>
      </c>
      <c r="JY17" s="78">
        <v>4</v>
      </c>
      <c r="JZ17" s="78">
        <v>0</v>
      </c>
      <c r="KA17" s="78">
        <v>2</v>
      </c>
      <c r="KB17" s="78">
        <v>1</v>
      </c>
      <c r="KC17" s="78">
        <v>2</v>
      </c>
      <c r="KD17" s="78">
        <v>0</v>
      </c>
      <c r="KE17" s="78">
        <v>0</v>
      </c>
      <c r="KF17" s="78">
        <v>3</v>
      </c>
      <c r="KG17" s="78">
        <v>1</v>
      </c>
      <c r="KH17" s="78">
        <v>0</v>
      </c>
      <c r="KI17" s="78">
        <v>0</v>
      </c>
      <c r="KJ17" s="78">
        <v>1</v>
      </c>
      <c r="KK17" s="78">
        <v>0</v>
      </c>
      <c r="KL17" s="78">
        <v>0</v>
      </c>
      <c r="KM17" s="78">
        <v>0</v>
      </c>
      <c r="KN17" s="78">
        <v>0</v>
      </c>
      <c r="KO17" s="78">
        <v>0</v>
      </c>
      <c r="KP17" s="78">
        <v>0</v>
      </c>
      <c r="KQ17" s="78">
        <v>1</v>
      </c>
      <c r="KR17" s="78">
        <v>0</v>
      </c>
      <c r="KS17" s="78">
        <v>0</v>
      </c>
      <c r="KT17" s="78">
        <v>0</v>
      </c>
      <c r="KU17" s="78">
        <v>0</v>
      </c>
      <c r="KV17" s="78">
        <v>0</v>
      </c>
      <c r="KW17" s="78">
        <v>0</v>
      </c>
      <c r="KX17" s="78">
        <v>0</v>
      </c>
      <c r="KY17" s="78">
        <v>0</v>
      </c>
      <c r="KZ17" s="78">
        <v>6</v>
      </c>
      <c r="LA17" s="78">
        <v>0</v>
      </c>
      <c r="LB17" s="78">
        <v>0</v>
      </c>
      <c r="LC17" s="78">
        <v>0</v>
      </c>
      <c r="LD17" s="78">
        <v>0</v>
      </c>
      <c r="LE17" s="78">
        <v>0</v>
      </c>
      <c r="LF17" s="78">
        <v>0</v>
      </c>
      <c r="LG17" s="78">
        <v>0</v>
      </c>
      <c r="LH17" s="78">
        <v>0</v>
      </c>
      <c r="LI17" s="78">
        <v>0</v>
      </c>
      <c r="LJ17" s="78">
        <v>0</v>
      </c>
      <c r="LK17" s="78">
        <v>0</v>
      </c>
      <c r="LL17" s="78">
        <v>0</v>
      </c>
      <c r="LM17" s="78">
        <v>1</v>
      </c>
      <c r="LN17" s="78">
        <v>0</v>
      </c>
      <c r="LO17" s="78">
        <v>0</v>
      </c>
      <c r="LP17" s="78">
        <v>0</v>
      </c>
      <c r="LQ17" s="78">
        <v>0</v>
      </c>
      <c r="LR17" s="78">
        <v>0</v>
      </c>
      <c r="LS17" s="78">
        <v>4</v>
      </c>
      <c r="LT17" s="78">
        <v>0</v>
      </c>
      <c r="LU17" s="78">
        <v>0</v>
      </c>
      <c r="LV17" s="78">
        <v>1</v>
      </c>
      <c r="LW17" s="78">
        <v>0</v>
      </c>
      <c r="LX17" s="78">
        <v>0</v>
      </c>
      <c r="LY17" s="78">
        <v>1</v>
      </c>
      <c r="LZ17" s="78">
        <v>0</v>
      </c>
      <c r="MA17" s="78">
        <v>5</v>
      </c>
      <c r="MB17" s="78">
        <v>0</v>
      </c>
      <c r="MC17" s="78">
        <v>0</v>
      </c>
      <c r="MD17" s="78">
        <v>0</v>
      </c>
      <c r="ME17" s="78">
        <v>0</v>
      </c>
      <c r="MF17" s="78">
        <v>1</v>
      </c>
      <c r="MG17" s="78">
        <v>0</v>
      </c>
      <c r="MH17" s="78">
        <v>0</v>
      </c>
      <c r="MI17" s="78">
        <v>0</v>
      </c>
      <c r="MJ17" s="78">
        <v>0</v>
      </c>
      <c r="MK17" s="78">
        <v>0</v>
      </c>
      <c r="ML17" s="78">
        <v>0</v>
      </c>
      <c r="MM17" s="78">
        <v>0</v>
      </c>
      <c r="MN17" s="78">
        <v>0</v>
      </c>
      <c r="MO17" s="78">
        <v>2</v>
      </c>
      <c r="MP17" s="78">
        <v>0</v>
      </c>
      <c r="MQ17" s="78">
        <v>0</v>
      </c>
      <c r="MR17" s="78">
        <v>0</v>
      </c>
      <c r="MS17" s="78">
        <v>0</v>
      </c>
      <c r="MT17" s="78">
        <v>2</v>
      </c>
      <c r="MU17" s="78">
        <v>0</v>
      </c>
      <c r="MV17" s="78">
        <v>0</v>
      </c>
      <c r="MW17" s="78">
        <v>0</v>
      </c>
      <c r="MX17" s="78">
        <v>1</v>
      </c>
      <c r="MY17" s="78">
        <v>0</v>
      </c>
      <c r="MZ17" s="78">
        <v>0</v>
      </c>
      <c r="NA17" s="78">
        <v>0</v>
      </c>
      <c r="NB17" s="78">
        <v>0</v>
      </c>
      <c r="NC17" s="78">
        <v>0</v>
      </c>
      <c r="ND17" s="78">
        <v>0</v>
      </c>
      <c r="NE17" s="78">
        <v>0</v>
      </c>
      <c r="NF17" s="78">
        <v>14</v>
      </c>
      <c r="NG17" s="78">
        <v>8</v>
      </c>
      <c r="NH17" s="78">
        <v>6</v>
      </c>
      <c r="NI17" s="78">
        <v>0</v>
      </c>
      <c r="NJ17" s="78">
        <v>0</v>
      </c>
      <c r="NK17" s="78">
        <v>2</v>
      </c>
      <c r="NL17" s="78">
        <v>0</v>
      </c>
      <c r="NM17" s="78">
        <v>11</v>
      </c>
      <c r="NN17" s="78">
        <v>0</v>
      </c>
      <c r="NO17" s="78">
        <v>3</v>
      </c>
      <c r="NP17" s="78">
        <v>2</v>
      </c>
      <c r="NQ17" s="78">
        <v>0</v>
      </c>
      <c r="NR17" s="78">
        <v>1</v>
      </c>
      <c r="NS17" s="78">
        <v>2</v>
      </c>
      <c r="NT17" s="78">
        <v>2</v>
      </c>
      <c r="NU17" s="78">
        <v>1</v>
      </c>
      <c r="NV17" s="78">
        <v>0</v>
      </c>
      <c r="NW17" s="78">
        <v>0</v>
      </c>
      <c r="NX17" s="78">
        <v>2</v>
      </c>
      <c r="NY17" s="78">
        <v>12</v>
      </c>
      <c r="NZ17" s="78">
        <v>4</v>
      </c>
      <c r="OA17" s="78">
        <v>0</v>
      </c>
      <c r="OB17" s="78">
        <v>2</v>
      </c>
      <c r="OC17" s="78">
        <v>1</v>
      </c>
      <c r="OD17" s="78">
        <v>0</v>
      </c>
      <c r="OE17" s="78">
        <v>0</v>
      </c>
      <c r="OF17" s="78">
        <v>0</v>
      </c>
      <c r="OG17" s="78">
        <v>3</v>
      </c>
      <c r="OH17" s="78">
        <v>1</v>
      </c>
      <c r="OI17" s="78">
        <v>0</v>
      </c>
      <c r="OJ17" s="78">
        <v>0</v>
      </c>
      <c r="OK17" s="78">
        <v>1</v>
      </c>
      <c r="OL17" s="78">
        <v>0</v>
      </c>
      <c r="OM17" s="78">
        <v>0</v>
      </c>
      <c r="ON17" s="78">
        <v>0</v>
      </c>
      <c r="OO17" s="78">
        <v>0</v>
      </c>
      <c r="OP17" s="78">
        <v>0</v>
      </c>
      <c r="OQ17" s="78">
        <v>0</v>
      </c>
      <c r="OR17" s="78">
        <v>1</v>
      </c>
      <c r="OS17" s="78">
        <v>0</v>
      </c>
      <c r="OT17" s="78">
        <v>0</v>
      </c>
      <c r="OU17" s="78">
        <v>0</v>
      </c>
      <c r="OV17" s="78">
        <v>0</v>
      </c>
      <c r="OW17" s="78">
        <v>0</v>
      </c>
      <c r="OX17" s="78">
        <v>0</v>
      </c>
      <c r="OY17" s="78">
        <v>0</v>
      </c>
      <c r="OZ17" s="78">
        <v>0</v>
      </c>
      <c r="PA17" s="78">
        <v>6</v>
      </c>
      <c r="PB17" s="78">
        <v>0</v>
      </c>
      <c r="PC17" s="78">
        <v>0</v>
      </c>
      <c r="PD17" s="78">
        <v>0</v>
      </c>
      <c r="PE17" s="78">
        <v>0</v>
      </c>
      <c r="PF17" s="78">
        <v>0</v>
      </c>
      <c r="PG17" s="78">
        <v>0</v>
      </c>
      <c r="PH17" s="78">
        <v>0</v>
      </c>
      <c r="PI17" s="78">
        <v>0</v>
      </c>
      <c r="PJ17" s="78">
        <v>0</v>
      </c>
      <c r="PK17" s="78">
        <v>0</v>
      </c>
      <c r="PL17" s="78">
        <v>0</v>
      </c>
      <c r="PM17" s="78">
        <v>0</v>
      </c>
      <c r="PN17" s="78">
        <v>1</v>
      </c>
      <c r="PO17" s="78">
        <v>0</v>
      </c>
      <c r="PP17" s="78">
        <v>0</v>
      </c>
      <c r="PQ17" s="78">
        <v>0</v>
      </c>
      <c r="PR17" s="78">
        <v>0</v>
      </c>
      <c r="PS17" s="78">
        <v>0</v>
      </c>
      <c r="PT17" s="78">
        <v>4</v>
      </c>
      <c r="PU17" s="78">
        <v>0</v>
      </c>
      <c r="PV17" s="78">
        <v>0</v>
      </c>
      <c r="PW17" s="78">
        <v>1</v>
      </c>
      <c r="PX17" s="78">
        <v>0</v>
      </c>
      <c r="PY17" s="78">
        <v>0</v>
      </c>
      <c r="PZ17" s="78">
        <v>1</v>
      </c>
      <c r="QA17" s="78">
        <v>0</v>
      </c>
      <c r="QB17" s="78">
        <v>5</v>
      </c>
      <c r="QC17" s="78">
        <v>0</v>
      </c>
      <c r="QD17" s="78">
        <v>0</v>
      </c>
      <c r="QE17" s="78">
        <v>0</v>
      </c>
      <c r="QF17" s="78">
        <v>0</v>
      </c>
      <c r="QG17" s="78">
        <v>1</v>
      </c>
      <c r="QH17" s="78">
        <v>0</v>
      </c>
      <c r="QI17" s="78">
        <v>0</v>
      </c>
      <c r="QJ17" s="78">
        <v>0</v>
      </c>
      <c r="QK17" s="78">
        <v>0</v>
      </c>
      <c r="QL17" s="78">
        <v>0</v>
      </c>
      <c r="QM17" s="78">
        <v>0</v>
      </c>
      <c r="QN17" s="78">
        <v>0</v>
      </c>
      <c r="QO17" s="78">
        <v>0</v>
      </c>
      <c r="QP17" s="78">
        <v>2</v>
      </c>
      <c r="QQ17" s="78">
        <v>0</v>
      </c>
      <c r="QR17" s="78">
        <v>0</v>
      </c>
      <c r="QS17" s="78">
        <v>2</v>
      </c>
      <c r="QT17" s="78">
        <v>1</v>
      </c>
      <c r="QU17" s="78">
        <v>0</v>
      </c>
      <c r="QV17" s="78">
        <v>0</v>
      </c>
      <c r="QW17" s="78">
        <v>0</v>
      </c>
      <c r="QX17" s="78">
        <v>73</v>
      </c>
      <c r="QY17" s="78">
        <v>3</v>
      </c>
      <c r="QZ17" s="78">
        <v>2</v>
      </c>
      <c r="RA17" s="78">
        <v>1</v>
      </c>
      <c r="RB17" s="78">
        <v>6</v>
      </c>
      <c r="RC17" s="78">
        <v>0</v>
      </c>
      <c r="RD17" s="78">
        <v>1</v>
      </c>
      <c r="RE17" s="78">
        <v>0</v>
      </c>
      <c r="RF17" s="78">
        <v>4</v>
      </c>
      <c r="RG17" s="78">
        <v>1</v>
      </c>
      <c r="RH17" s="78">
        <v>1</v>
      </c>
      <c r="RI17" s="78">
        <v>5</v>
      </c>
      <c r="RJ17" s="78">
        <v>0</v>
      </c>
      <c r="RK17" s="78">
        <v>1</v>
      </c>
      <c r="RL17" s="78">
        <v>2</v>
      </c>
      <c r="RM17" s="78">
        <v>0</v>
      </c>
      <c r="RN17" s="78">
        <v>2</v>
      </c>
      <c r="RO17" s="78">
        <v>1</v>
      </c>
      <c r="RP17" s="78">
        <v>0</v>
      </c>
      <c r="RQ17" s="78">
        <v>0</v>
      </c>
      <c r="RR17" s="78">
        <v>0</v>
      </c>
      <c r="RS17" s="78">
        <v>73</v>
      </c>
      <c r="RT17" s="78">
        <v>5</v>
      </c>
      <c r="RU17" s="78">
        <v>2</v>
      </c>
      <c r="RV17" s="78">
        <v>1</v>
      </c>
      <c r="RW17" s="78">
        <v>6</v>
      </c>
      <c r="RX17" s="78">
        <v>0</v>
      </c>
      <c r="RY17" s="78">
        <v>1</v>
      </c>
      <c r="RZ17" s="78">
        <v>0</v>
      </c>
      <c r="SA17" s="78">
        <v>4</v>
      </c>
      <c r="SB17" s="78">
        <v>1</v>
      </c>
      <c r="SC17" s="78">
        <v>1</v>
      </c>
      <c r="SD17" s="78">
        <v>5</v>
      </c>
      <c r="SE17" s="78">
        <v>0</v>
      </c>
      <c r="SF17" s="78">
        <v>1</v>
      </c>
      <c r="SG17" s="78">
        <v>2</v>
      </c>
      <c r="SH17" s="78">
        <v>0</v>
      </c>
    </row>
    <row r="18" spans="1:502">
      <c r="A18" s="17" t="s">
        <v>2477</v>
      </c>
      <c r="B18" s="77">
        <v>10</v>
      </c>
      <c r="C18" s="77">
        <v>10</v>
      </c>
      <c r="D18" s="77">
        <v>1</v>
      </c>
      <c r="E18" s="77">
        <v>2013</v>
      </c>
      <c r="F18" s="77" t="s">
        <v>181</v>
      </c>
      <c r="G18" s="1017" t="s">
        <v>1645</v>
      </c>
      <c r="H18" s="77" t="s">
        <v>1646</v>
      </c>
      <c r="I18" s="1018"/>
      <c r="J18" s="80">
        <v>4.8620000000000001</v>
      </c>
      <c r="K18" s="80">
        <v>0</v>
      </c>
      <c r="L18" s="80">
        <v>0</v>
      </c>
      <c r="M18" s="80">
        <v>0</v>
      </c>
      <c r="N18" s="80">
        <v>0</v>
      </c>
      <c r="O18" s="80">
        <v>0</v>
      </c>
      <c r="P18" s="80">
        <v>0</v>
      </c>
      <c r="Q18" s="80">
        <v>0</v>
      </c>
      <c r="R18" s="80">
        <v>125.70099999999999</v>
      </c>
      <c r="S18" s="80">
        <v>79.983999999999995</v>
      </c>
      <c r="T18" s="80">
        <v>234.90100000000001</v>
      </c>
      <c r="U18" s="80">
        <v>0</v>
      </c>
      <c r="V18" s="80">
        <v>0</v>
      </c>
      <c r="W18" s="80">
        <v>118.721</v>
      </c>
      <c r="X18" s="80">
        <v>0</v>
      </c>
      <c r="Y18" s="80">
        <v>658.44399999999996</v>
      </c>
      <c r="Z18" s="80">
        <v>0</v>
      </c>
      <c r="AA18" s="80">
        <v>40.154000000000003</v>
      </c>
      <c r="AB18" s="80">
        <v>122.27</v>
      </c>
      <c r="AC18" s="80">
        <v>0</v>
      </c>
      <c r="AD18" s="80">
        <v>5.923</v>
      </c>
      <c r="AE18" s="80">
        <v>723.86099999999999</v>
      </c>
      <c r="AF18" s="80">
        <v>100.58799999999999</v>
      </c>
      <c r="AG18" s="80">
        <v>39.695999999999998</v>
      </c>
      <c r="AH18" s="80">
        <v>0</v>
      </c>
      <c r="AI18" s="80">
        <v>0</v>
      </c>
      <c r="AJ18" s="80">
        <v>75.852999999999994</v>
      </c>
      <c r="AK18" s="80">
        <v>388.649</v>
      </c>
      <c r="AL18" s="80">
        <v>169.38399999999999</v>
      </c>
      <c r="AM18" s="80">
        <v>0</v>
      </c>
      <c r="AN18" s="80">
        <v>18.579999999999998</v>
      </c>
      <c r="AO18" s="80">
        <v>3.8420000000000001</v>
      </c>
      <c r="AP18" s="80">
        <v>594.69500000000005</v>
      </c>
      <c r="AQ18" s="80">
        <v>0</v>
      </c>
      <c r="AR18" s="80">
        <v>0</v>
      </c>
      <c r="AS18" s="80">
        <v>13.833</v>
      </c>
      <c r="AT18" s="80">
        <v>5.2750000000000004</v>
      </c>
      <c r="AU18" s="80">
        <v>0</v>
      </c>
      <c r="AV18" s="80">
        <v>0</v>
      </c>
      <c r="AW18" s="80">
        <v>5.4509999999999996</v>
      </c>
      <c r="AX18" s="80">
        <v>0</v>
      </c>
      <c r="AY18" s="80">
        <v>0</v>
      </c>
      <c r="AZ18" s="80">
        <v>0</v>
      </c>
      <c r="BA18" s="80">
        <v>0</v>
      </c>
      <c r="BB18" s="80">
        <v>0</v>
      </c>
      <c r="BC18" s="80">
        <v>0</v>
      </c>
      <c r="BD18" s="80">
        <v>3.379</v>
      </c>
      <c r="BE18" s="80">
        <v>0</v>
      </c>
      <c r="BF18" s="80">
        <v>0</v>
      </c>
      <c r="BG18" s="80">
        <v>0</v>
      </c>
      <c r="BH18" s="80">
        <v>0</v>
      </c>
      <c r="BI18" s="80">
        <v>0</v>
      </c>
      <c r="BJ18" s="80">
        <v>0</v>
      </c>
      <c r="BK18" s="80">
        <v>0</v>
      </c>
      <c r="BL18" s="80">
        <v>0</v>
      </c>
      <c r="BM18" s="80">
        <v>22.786000000000001</v>
      </c>
      <c r="BN18" s="80">
        <v>0</v>
      </c>
      <c r="BO18" s="80">
        <v>0</v>
      </c>
      <c r="BP18" s="80">
        <v>0</v>
      </c>
      <c r="BQ18" s="80">
        <v>0</v>
      </c>
      <c r="BR18" s="80">
        <v>0</v>
      </c>
      <c r="BS18" s="80">
        <v>0</v>
      </c>
      <c r="BT18" s="80">
        <v>0</v>
      </c>
      <c r="BU18" s="80">
        <v>0</v>
      </c>
      <c r="BV18" s="80">
        <v>0</v>
      </c>
      <c r="BW18" s="80">
        <v>0</v>
      </c>
      <c r="BX18" s="80">
        <v>0</v>
      </c>
      <c r="BY18" s="80">
        <v>0</v>
      </c>
      <c r="BZ18" s="80">
        <v>4.6100000000000003</v>
      </c>
      <c r="CA18" s="80">
        <v>0</v>
      </c>
      <c r="CB18" s="80">
        <v>0</v>
      </c>
      <c r="CC18" s="80">
        <v>0</v>
      </c>
      <c r="CD18" s="80">
        <v>0</v>
      </c>
      <c r="CE18" s="80">
        <v>0</v>
      </c>
      <c r="CF18" s="80">
        <v>34.03</v>
      </c>
      <c r="CG18" s="80">
        <v>0</v>
      </c>
      <c r="CH18" s="80">
        <v>0</v>
      </c>
      <c r="CI18" s="80">
        <v>5.6</v>
      </c>
      <c r="CJ18" s="80">
        <v>0</v>
      </c>
      <c r="CK18" s="80">
        <v>0</v>
      </c>
      <c r="CL18" s="80">
        <v>5.2690000000000001</v>
      </c>
      <c r="CM18" s="80">
        <v>0</v>
      </c>
      <c r="CN18" s="80">
        <v>42.683999999999997</v>
      </c>
      <c r="CO18" s="80">
        <v>0</v>
      </c>
      <c r="CP18" s="80">
        <v>0</v>
      </c>
      <c r="CQ18" s="80">
        <v>0</v>
      </c>
      <c r="CR18" s="80">
        <v>0</v>
      </c>
      <c r="CS18" s="80">
        <v>5.5309999999999997</v>
      </c>
      <c r="CT18" s="80">
        <v>0</v>
      </c>
      <c r="CU18" s="80">
        <v>0</v>
      </c>
      <c r="CV18" s="80">
        <v>0</v>
      </c>
      <c r="CW18" s="80">
        <v>0</v>
      </c>
      <c r="CX18" s="80">
        <v>0</v>
      </c>
      <c r="CY18" s="80">
        <v>0</v>
      </c>
      <c r="CZ18" s="80">
        <v>0</v>
      </c>
      <c r="DA18" s="80">
        <v>0</v>
      </c>
      <c r="DB18" s="80">
        <v>15.731999999999999</v>
      </c>
      <c r="DC18" s="80">
        <v>0</v>
      </c>
      <c r="DD18" s="80">
        <v>0</v>
      </c>
      <c r="DE18" s="80">
        <v>0</v>
      </c>
      <c r="DF18" s="80">
        <v>0</v>
      </c>
      <c r="DG18" s="80">
        <v>594.69500000000005</v>
      </c>
      <c r="DH18" s="80">
        <v>0</v>
      </c>
      <c r="DI18" s="80">
        <v>0</v>
      </c>
      <c r="DJ18" s="80">
        <v>0</v>
      </c>
      <c r="DK18" s="80">
        <v>4.8620000000000001</v>
      </c>
      <c r="DL18" s="80">
        <v>0</v>
      </c>
      <c r="DM18" s="80">
        <v>0</v>
      </c>
      <c r="DN18" s="80">
        <v>0</v>
      </c>
      <c r="DO18" s="80">
        <v>0</v>
      </c>
      <c r="DP18" s="80">
        <v>0</v>
      </c>
      <c r="DQ18" s="80">
        <v>0</v>
      </c>
      <c r="DR18" s="80">
        <v>0</v>
      </c>
      <c r="DS18" s="80">
        <v>125.70099999999999</v>
      </c>
      <c r="DT18" s="80">
        <v>79.983999999999995</v>
      </c>
      <c r="DU18" s="80">
        <v>234.90100000000001</v>
      </c>
      <c r="DV18" s="80">
        <v>0</v>
      </c>
      <c r="DW18" s="80">
        <v>0</v>
      </c>
      <c r="DX18" s="80">
        <v>118.721</v>
      </c>
      <c r="DY18" s="80">
        <v>0</v>
      </c>
      <c r="DZ18" s="80">
        <v>658.44399999999996</v>
      </c>
      <c r="EA18" s="80">
        <v>0</v>
      </c>
      <c r="EB18" s="80">
        <v>40.154000000000003</v>
      </c>
      <c r="EC18" s="80">
        <v>122.27</v>
      </c>
      <c r="ED18" s="80">
        <v>0</v>
      </c>
      <c r="EE18" s="80">
        <v>5.923</v>
      </c>
      <c r="EF18" s="80">
        <v>723.86099999999999</v>
      </c>
      <c r="EG18" s="80">
        <v>100.58799999999999</v>
      </c>
      <c r="EH18" s="80">
        <v>39.695999999999998</v>
      </c>
      <c r="EI18" s="80">
        <v>0</v>
      </c>
      <c r="EJ18" s="80">
        <v>0</v>
      </c>
      <c r="EK18" s="80">
        <v>75.852999999999994</v>
      </c>
      <c r="EL18" s="80">
        <v>388.649</v>
      </c>
      <c r="EM18" s="80">
        <v>169.38399999999999</v>
      </c>
      <c r="EN18" s="80">
        <v>0</v>
      </c>
      <c r="EO18" s="80">
        <v>18.579999999999998</v>
      </c>
      <c r="EP18" s="80">
        <v>3.8420000000000001</v>
      </c>
      <c r="EQ18" s="80">
        <v>0</v>
      </c>
      <c r="ER18" s="80">
        <v>0</v>
      </c>
      <c r="ES18" s="80">
        <v>0</v>
      </c>
      <c r="ET18" s="80">
        <v>13.833</v>
      </c>
      <c r="EU18" s="80">
        <v>5.2750000000000004</v>
      </c>
      <c r="EV18" s="80">
        <v>0</v>
      </c>
      <c r="EW18" s="80">
        <v>0</v>
      </c>
      <c r="EX18" s="80">
        <v>5.4509999999999996</v>
      </c>
      <c r="EY18" s="80">
        <v>0</v>
      </c>
      <c r="EZ18" s="80">
        <v>0</v>
      </c>
      <c r="FA18" s="80">
        <v>0</v>
      </c>
      <c r="FB18" s="80">
        <v>0</v>
      </c>
      <c r="FC18" s="80">
        <v>0</v>
      </c>
      <c r="FD18" s="80">
        <v>0</v>
      </c>
      <c r="FE18" s="80">
        <v>3.379</v>
      </c>
      <c r="FF18" s="80">
        <v>0</v>
      </c>
      <c r="FG18" s="80">
        <v>0</v>
      </c>
      <c r="FH18" s="80">
        <v>0</v>
      </c>
      <c r="FI18" s="80">
        <v>0</v>
      </c>
      <c r="FJ18" s="80">
        <v>0</v>
      </c>
      <c r="FK18" s="80">
        <v>0</v>
      </c>
      <c r="FL18" s="80">
        <v>0</v>
      </c>
      <c r="FM18" s="80">
        <v>0</v>
      </c>
      <c r="FN18" s="80">
        <v>22.786000000000001</v>
      </c>
      <c r="FO18" s="80">
        <v>0</v>
      </c>
      <c r="FP18" s="80">
        <v>0</v>
      </c>
      <c r="FQ18" s="80">
        <v>0</v>
      </c>
      <c r="FR18" s="80">
        <v>0</v>
      </c>
      <c r="FS18" s="80">
        <v>0</v>
      </c>
      <c r="FT18" s="80">
        <v>0</v>
      </c>
      <c r="FU18" s="80">
        <v>0</v>
      </c>
      <c r="FV18" s="80">
        <v>0</v>
      </c>
      <c r="FW18" s="80">
        <v>0</v>
      </c>
      <c r="FX18" s="80">
        <v>0</v>
      </c>
      <c r="FY18" s="80">
        <v>0</v>
      </c>
      <c r="FZ18" s="80">
        <v>0</v>
      </c>
      <c r="GA18" s="80">
        <v>4.6100000000000003</v>
      </c>
      <c r="GB18" s="80">
        <v>0</v>
      </c>
      <c r="GC18" s="80">
        <v>0</v>
      </c>
      <c r="GD18" s="80">
        <v>0</v>
      </c>
      <c r="GE18" s="80">
        <v>0</v>
      </c>
      <c r="GF18" s="80">
        <v>0</v>
      </c>
      <c r="GG18" s="80">
        <v>34.03</v>
      </c>
      <c r="GH18" s="80">
        <v>0</v>
      </c>
      <c r="GI18" s="80">
        <v>0</v>
      </c>
      <c r="GJ18" s="80">
        <v>5.6</v>
      </c>
      <c r="GK18" s="80">
        <v>0</v>
      </c>
      <c r="GL18" s="80">
        <v>0</v>
      </c>
      <c r="GM18" s="80">
        <v>5.2690000000000001</v>
      </c>
      <c r="GN18" s="80">
        <v>0</v>
      </c>
      <c r="GO18" s="80">
        <v>42.683999999999997</v>
      </c>
      <c r="GP18" s="80">
        <v>0</v>
      </c>
      <c r="GQ18" s="80">
        <v>0</v>
      </c>
      <c r="GR18" s="80">
        <v>0</v>
      </c>
      <c r="GS18" s="80">
        <v>0</v>
      </c>
      <c r="GT18" s="80">
        <v>5.5309999999999997</v>
      </c>
      <c r="GU18" s="80">
        <v>0</v>
      </c>
      <c r="GV18" s="80">
        <v>0</v>
      </c>
      <c r="GW18" s="80">
        <v>0</v>
      </c>
      <c r="GX18" s="80">
        <v>0</v>
      </c>
      <c r="GY18" s="80">
        <v>0</v>
      </c>
      <c r="GZ18" s="80">
        <v>0</v>
      </c>
      <c r="HA18" s="80">
        <v>0</v>
      </c>
      <c r="HB18" s="80">
        <v>0</v>
      </c>
      <c r="HC18" s="80">
        <v>15.731999999999999</v>
      </c>
      <c r="HD18" s="80">
        <v>0</v>
      </c>
      <c r="HE18" s="80">
        <v>0</v>
      </c>
      <c r="HF18" s="80">
        <v>594.69500000000005</v>
      </c>
      <c r="HG18" s="80">
        <v>4.8620000000000001</v>
      </c>
      <c r="HH18" s="80">
        <v>0</v>
      </c>
      <c r="HI18" s="80">
        <v>0</v>
      </c>
      <c r="HJ18" s="80">
        <v>0</v>
      </c>
      <c r="HK18" s="80">
        <v>2906.5509999999999</v>
      </c>
      <c r="HL18" s="80">
        <v>13.833</v>
      </c>
      <c r="HM18" s="80">
        <v>10.726000000000001</v>
      </c>
      <c r="HN18" s="80">
        <v>3.379</v>
      </c>
      <c r="HO18" s="80">
        <v>22.786000000000001</v>
      </c>
      <c r="HP18" s="80">
        <v>0</v>
      </c>
      <c r="HQ18" s="80">
        <v>4.6100000000000003</v>
      </c>
      <c r="HR18" s="80">
        <v>0</v>
      </c>
      <c r="HS18" s="80">
        <v>34.03</v>
      </c>
      <c r="HT18" s="80">
        <v>5.6</v>
      </c>
      <c r="HU18" s="80">
        <v>5.2690000000000001</v>
      </c>
      <c r="HV18" s="80">
        <v>42.683999999999997</v>
      </c>
      <c r="HW18" s="80">
        <v>0</v>
      </c>
      <c r="HX18" s="80">
        <v>5.5309999999999997</v>
      </c>
      <c r="HY18" s="80">
        <v>15.731999999999999</v>
      </c>
      <c r="HZ18" s="80">
        <v>0</v>
      </c>
      <c r="IA18" s="80">
        <v>594.69500000000005</v>
      </c>
      <c r="IB18" s="80">
        <v>4.8620000000000001</v>
      </c>
      <c r="IC18" s="80">
        <v>0</v>
      </c>
      <c r="ID18" s="80">
        <v>0</v>
      </c>
      <c r="IE18" s="80">
        <v>0</v>
      </c>
      <c r="IF18" s="80">
        <v>2906.5509999999999</v>
      </c>
      <c r="IG18" s="80">
        <v>608.52800000000002</v>
      </c>
      <c r="IH18" s="80">
        <v>10.726000000000001</v>
      </c>
      <c r="II18" s="80">
        <v>3.379</v>
      </c>
      <c r="IJ18" s="80">
        <v>22.786000000000001</v>
      </c>
      <c r="IK18" s="80">
        <v>0</v>
      </c>
      <c r="IL18" s="80">
        <v>4.6100000000000003</v>
      </c>
      <c r="IM18" s="80">
        <v>0</v>
      </c>
      <c r="IN18" s="80">
        <v>34.03</v>
      </c>
      <c r="IO18" s="80">
        <v>5.6</v>
      </c>
      <c r="IP18" s="80">
        <v>5.2690000000000001</v>
      </c>
      <c r="IQ18" s="80">
        <v>42.683999999999997</v>
      </c>
      <c r="IR18" s="80">
        <v>0</v>
      </c>
      <c r="IS18" s="80">
        <v>5.5309999999999997</v>
      </c>
      <c r="IT18" s="80">
        <v>15.731999999999999</v>
      </c>
      <c r="IU18" s="80">
        <v>0</v>
      </c>
      <c r="IV18" s="81">
        <v>0</v>
      </c>
      <c r="IW18" s="78">
        <v>1</v>
      </c>
      <c r="IX18" s="78">
        <v>0</v>
      </c>
      <c r="IY18" s="78">
        <v>0</v>
      </c>
      <c r="IZ18" s="78">
        <v>0</v>
      </c>
      <c r="JA18" s="78">
        <v>0</v>
      </c>
      <c r="JB18" s="78">
        <v>0</v>
      </c>
      <c r="JC18" s="78">
        <v>0</v>
      </c>
      <c r="JD18" s="78">
        <v>0</v>
      </c>
      <c r="JE18" s="78">
        <v>15</v>
      </c>
      <c r="JF18" s="78">
        <v>7</v>
      </c>
      <c r="JG18" s="78">
        <v>5</v>
      </c>
      <c r="JH18" s="78">
        <v>0</v>
      </c>
      <c r="JI18" s="78">
        <v>0</v>
      </c>
      <c r="JJ18" s="78">
        <v>2</v>
      </c>
      <c r="JK18" s="78">
        <v>0</v>
      </c>
      <c r="JL18" s="78">
        <v>11</v>
      </c>
      <c r="JM18" s="78">
        <v>0</v>
      </c>
      <c r="JN18" s="78">
        <v>3</v>
      </c>
      <c r="JO18" s="78">
        <v>3</v>
      </c>
      <c r="JP18" s="78">
        <v>0</v>
      </c>
      <c r="JQ18" s="78">
        <v>1</v>
      </c>
      <c r="JR18" s="78">
        <v>2</v>
      </c>
      <c r="JS18" s="78">
        <v>2</v>
      </c>
      <c r="JT18" s="78">
        <v>1</v>
      </c>
      <c r="JU18" s="78">
        <v>0</v>
      </c>
      <c r="JV18" s="78">
        <v>0</v>
      </c>
      <c r="JW18" s="78">
        <v>4</v>
      </c>
      <c r="JX18" s="78">
        <v>11</v>
      </c>
      <c r="JY18" s="78">
        <v>3</v>
      </c>
      <c r="JZ18" s="78">
        <v>0</v>
      </c>
      <c r="KA18" s="78">
        <v>3</v>
      </c>
      <c r="KB18" s="78">
        <v>1</v>
      </c>
      <c r="KC18" s="78">
        <v>2</v>
      </c>
      <c r="KD18" s="78">
        <v>0</v>
      </c>
      <c r="KE18" s="78">
        <v>0</v>
      </c>
      <c r="KF18" s="78">
        <v>3</v>
      </c>
      <c r="KG18" s="78">
        <v>1</v>
      </c>
      <c r="KH18" s="78">
        <v>0</v>
      </c>
      <c r="KI18" s="78">
        <v>0</v>
      </c>
      <c r="KJ18" s="78">
        <v>1</v>
      </c>
      <c r="KK18" s="78">
        <v>0</v>
      </c>
      <c r="KL18" s="78">
        <v>0</v>
      </c>
      <c r="KM18" s="78">
        <v>0</v>
      </c>
      <c r="KN18" s="78">
        <v>0</v>
      </c>
      <c r="KO18" s="78">
        <v>0</v>
      </c>
      <c r="KP18" s="78">
        <v>0</v>
      </c>
      <c r="KQ18" s="78">
        <v>1</v>
      </c>
      <c r="KR18" s="78">
        <v>0</v>
      </c>
      <c r="KS18" s="78">
        <v>0</v>
      </c>
      <c r="KT18" s="78">
        <v>0</v>
      </c>
      <c r="KU18" s="78">
        <v>0</v>
      </c>
      <c r="KV18" s="78">
        <v>0</v>
      </c>
      <c r="KW18" s="78">
        <v>0</v>
      </c>
      <c r="KX18" s="78">
        <v>0</v>
      </c>
      <c r="KY18" s="78">
        <v>0</v>
      </c>
      <c r="KZ18" s="78">
        <v>5</v>
      </c>
      <c r="LA18" s="78">
        <v>0</v>
      </c>
      <c r="LB18" s="78">
        <v>0</v>
      </c>
      <c r="LC18" s="78">
        <v>0</v>
      </c>
      <c r="LD18" s="78">
        <v>0</v>
      </c>
      <c r="LE18" s="78">
        <v>0</v>
      </c>
      <c r="LF18" s="78">
        <v>0</v>
      </c>
      <c r="LG18" s="78">
        <v>0</v>
      </c>
      <c r="LH18" s="78">
        <v>0</v>
      </c>
      <c r="LI18" s="78">
        <v>0</v>
      </c>
      <c r="LJ18" s="78">
        <v>0</v>
      </c>
      <c r="LK18" s="78">
        <v>0</v>
      </c>
      <c r="LL18" s="78">
        <v>0</v>
      </c>
      <c r="LM18" s="78">
        <v>1</v>
      </c>
      <c r="LN18" s="78">
        <v>0</v>
      </c>
      <c r="LO18" s="78">
        <v>0</v>
      </c>
      <c r="LP18" s="78">
        <v>0</v>
      </c>
      <c r="LQ18" s="78">
        <v>0</v>
      </c>
      <c r="LR18" s="78">
        <v>0</v>
      </c>
      <c r="LS18" s="78">
        <v>4</v>
      </c>
      <c r="LT18" s="78">
        <v>0</v>
      </c>
      <c r="LU18" s="78">
        <v>0</v>
      </c>
      <c r="LV18" s="78">
        <v>1</v>
      </c>
      <c r="LW18" s="78">
        <v>0</v>
      </c>
      <c r="LX18" s="78">
        <v>0</v>
      </c>
      <c r="LY18" s="78">
        <v>1</v>
      </c>
      <c r="LZ18" s="78">
        <v>0</v>
      </c>
      <c r="MA18" s="78">
        <v>5</v>
      </c>
      <c r="MB18" s="78">
        <v>0</v>
      </c>
      <c r="MC18" s="78">
        <v>0</v>
      </c>
      <c r="MD18" s="78">
        <v>0</v>
      </c>
      <c r="ME18" s="78">
        <v>0</v>
      </c>
      <c r="MF18" s="78">
        <v>1</v>
      </c>
      <c r="MG18" s="78">
        <v>0</v>
      </c>
      <c r="MH18" s="78">
        <v>0</v>
      </c>
      <c r="MI18" s="78">
        <v>0</v>
      </c>
      <c r="MJ18" s="78">
        <v>0</v>
      </c>
      <c r="MK18" s="78">
        <v>0</v>
      </c>
      <c r="ML18" s="78">
        <v>0</v>
      </c>
      <c r="MM18" s="78">
        <v>0</v>
      </c>
      <c r="MN18" s="78">
        <v>0</v>
      </c>
      <c r="MO18" s="78">
        <v>2</v>
      </c>
      <c r="MP18" s="78">
        <v>0</v>
      </c>
      <c r="MQ18" s="78">
        <v>0</v>
      </c>
      <c r="MR18" s="78">
        <v>0</v>
      </c>
      <c r="MS18" s="78">
        <v>0</v>
      </c>
      <c r="MT18" s="78">
        <v>2</v>
      </c>
      <c r="MU18" s="78">
        <v>0</v>
      </c>
      <c r="MV18" s="78">
        <v>0</v>
      </c>
      <c r="MW18" s="78">
        <v>0</v>
      </c>
      <c r="MX18" s="78">
        <v>1</v>
      </c>
      <c r="MY18" s="78">
        <v>0</v>
      </c>
      <c r="MZ18" s="78">
        <v>0</v>
      </c>
      <c r="NA18" s="78">
        <v>0</v>
      </c>
      <c r="NB18" s="78">
        <v>0</v>
      </c>
      <c r="NC18" s="78">
        <v>0</v>
      </c>
      <c r="ND18" s="78">
        <v>0</v>
      </c>
      <c r="NE18" s="78">
        <v>0</v>
      </c>
      <c r="NF18" s="78">
        <v>15</v>
      </c>
      <c r="NG18" s="78">
        <v>7</v>
      </c>
      <c r="NH18" s="78">
        <v>5</v>
      </c>
      <c r="NI18" s="78">
        <v>0</v>
      </c>
      <c r="NJ18" s="78">
        <v>0</v>
      </c>
      <c r="NK18" s="78">
        <v>2</v>
      </c>
      <c r="NL18" s="78">
        <v>0</v>
      </c>
      <c r="NM18" s="78">
        <v>11</v>
      </c>
      <c r="NN18" s="78">
        <v>0</v>
      </c>
      <c r="NO18" s="78">
        <v>3</v>
      </c>
      <c r="NP18" s="78">
        <v>3</v>
      </c>
      <c r="NQ18" s="78">
        <v>0</v>
      </c>
      <c r="NR18" s="78">
        <v>1</v>
      </c>
      <c r="NS18" s="78">
        <v>2</v>
      </c>
      <c r="NT18" s="78">
        <v>2</v>
      </c>
      <c r="NU18" s="78">
        <v>1</v>
      </c>
      <c r="NV18" s="78">
        <v>0</v>
      </c>
      <c r="NW18" s="78">
        <v>0</v>
      </c>
      <c r="NX18" s="78">
        <v>4</v>
      </c>
      <c r="NY18" s="78">
        <v>11</v>
      </c>
      <c r="NZ18" s="78">
        <v>3</v>
      </c>
      <c r="OA18" s="78">
        <v>0</v>
      </c>
      <c r="OB18" s="78">
        <v>3</v>
      </c>
      <c r="OC18" s="78">
        <v>1</v>
      </c>
      <c r="OD18" s="78">
        <v>0</v>
      </c>
      <c r="OE18" s="78">
        <v>0</v>
      </c>
      <c r="OF18" s="78">
        <v>0</v>
      </c>
      <c r="OG18" s="78">
        <v>3</v>
      </c>
      <c r="OH18" s="78">
        <v>1</v>
      </c>
      <c r="OI18" s="78">
        <v>0</v>
      </c>
      <c r="OJ18" s="78">
        <v>0</v>
      </c>
      <c r="OK18" s="78">
        <v>1</v>
      </c>
      <c r="OL18" s="78">
        <v>0</v>
      </c>
      <c r="OM18" s="78">
        <v>0</v>
      </c>
      <c r="ON18" s="78">
        <v>0</v>
      </c>
      <c r="OO18" s="78">
        <v>0</v>
      </c>
      <c r="OP18" s="78">
        <v>0</v>
      </c>
      <c r="OQ18" s="78">
        <v>0</v>
      </c>
      <c r="OR18" s="78">
        <v>1</v>
      </c>
      <c r="OS18" s="78">
        <v>0</v>
      </c>
      <c r="OT18" s="78">
        <v>0</v>
      </c>
      <c r="OU18" s="78">
        <v>0</v>
      </c>
      <c r="OV18" s="78">
        <v>0</v>
      </c>
      <c r="OW18" s="78">
        <v>0</v>
      </c>
      <c r="OX18" s="78">
        <v>0</v>
      </c>
      <c r="OY18" s="78">
        <v>0</v>
      </c>
      <c r="OZ18" s="78">
        <v>0</v>
      </c>
      <c r="PA18" s="78">
        <v>5</v>
      </c>
      <c r="PB18" s="78">
        <v>0</v>
      </c>
      <c r="PC18" s="78">
        <v>0</v>
      </c>
      <c r="PD18" s="78">
        <v>0</v>
      </c>
      <c r="PE18" s="78">
        <v>0</v>
      </c>
      <c r="PF18" s="78">
        <v>0</v>
      </c>
      <c r="PG18" s="78">
        <v>0</v>
      </c>
      <c r="PH18" s="78">
        <v>0</v>
      </c>
      <c r="PI18" s="78">
        <v>0</v>
      </c>
      <c r="PJ18" s="78">
        <v>0</v>
      </c>
      <c r="PK18" s="78">
        <v>0</v>
      </c>
      <c r="PL18" s="78">
        <v>0</v>
      </c>
      <c r="PM18" s="78">
        <v>0</v>
      </c>
      <c r="PN18" s="78">
        <v>1</v>
      </c>
      <c r="PO18" s="78">
        <v>0</v>
      </c>
      <c r="PP18" s="78">
        <v>0</v>
      </c>
      <c r="PQ18" s="78">
        <v>0</v>
      </c>
      <c r="PR18" s="78">
        <v>0</v>
      </c>
      <c r="PS18" s="78">
        <v>0</v>
      </c>
      <c r="PT18" s="78">
        <v>4</v>
      </c>
      <c r="PU18" s="78">
        <v>0</v>
      </c>
      <c r="PV18" s="78">
        <v>0</v>
      </c>
      <c r="PW18" s="78">
        <v>1</v>
      </c>
      <c r="PX18" s="78">
        <v>0</v>
      </c>
      <c r="PY18" s="78">
        <v>0</v>
      </c>
      <c r="PZ18" s="78">
        <v>1</v>
      </c>
      <c r="QA18" s="78">
        <v>0</v>
      </c>
      <c r="QB18" s="78">
        <v>5</v>
      </c>
      <c r="QC18" s="78">
        <v>0</v>
      </c>
      <c r="QD18" s="78">
        <v>0</v>
      </c>
      <c r="QE18" s="78">
        <v>0</v>
      </c>
      <c r="QF18" s="78">
        <v>0</v>
      </c>
      <c r="QG18" s="78">
        <v>1</v>
      </c>
      <c r="QH18" s="78">
        <v>0</v>
      </c>
      <c r="QI18" s="78">
        <v>0</v>
      </c>
      <c r="QJ18" s="78">
        <v>0</v>
      </c>
      <c r="QK18" s="78">
        <v>0</v>
      </c>
      <c r="QL18" s="78">
        <v>0</v>
      </c>
      <c r="QM18" s="78">
        <v>0</v>
      </c>
      <c r="QN18" s="78">
        <v>0</v>
      </c>
      <c r="QO18" s="78">
        <v>0</v>
      </c>
      <c r="QP18" s="78">
        <v>2</v>
      </c>
      <c r="QQ18" s="78">
        <v>0</v>
      </c>
      <c r="QR18" s="78">
        <v>0</v>
      </c>
      <c r="QS18" s="78">
        <v>2</v>
      </c>
      <c r="QT18" s="78">
        <v>1</v>
      </c>
      <c r="QU18" s="78">
        <v>0</v>
      </c>
      <c r="QV18" s="78">
        <v>0</v>
      </c>
      <c r="QW18" s="78">
        <v>0</v>
      </c>
      <c r="QX18" s="78">
        <v>74</v>
      </c>
      <c r="QY18" s="78">
        <v>3</v>
      </c>
      <c r="QZ18" s="78">
        <v>2</v>
      </c>
      <c r="RA18" s="78">
        <v>1</v>
      </c>
      <c r="RB18" s="78">
        <v>5</v>
      </c>
      <c r="RC18" s="78">
        <v>0</v>
      </c>
      <c r="RD18" s="78">
        <v>1</v>
      </c>
      <c r="RE18" s="78">
        <v>0</v>
      </c>
      <c r="RF18" s="78">
        <v>4</v>
      </c>
      <c r="RG18" s="78">
        <v>1</v>
      </c>
      <c r="RH18" s="78">
        <v>1</v>
      </c>
      <c r="RI18" s="78">
        <v>5</v>
      </c>
      <c r="RJ18" s="78">
        <v>0</v>
      </c>
      <c r="RK18" s="78">
        <v>1</v>
      </c>
      <c r="RL18" s="78">
        <v>2</v>
      </c>
      <c r="RM18" s="78">
        <v>0</v>
      </c>
      <c r="RN18" s="78">
        <v>2</v>
      </c>
      <c r="RO18" s="78">
        <v>1</v>
      </c>
      <c r="RP18" s="78">
        <v>0</v>
      </c>
      <c r="RQ18" s="78">
        <v>0</v>
      </c>
      <c r="RR18" s="78">
        <v>0</v>
      </c>
      <c r="RS18" s="78">
        <v>74</v>
      </c>
      <c r="RT18" s="78">
        <v>5</v>
      </c>
      <c r="RU18" s="78">
        <v>2</v>
      </c>
      <c r="RV18" s="78">
        <v>1</v>
      </c>
      <c r="RW18" s="78">
        <v>5</v>
      </c>
      <c r="RX18" s="78">
        <v>0</v>
      </c>
      <c r="RY18" s="78">
        <v>1</v>
      </c>
      <c r="RZ18" s="78">
        <v>0</v>
      </c>
      <c r="SA18" s="78">
        <v>4</v>
      </c>
      <c r="SB18" s="78">
        <v>1</v>
      </c>
      <c r="SC18" s="78">
        <v>1</v>
      </c>
      <c r="SD18" s="78">
        <v>5</v>
      </c>
      <c r="SE18" s="78">
        <v>0</v>
      </c>
      <c r="SF18" s="78">
        <v>1</v>
      </c>
      <c r="SG18" s="78">
        <v>2</v>
      </c>
      <c r="SH18" s="78">
        <v>0</v>
      </c>
    </row>
    <row r="19" spans="1:502">
      <c r="A19" s="17" t="s">
        <v>2478</v>
      </c>
      <c r="B19" s="77">
        <v>11</v>
      </c>
      <c r="C19" s="77">
        <v>11</v>
      </c>
      <c r="D19" s="77">
        <v>1</v>
      </c>
      <c r="E19" s="77">
        <v>2014</v>
      </c>
      <c r="F19" s="77" t="s">
        <v>182</v>
      </c>
      <c r="G19" s="1017" t="s">
        <v>1645</v>
      </c>
      <c r="H19" s="77" t="s">
        <v>1646</v>
      </c>
      <c r="I19" s="1018"/>
      <c r="J19" s="80">
        <v>3.9969999999999999</v>
      </c>
      <c r="K19" s="80">
        <v>0</v>
      </c>
      <c r="L19" s="80">
        <v>0</v>
      </c>
      <c r="M19" s="80">
        <v>0</v>
      </c>
      <c r="N19" s="80">
        <v>0</v>
      </c>
      <c r="O19" s="80">
        <v>0</v>
      </c>
      <c r="P19" s="80">
        <v>0</v>
      </c>
      <c r="Q19" s="80">
        <v>0</v>
      </c>
      <c r="R19" s="80">
        <v>128.65199999999999</v>
      </c>
      <c r="S19" s="80">
        <v>106.916</v>
      </c>
      <c r="T19" s="80">
        <v>244.58799999999999</v>
      </c>
      <c r="U19" s="80">
        <v>0</v>
      </c>
      <c r="V19" s="80">
        <v>0</v>
      </c>
      <c r="W19" s="80">
        <v>114.992</v>
      </c>
      <c r="X19" s="80">
        <v>0</v>
      </c>
      <c r="Y19" s="80">
        <v>610.39400000000001</v>
      </c>
      <c r="Z19" s="80">
        <v>0</v>
      </c>
      <c r="AA19" s="80">
        <v>41.768000000000001</v>
      </c>
      <c r="AB19" s="80">
        <v>122.949</v>
      </c>
      <c r="AC19" s="80">
        <v>0</v>
      </c>
      <c r="AD19" s="80">
        <v>5.1950000000000003</v>
      </c>
      <c r="AE19" s="80">
        <v>724.93100000000004</v>
      </c>
      <c r="AF19" s="80">
        <v>115.179</v>
      </c>
      <c r="AG19" s="80">
        <v>41.5</v>
      </c>
      <c r="AH19" s="80">
        <v>0</v>
      </c>
      <c r="AI19" s="80">
        <v>0</v>
      </c>
      <c r="AJ19" s="80">
        <v>74.084000000000003</v>
      </c>
      <c r="AK19" s="80">
        <v>368.93400000000003</v>
      </c>
      <c r="AL19" s="80">
        <v>169.60599999999999</v>
      </c>
      <c r="AM19" s="80">
        <v>0</v>
      </c>
      <c r="AN19" s="80">
        <v>12.698</v>
      </c>
      <c r="AO19" s="80">
        <v>4.109</v>
      </c>
      <c r="AP19" s="80">
        <v>14.989000000000001</v>
      </c>
      <c r="AQ19" s="80">
        <v>0</v>
      </c>
      <c r="AR19" s="80">
        <v>0</v>
      </c>
      <c r="AS19" s="80">
        <v>13.406000000000001</v>
      </c>
      <c r="AT19" s="80">
        <v>5.1239999999999997</v>
      </c>
      <c r="AU19" s="80">
        <v>0</v>
      </c>
      <c r="AV19" s="80">
        <v>0</v>
      </c>
      <c r="AW19" s="80">
        <v>5.3070000000000004</v>
      </c>
      <c r="AX19" s="80">
        <v>0</v>
      </c>
      <c r="AY19" s="80">
        <v>0</v>
      </c>
      <c r="AZ19" s="80">
        <v>0</v>
      </c>
      <c r="BA19" s="80">
        <v>0</v>
      </c>
      <c r="BB19" s="80">
        <v>0</v>
      </c>
      <c r="BC19" s="80">
        <v>0</v>
      </c>
      <c r="BD19" s="80">
        <v>3.0459999999999998</v>
      </c>
      <c r="BE19" s="80">
        <v>0</v>
      </c>
      <c r="BF19" s="80">
        <v>0</v>
      </c>
      <c r="BG19" s="80">
        <v>0</v>
      </c>
      <c r="BH19" s="80">
        <v>0</v>
      </c>
      <c r="BI19" s="80">
        <v>0</v>
      </c>
      <c r="BJ19" s="80">
        <v>0</v>
      </c>
      <c r="BK19" s="80">
        <v>0</v>
      </c>
      <c r="BL19" s="80">
        <v>0</v>
      </c>
      <c r="BM19" s="80">
        <v>21.805</v>
      </c>
      <c r="BN19" s="80">
        <v>0</v>
      </c>
      <c r="BO19" s="80">
        <v>0</v>
      </c>
      <c r="BP19" s="80">
        <v>0</v>
      </c>
      <c r="BQ19" s="80">
        <v>0</v>
      </c>
      <c r="BR19" s="80">
        <v>0</v>
      </c>
      <c r="BS19" s="80">
        <v>0</v>
      </c>
      <c r="BT19" s="80">
        <v>0</v>
      </c>
      <c r="BU19" s="80">
        <v>0</v>
      </c>
      <c r="BV19" s="80">
        <v>0</v>
      </c>
      <c r="BW19" s="80">
        <v>0</v>
      </c>
      <c r="BX19" s="80">
        <v>0</v>
      </c>
      <c r="BY19" s="80">
        <v>0</v>
      </c>
      <c r="BZ19" s="80">
        <v>4.7030000000000003</v>
      </c>
      <c r="CA19" s="80">
        <v>0</v>
      </c>
      <c r="CB19" s="80">
        <v>0</v>
      </c>
      <c r="CC19" s="80">
        <v>0</v>
      </c>
      <c r="CD19" s="80">
        <v>0</v>
      </c>
      <c r="CE19" s="80">
        <v>0</v>
      </c>
      <c r="CF19" s="80">
        <v>32.110999999999997</v>
      </c>
      <c r="CG19" s="80">
        <v>0</v>
      </c>
      <c r="CH19" s="80">
        <v>0</v>
      </c>
      <c r="CI19" s="80">
        <v>4.9820000000000002</v>
      </c>
      <c r="CJ19" s="80">
        <v>0</v>
      </c>
      <c r="CK19" s="80">
        <v>0</v>
      </c>
      <c r="CL19" s="80">
        <v>5.2080000000000002</v>
      </c>
      <c r="CM19" s="80">
        <v>0</v>
      </c>
      <c r="CN19" s="80">
        <v>39.957000000000001</v>
      </c>
      <c r="CO19" s="80">
        <v>0</v>
      </c>
      <c r="CP19" s="80">
        <v>0</v>
      </c>
      <c r="CQ19" s="80">
        <v>0</v>
      </c>
      <c r="CR19" s="80">
        <v>0</v>
      </c>
      <c r="CS19" s="80">
        <v>21.759</v>
      </c>
      <c r="CT19" s="80">
        <v>0</v>
      </c>
      <c r="CU19" s="80">
        <v>0</v>
      </c>
      <c r="CV19" s="80">
        <v>0</v>
      </c>
      <c r="CW19" s="80">
        <v>0</v>
      </c>
      <c r="CX19" s="80">
        <v>0</v>
      </c>
      <c r="CY19" s="80">
        <v>0</v>
      </c>
      <c r="CZ19" s="80">
        <v>0</v>
      </c>
      <c r="DA19" s="80">
        <v>0</v>
      </c>
      <c r="DB19" s="80">
        <v>13.404999999999999</v>
      </c>
      <c r="DC19" s="80">
        <v>0</v>
      </c>
      <c r="DD19" s="80">
        <v>0</v>
      </c>
      <c r="DE19" s="80">
        <v>0</v>
      </c>
      <c r="DF19" s="80">
        <v>0</v>
      </c>
      <c r="DG19" s="80">
        <v>14.989000000000001</v>
      </c>
      <c r="DH19" s="80">
        <v>0</v>
      </c>
      <c r="DI19" s="80">
        <v>0</v>
      </c>
      <c r="DJ19" s="80">
        <v>0</v>
      </c>
      <c r="DK19" s="80">
        <v>3.9969999999999999</v>
      </c>
      <c r="DL19" s="80">
        <v>0</v>
      </c>
      <c r="DM19" s="80">
        <v>0</v>
      </c>
      <c r="DN19" s="80">
        <v>0</v>
      </c>
      <c r="DO19" s="80">
        <v>0</v>
      </c>
      <c r="DP19" s="80">
        <v>0</v>
      </c>
      <c r="DQ19" s="80">
        <v>0</v>
      </c>
      <c r="DR19" s="80">
        <v>0</v>
      </c>
      <c r="DS19" s="80">
        <v>128.65199999999999</v>
      </c>
      <c r="DT19" s="80">
        <v>106.916</v>
      </c>
      <c r="DU19" s="80">
        <v>244.58799999999999</v>
      </c>
      <c r="DV19" s="80">
        <v>0</v>
      </c>
      <c r="DW19" s="80">
        <v>0</v>
      </c>
      <c r="DX19" s="80">
        <v>114.992</v>
      </c>
      <c r="DY19" s="80">
        <v>0</v>
      </c>
      <c r="DZ19" s="80">
        <v>610.39400000000001</v>
      </c>
      <c r="EA19" s="80">
        <v>0</v>
      </c>
      <c r="EB19" s="80">
        <v>41.768000000000001</v>
      </c>
      <c r="EC19" s="80">
        <v>122.949</v>
      </c>
      <c r="ED19" s="80">
        <v>0</v>
      </c>
      <c r="EE19" s="80">
        <v>5.1950000000000003</v>
      </c>
      <c r="EF19" s="80">
        <v>724.93100000000004</v>
      </c>
      <c r="EG19" s="80">
        <v>115.179</v>
      </c>
      <c r="EH19" s="80">
        <v>41.5</v>
      </c>
      <c r="EI19" s="80">
        <v>0</v>
      </c>
      <c r="EJ19" s="80">
        <v>0</v>
      </c>
      <c r="EK19" s="80">
        <v>74.084000000000003</v>
      </c>
      <c r="EL19" s="80">
        <v>368.93400000000003</v>
      </c>
      <c r="EM19" s="80">
        <v>169.60599999999999</v>
      </c>
      <c r="EN19" s="80">
        <v>0</v>
      </c>
      <c r="EO19" s="80">
        <v>12.698</v>
      </c>
      <c r="EP19" s="80">
        <v>4.109</v>
      </c>
      <c r="EQ19" s="80">
        <v>0</v>
      </c>
      <c r="ER19" s="80">
        <v>0</v>
      </c>
      <c r="ES19" s="80">
        <v>0</v>
      </c>
      <c r="ET19" s="80">
        <v>13.406000000000001</v>
      </c>
      <c r="EU19" s="80">
        <v>5.1239999999999997</v>
      </c>
      <c r="EV19" s="80">
        <v>0</v>
      </c>
      <c r="EW19" s="80">
        <v>0</v>
      </c>
      <c r="EX19" s="80">
        <v>5.3070000000000004</v>
      </c>
      <c r="EY19" s="80">
        <v>0</v>
      </c>
      <c r="EZ19" s="80">
        <v>0</v>
      </c>
      <c r="FA19" s="80">
        <v>0</v>
      </c>
      <c r="FB19" s="80">
        <v>0</v>
      </c>
      <c r="FC19" s="80">
        <v>0</v>
      </c>
      <c r="FD19" s="80">
        <v>0</v>
      </c>
      <c r="FE19" s="80">
        <v>3.0459999999999998</v>
      </c>
      <c r="FF19" s="80">
        <v>0</v>
      </c>
      <c r="FG19" s="80">
        <v>0</v>
      </c>
      <c r="FH19" s="80">
        <v>0</v>
      </c>
      <c r="FI19" s="80">
        <v>0</v>
      </c>
      <c r="FJ19" s="80">
        <v>0</v>
      </c>
      <c r="FK19" s="80">
        <v>0</v>
      </c>
      <c r="FL19" s="80">
        <v>0</v>
      </c>
      <c r="FM19" s="80">
        <v>0</v>
      </c>
      <c r="FN19" s="80">
        <v>21.805</v>
      </c>
      <c r="FO19" s="80">
        <v>0</v>
      </c>
      <c r="FP19" s="80">
        <v>0</v>
      </c>
      <c r="FQ19" s="80">
        <v>0</v>
      </c>
      <c r="FR19" s="80">
        <v>0</v>
      </c>
      <c r="FS19" s="80">
        <v>0</v>
      </c>
      <c r="FT19" s="80">
        <v>0</v>
      </c>
      <c r="FU19" s="80">
        <v>0</v>
      </c>
      <c r="FV19" s="80">
        <v>0</v>
      </c>
      <c r="FW19" s="80">
        <v>0</v>
      </c>
      <c r="FX19" s="80">
        <v>0</v>
      </c>
      <c r="FY19" s="80">
        <v>0</v>
      </c>
      <c r="FZ19" s="80">
        <v>0</v>
      </c>
      <c r="GA19" s="80">
        <v>4.7030000000000003</v>
      </c>
      <c r="GB19" s="80">
        <v>0</v>
      </c>
      <c r="GC19" s="80">
        <v>0</v>
      </c>
      <c r="GD19" s="80">
        <v>0</v>
      </c>
      <c r="GE19" s="80">
        <v>0</v>
      </c>
      <c r="GF19" s="80">
        <v>0</v>
      </c>
      <c r="GG19" s="80">
        <v>32.110999999999997</v>
      </c>
      <c r="GH19" s="80">
        <v>0</v>
      </c>
      <c r="GI19" s="80">
        <v>0</v>
      </c>
      <c r="GJ19" s="80">
        <v>4.9820000000000002</v>
      </c>
      <c r="GK19" s="80">
        <v>0</v>
      </c>
      <c r="GL19" s="80">
        <v>0</v>
      </c>
      <c r="GM19" s="80">
        <v>5.2080000000000002</v>
      </c>
      <c r="GN19" s="80">
        <v>0</v>
      </c>
      <c r="GO19" s="80">
        <v>39.957000000000001</v>
      </c>
      <c r="GP19" s="80">
        <v>0</v>
      </c>
      <c r="GQ19" s="80">
        <v>0</v>
      </c>
      <c r="GR19" s="80">
        <v>0</v>
      </c>
      <c r="GS19" s="80">
        <v>0</v>
      </c>
      <c r="GT19" s="80">
        <v>21.759</v>
      </c>
      <c r="GU19" s="80">
        <v>0</v>
      </c>
      <c r="GV19" s="80">
        <v>0</v>
      </c>
      <c r="GW19" s="80">
        <v>0</v>
      </c>
      <c r="GX19" s="80">
        <v>0</v>
      </c>
      <c r="GY19" s="80">
        <v>0</v>
      </c>
      <c r="GZ19" s="80">
        <v>0</v>
      </c>
      <c r="HA19" s="80">
        <v>0</v>
      </c>
      <c r="HB19" s="80">
        <v>0</v>
      </c>
      <c r="HC19" s="80">
        <v>13.404999999999999</v>
      </c>
      <c r="HD19" s="80">
        <v>0</v>
      </c>
      <c r="HE19" s="80">
        <v>0</v>
      </c>
      <c r="HF19" s="80">
        <v>14.989000000000001</v>
      </c>
      <c r="HG19" s="80">
        <v>3.9969999999999999</v>
      </c>
      <c r="HH19" s="80">
        <v>0</v>
      </c>
      <c r="HI19" s="80">
        <v>0</v>
      </c>
      <c r="HJ19" s="80">
        <v>0</v>
      </c>
      <c r="HK19" s="80">
        <v>2886.4949999999999</v>
      </c>
      <c r="HL19" s="80">
        <v>13.406000000000001</v>
      </c>
      <c r="HM19" s="80">
        <v>10.430999999999999</v>
      </c>
      <c r="HN19" s="80">
        <v>3.0459999999999998</v>
      </c>
      <c r="HO19" s="80">
        <v>21.805</v>
      </c>
      <c r="HP19" s="80">
        <v>0</v>
      </c>
      <c r="HQ19" s="80">
        <v>4.7030000000000003</v>
      </c>
      <c r="HR19" s="80">
        <v>0</v>
      </c>
      <c r="HS19" s="80">
        <v>32.110999999999997</v>
      </c>
      <c r="HT19" s="80">
        <v>4.9820000000000002</v>
      </c>
      <c r="HU19" s="80">
        <v>5.2080000000000002</v>
      </c>
      <c r="HV19" s="80">
        <v>39.957000000000001</v>
      </c>
      <c r="HW19" s="80">
        <v>0</v>
      </c>
      <c r="HX19" s="80">
        <v>21.759</v>
      </c>
      <c r="HY19" s="80">
        <v>13.404999999999999</v>
      </c>
      <c r="HZ19" s="80">
        <v>0</v>
      </c>
      <c r="IA19" s="80">
        <v>14.989000000000001</v>
      </c>
      <c r="IB19" s="80">
        <v>3.9969999999999999</v>
      </c>
      <c r="IC19" s="80">
        <v>0</v>
      </c>
      <c r="ID19" s="80">
        <v>0</v>
      </c>
      <c r="IE19" s="80">
        <v>0</v>
      </c>
      <c r="IF19" s="80">
        <v>2886.4949999999999</v>
      </c>
      <c r="IG19" s="80">
        <v>28.395</v>
      </c>
      <c r="IH19" s="80">
        <v>10.430999999999999</v>
      </c>
      <c r="II19" s="80">
        <v>3.0459999999999998</v>
      </c>
      <c r="IJ19" s="80">
        <v>21.805</v>
      </c>
      <c r="IK19" s="80">
        <v>0</v>
      </c>
      <c r="IL19" s="80">
        <v>4.7030000000000003</v>
      </c>
      <c r="IM19" s="80">
        <v>0</v>
      </c>
      <c r="IN19" s="80">
        <v>32.110999999999997</v>
      </c>
      <c r="IO19" s="80">
        <v>4.9820000000000002</v>
      </c>
      <c r="IP19" s="80">
        <v>5.2080000000000002</v>
      </c>
      <c r="IQ19" s="80">
        <v>39.957000000000001</v>
      </c>
      <c r="IR19" s="80">
        <v>0</v>
      </c>
      <c r="IS19" s="80">
        <v>21.759</v>
      </c>
      <c r="IT19" s="80">
        <v>13.404999999999999</v>
      </c>
      <c r="IU19" s="80">
        <v>0</v>
      </c>
      <c r="IV19" s="81">
        <v>0</v>
      </c>
      <c r="IW19" s="78">
        <v>1</v>
      </c>
      <c r="IX19" s="78">
        <v>0</v>
      </c>
      <c r="IY19" s="78">
        <v>0</v>
      </c>
      <c r="IZ19" s="78">
        <v>0</v>
      </c>
      <c r="JA19" s="78">
        <v>0</v>
      </c>
      <c r="JB19" s="78">
        <v>0</v>
      </c>
      <c r="JC19" s="78">
        <v>0</v>
      </c>
      <c r="JD19" s="78">
        <v>0</v>
      </c>
      <c r="JE19" s="78">
        <v>16</v>
      </c>
      <c r="JF19" s="78">
        <v>8</v>
      </c>
      <c r="JG19" s="78">
        <v>5</v>
      </c>
      <c r="JH19" s="78">
        <v>0</v>
      </c>
      <c r="JI19" s="78">
        <v>0</v>
      </c>
      <c r="JJ19" s="78">
        <v>2</v>
      </c>
      <c r="JK19" s="78">
        <v>0</v>
      </c>
      <c r="JL19" s="78">
        <v>11</v>
      </c>
      <c r="JM19" s="78">
        <v>0</v>
      </c>
      <c r="JN19" s="78">
        <v>3</v>
      </c>
      <c r="JO19" s="78">
        <v>3</v>
      </c>
      <c r="JP19" s="78">
        <v>0</v>
      </c>
      <c r="JQ19" s="78">
        <v>1</v>
      </c>
      <c r="JR19" s="78">
        <v>2</v>
      </c>
      <c r="JS19" s="78">
        <v>2</v>
      </c>
      <c r="JT19" s="78">
        <v>1</v>
      </c>
      <c r="JU19" s="78">
        <v>0</v>
      </c>
      <c r="JV19" s="78">
        <v>0</v>
      </c>
      <c r="JW19" s="78">
        <v>4</v>
      </c>
      <c r="JX19" s="78">
        <v>9</v>
      </c>
      <c r="JY19" s="78">
        <v>3</v>
      </c>
      <c r="JZ19" s="78">
        <v>0</v>
      </c>
      <c r="KA19" s="78">
        <v>3</v>
      </c>
      <c r="KB19" s="78">
        <v>1</v>
      </c>
      <c r="KC19" s="78">
        <v>2</v>
      </c>
      <c r="KD19" s="78">
        <v>0</v>
      </c>
      <c r="KE19" s="78">
        <v>0</v>
      </c>
      <c r="KF19" s="78">
        <v>3</v>
      </c>
      <c r="KG19" s="78">
        <v>1</v>
      </c>
      <c r="KH19" s="78">
        <v>0</v>
      </c>
      <c r="KI19" s="78">
        <v>0</v>
      </c>
      <c r="KJ19" s="78">
        <v>1</v>
      </c>
      <c r="KK19" s="78">
        <v>0</v>
      </c>
      <c r="KL19" s="78">
        <v>0</v>
      </c>
      <c r="KM19" s="78">
        <v>0</v>
      </c>
      <c r="KN19" s="78">
        <v>0</v>
      </c>
      <c r="KO19" s="78">
        <v>0</v>
      </c>
      <c r="KP19" s="78">
        <v>0</v>
      </c>
      <c r="KQ19" s="78">
        <v>1</v>
      </c>
      <c r="KR19" s="78">
        <v>0</v>
      </c>
      <c r="KS19" s="78">
        <v>0</v>
      </c>
      <c r="KT19" s="78">
        <v>0</v>
      </c>
      <c r="KU19" s="78">
        <v>0</v>
      </c>
      <c r="KV19" s="78">
        <v>0</v>
      </c>
      <c r="KW19" s="78">
        <v>0</v>
      </c>
      <c r="KX19" s="78">
        <v>0</v>
      </c>
      <c r="KY19" s="78">
        <v>0</v>
      </c>
      <c r="KZ19" s="78">
        <v>5</v>
      </c>
      <c r="LA19" s="78">
        <v>0</v>
      </c>
      <c r="LB19" s="78">
        <v>0</v>
      </c>
      <c r="LC19" s="78">
        <v>0</v>
      </c>
      <c r="LD19" s="78">
        <v>0</v>
      </c>
      <c r="LE19" s="78">
        <v>0</v>
      </c>
      <c r="LF19" s="78">
        <v>0</v>
      </c>
      <c r="LG19" s="78">
        <v>0</v>
      </c>
      <c r="LH19" s="78">
        <v>0</v>
      </c>
      <c r="LI19" s="78">
        <v>0</v>
      </c>
      <c r="LJ19" s="78">
        <v>0</v>
      </c>
      <c r="LK19" s="78">
        <v>0</v>
      </c>
      <c r="LL19" s="78">
        <v>0</v>
      </c>
      <c r="LM19" s="78">
        <v>1</v>
      </c>
      <c r="LN19" s="78">
        <v>0</v>
      </c>
      <c r="LO19" s="78">
        <v>0</v>
      </c>
      <c r="LP19" s="78">
        <v>0</v>
      </c>
      <c r="LQ19" s="78">
        <v>0</v>
      </c>
      <c r="LR19" s="78">
        <v>0</v>
      </c>
      <c r="LS19" s="78">
        <v>4</v>
      </c>
      <c r="LT19" s="78">
        <v>0</v>
      </c>
      <c r="LU19" s="78">
        <v>0</v>
      </c>
      <c r="LV19" s="78">
        <v>1</v>
      </c>
      <c r="LW19" s="78">
        <v>0</v>
      </c>
      <c r="LX19" s="78">
        <v>0</v>
      </c>
      <c r="LY19" s="78">
        <v>1</v>
      </c>
      <c r="LZ19" s="78">
        <v>0</v>
      </c>
      <c r="MA19" s="78">
        <v>5</v>
      </c>
      <c r="MB19" s="78">
        <v>0</v>
      </c>
      <c r="MC19" s="78">
        <v>0</v>
      </c>
      <c r="MD19" s="78">
        <v>0</v>
      </c>
      <c r="ME19" s="78">
        <v>0</v>
      </c>
      <c r="MF19" s="78">
        <v>2</v>
      </c>
      <c r="MG19" s="78">
        <v>0</v>
      </c>
      <c r="MH19" s="78">
        <v>0</v>
      </c>
      <c r="MI19" s="78">
        <v>0</v>
      </c>
      <c r="MJ19" s="78">
        <v>0</v>
      </c>
      <c r="MK19" s="78">
        <v>0</v>
      </c>
      <c r="ML19" s="78">
        <v>0</v>
      </c>
      <c r="MM19" s="78">
        <v>0</v>
      </c>
      <c r="MN19" s="78">
        <v>0</v>
      </c>
      <c r="MO19" s="78">
        <v>2</v>
      </c>
      <c r="MP19" s="78">
        <v>0</v>
      </c>
      <c r="MQ19" s="78">
        <v>0</v>
      </c>
      <c r="MR19" s="78">
        <v>0</v>
      </c>
      <c r="MS19" s="78">
        <v>0</v>
      </c>
      <c r="MT19" s="78">
        <v>2</v>
      </c>
      <c r="MU19" s="78">
        <v>0</v>
      </c>
      <c r="MV19" s="78">
        <v>0</v>
      </c>
      <c r="MW19" s="78">
        <v>0</v>
      </c>
      <c r="MX19" s="78">
        <v>1</v>
      </c>
      <c r="MY19" s="78">
        <v>0</v>
      </c>
      <c r="MZ19" s="78">
        <v>0</v>
      </c>
      <c r="NA19" s="78">
        <v>0</v>
      </c>
      <c r="NB19" s="78">
        <v>0</v>
      </c>
      <c r="NC19" s="78">
        <v>0</v>
      </c>
      <c r="ND19" s="78">
        <v>0</v>
      </c>
      <c r="NE19" s="78">
        <v>0</v>
      </c>
      <c r="NF19" s="78">
        <v>16</v>
      </c>
      <c r="NG19" s="78">
        <v>8</v>
      </c>
      <c r="NH19" s="78">
        <v>5</v>
      </c>
      <c r="NI19" s="78">
        <v>0</v>
      </c>
      <c r="NJ19" s="78">
        <v>0</v>
      </c>
      <c r="NK19" s="78">
        <v>2</v>
      </c>
      <c r="NL19" s="78">
        <v>0</v>
      </c>
      <c r="NM19" s="78">
        <v>11</v>
      </c>
      <c r="NN19" s="78">
        <v>0</v>
      </c>
      <c r="NO19" s="78">
        <v>3</v>
      </c>
      <c r="NP19" s="78">
        <v>3</v>
      </c>
      <c r="NQ19" s="78">
        <v>0</v>
      </c>
      <c r="NR19" s="78">
        <v>1</v>
      </c>
      <c r="NS19" s="78">
        <v>2</v>
      </c>
      <c r="NT19" s="78">
        <v>2</v>
      </c>
      <c r="NU19" s="78">
        <v>1</v>
      </c>
      <c r="NV19" s="78">
        <v>0</v>
      </c>
      <c r="NW19" s="78">
        <v>0</v>
      </c>
      <c r="NX19" s="78">
        <v>4</v>
      </c>
      <c r="NY19" s="78">
        <v>9</v>
      </c>
      <c r="NZ19" s="78">
        <v>3</v>
      </c>
      <c r="OA19" s="78">
        <v>0</v>
      </c>
      <c r="OB19" s="78">
        <v>3</v>
      </c>
      <c r="OC19" s="78">
        <v>1</v>
      </c>
      <c r="OD19" s="78">
        <v>0</v>
      </c>
      <c r="OE19" s="78">
        <v>0</v>
      </c>
      <c r="OF19" s="78">
        <v>0</v>
      </c>
      <c r="OG19" s="78">
        <v>3</v>
      </c>
      <c r="OH19" s="78">
        <v>1</v>
      </c>
      <c r="OI19" s="78">
        <v>0</v>
      </c>
      <c r="OJ19" s="78">
        <v>0</v>
      </c>
      <c r="OK19" s="78">
        <v>1</v>
      </c>
      <c r="OL19" s="78">
        <v>0</v>
      </c>
      <c r="OM19" s="78">
        <v>0</v>
      </c>
      <c r="ON19" s="78">
        <v>0</v>
      </c>
      <c r="OO19" s="78">
        <v>0</v>
      </c>
      <c r="OP19" s="78">
        <v>0</v>
      </c>
      <c r="OQ19" s="78">
        <v>0</v>
      </c>
      <c r="OR19" s="78">
        <v>1</v>
      </c>
      <c r="OS19" s="78">
        <v>0</v>
      </c>
      <c r="OT19" s="78">
        <v>0</v>
      </c>
      <c r="OU19" s="78">
        <v>0</v>
      </c>
      <c r="OV19" s="78">
        <v>0</v>
      </c>
      <c r="OW19" s="78">
        <v>0</v>
      </c>
      <c r="OX19" s="78">
        <v>0</v>
      </c>
      <c r="OY19" s="78">
        <v>0</v>
      </c>
      <c r="OZ19" s="78">
        <v>0</v>
      </c>
      <c r="PA19" s="78">
        <v>5</v>
      </c>
      <c r="PB19" s="78">
        <v>0</v>
      </c>
      <c r="PC19" s="78">
        <v>0</v>
      </c>
      <c r="PD19" s="78">
        <v>0</v>
      </c>
      <c r="PE19" s="78">
        <v>0</v>
      </c>
      <c r="PF19" s="78">
        <v>0</v>
      </c>
      <c r="PG19" s="78">
        <v>0</v>
      </c>
      <c r="PH19" s="78">
        <v>0</v>
      </c>
      <c r="PI19" s="78">
        <v>0</v>
      </c>
      <c r="PJ19" s="78">
        <v>0</v>
      </c>
      <c r="PK19" s="78">
        <v>0</v>
      </c>
      <c r="PL19" s="78">
        <v>0</v>
      </c>
      <c r="PM19" s="78">
        <v>0</v>
      </c>
      <c r="PN19" s="78">
        <v>1</v>
      </c>
      <c r="PO19" s="78">
        <v>0</v>
      </c>
      <c r="PP19" s="78">
        <v>0</v>
      </c>
      <c r="PQ19" s="78">
        <v>0</v>
      </c>
      <c r="PR19" s="78">
        <v>0</v>
      </c>
      <c r="PS19" s="78">
        <v>0</v>
      </c>
      <c r="PT19" s="78">
        <v>4</v>
      </c>
      <c r="PU19" s="78">
        <v>0</v>
      </c>
      <c r="PV19" s="78">
        <v>0</v>
      </c>
      <c r="PW19" s="78">
        <v>1</v>
      </c>
      <c r="PX19" s="78">
        <v>0</v>
      </c>
      <c r="PY19" s="78">
        <v>0</v>
      </c>
      <c r="PZ19" s="78">
        <v>1</v>
      </c>
      <c r="QA19" s="78">
        <v>0</v>
      </c>
      <c r="QB19" s="78">
        <v>5</v>
      </c>
      <c r="QC19" s="78">
        <v>0</v>
      </c>
      <c r="QD19" s="78">
        <v>0</v>
      </c>
      <c r="QE19" s="78">
        <v>0</v>
      </c>
      <c r="QF19" s="78">
        <v>0</v>
      </c>
      <c r="QG19" s="78">
        <v>2</v>
      </c>
      <c r="QH19" s="78">
        <v>0</v>
      </c>
      <c r="QI19" s="78">
        <v>0</v>
      </c>
      <c r="QJ19" s="78">
        <v>0</v>
      </c>
      <c r="QK19" s="78">
        <v>0</v>
      </c>
      <c r="QL19" s="78">
        <v>0</v>
      </c>
      <c r="QM19" s="78">
        <v>0</v>
      </c>
      <c r="QN19" s="78">
        <v>0</v>
      </c>
      <c r="QO19" s="78">
        <v>0</v>
      </c>
      <c r="QP19" s="78">
        <v>2</v>
      </c>
      <c r="QQ19" s="78">
        <v>0</v>
      </c>
      <c r="QR19" s="78">
        <v>0</v>
      </c>
      <c r="QS19" s="78">
        <v>2</v>
      </c>
      <c r="QT19" s="78">
        <v>1</v>
      </c>
      <c r="QU19" s="78">
        <v>0</v>
      </c>
      <c r="QV19" s="78">
        <v>0</v>
      </c>
      <c r="QW19" s="78">
        <v>0</v>
      </c>
      <c r="QX19" s="78">
        <v>74</v>
      </c>
      <c r="QY19" s="78">
        <v>3</v>
      </c>
      <c r="QZ19" s="78">
        <v>2</v>
      </c>
      <c r="RA19" s="78">
        <v>1</v>
      </c>
      <c r="RB19" s="78">
        <v>5</v>
      </c>
      <c r="RC19" s="78">
        <v>0</v>
      </c>
      <c r="RD19" s="78">
        <v>1</v>
      </c>
      <c r="RE19" s="78">
        <v>0</v>
      </c>
      <c r="RF19" s="78">
        <v>4</v>
      </c>
      <c r="RG19" s="78">
        <v>1</v>
      </c>
      <c r="RH19" s="78">
        <v>1</v>
      </c>
      <c r="RI19" s="78">
        <v>5</v>
      </c>
      <c r="RJ19" s="78">
        <v>0</v>
      </c>
      <c r="RK19" s="78">
        <v>2</v>
      </c>
      <c r="RL19" s="78">
        <v>2</v>
      </c>
      <c r="RM19" s="78">
        <v>0</v>
      </c>
      <c r="RN19" s="78">
        <v>2</v>
      </c>
      <c r="RO19" s="78">
        <v>1</v>
      </c>
      <c r="RP19" s="78">
        <v>0</v>
      </c>
      <c r="RQ19" s="78">
        <v>0</v>
      </c>
      <c r="RR19" s="78">
        <v>0</v>
      </c>
      <c r="RS19" s="78">
        <v>74</v>
      </c>
      <c r="RT19" s="78">
        <v>5</v>
      </c>
      <c r="RU19" s="78">
        <v>2</v>
      </c>
      <c r="RV19" s="78">
        <v>1</v>
      </c>
      <c r="RW19" s="78">
        <v>5</v>
      </c>
      <c r="RX19" s="78">
        <v>0</v>
      </c>
      <c r="RY19" s="78">
        <v>1</v>
      </c>
      <c r="RZ19" s="78">
        <v>0</v>
      </c>
      <c r="SA19" s="78">
        <v>4</v>
      </c>
      <c r="SB19" s="78">
        <v>1</v>
      </c>
      <c r="SC19" s="78">
        <v>1</v>
      </c>
      <c r="SD19" s="78">
        <v>5</v>
      </c>
      <c r="SE19" s="78">
        <v>0</v>
      </c>
      <c r="SF19" s="78">
        <v>2</v>
      </c>
      <c r="SG19" s="78">
        <v>2</v>
      </c>
      <c r="SH19" s="78">
        <v>0</v>
      </c>
    </row>
    <row r="20" spans="1:502">
      <c r="A20" s="17" t="s">
        <v>2479</v>
      </c>
      <c r="B20" s="77">
        <v>12</v>
      </c>
      <c r="C20" s="77">
        <v>12</v>
      </c>
      <c r="D20" s="77">
        <v>1</v>
      </c>
      <c r="E20" s="77">
        <v>2015</v>
      </c>
      <c r="F20" s="77" t="s">
        <v>183</v>
      </c>
      <c r="G20" s="1017" t="s">
        <v>1645</v>
      </c>
      <c r="H20" s="77" t="s">
        <v>1646</v>
      </c>
      <c r="I20" s="1018"/>
      <c r="J20" s="80">
        <v>4.859</v>
      </c>
      <c r="K20" s="80">
        <v>0</v>
      </c>
      <c r="L20" s="80">
        <v>0</v>
      </c>
      <c r="M20" s="80">
        <v>0</v>
      </c>
      <c r="N20" s="80">
        <v>0</v>
      </c>
      <c r="O20" s="80">
        <v>0</v>
      </c>
      <c r="P20" s="80">
        <v>0</v>
      </c>
      <c r="Q20" s="80">
        <v>0</v>
      </c>
      <c r="R20" s="80">
        <v>123.752</v>
      </c>
      <c r="S20" s="80">
        <v>106.52</v>
      </c>
      <c r="T20" s="80">
        <v>12.558999999999999</v>
      </c>
      <c r="U20" s="80">
        <v>0</v>
      </c>
      <c r="V20" s="80">
        <v>0</v>
      </c>
      <c r="W20" s="80">
        <v>116.027</v>
      </c>
      <c r="X20" s="80">
        <v>0</v>
      </c>
      <c r="Y20" s="80">
        <v>150.59399999999999</v>
      </c>
      <c r="Z20" s="80">
        <v>0</v>
      </c>
      <c r="AA20" s="80">
        <v>24.46</v>
      </c>
      <c r="AB20" s="80">
        <v>109.664</v>
      </c>
      <c r="AC20" s="80">
        <v>0</v>
      </c>
      <c r="AD20" s="80">
        <v>5.8780000000000001</v>
      </c>
      <c r="AE20" s="80">
        <v>623.41999999999996</v>
      </c>
      <c r="AF20" s="80">
        <v>3.8039999999999998</v>
      </c>
      <c r="AG20" s="80">
        <v>37.164999999999999</v>
      </c>
      <c r="AH20" s="80">
        <v>0</v>
      </c>
      <c r="AI20" s="80">
        <v>0</v>
      </c>
      <c r="AJ20" s="80">
        <v>72.034000000000006</v>
      </c>
      <c r="AK20" s="80">
        <v>366.39299999999997</v>
      </c>
      <c r="AL20" s="80">
        <v>144.041</v>
      </c>
      <c r="AM20" s="80">
        <v>0</v>
      </c>
      <c r="AN20" s="80">
        <v>9.8719999999999999</v>
      </c>
      <c r="AO20" s="80">
        <v>3.9790000000000001</v>
      </c>
      <c r="AP20" s="80">
        <v>6.7510000000000003</v>
      </c>
      <c r="AQ20" s="80">
        <v>0</v>
      </c>
      <c r="AR20" s="80">
        <v>0</v>
      </c>
      <c r="AS20" s="80">
        <v>13.548999999999999</v>
      </c>
      <c r="AT20" s="80">
        <v>4.4530000000000003</v>
      </c>
      <c r="AU20" s="80">
        <v>0</v>
      </c>
      <c r="AV20" s="80">
        <v>0</v>
      </c>
      <c r="AW20" s="80">
        <v>5.399</v>
      </c>
      <c r="AX20" s="80">
        <v>0</v>
      </c>
      <c r="AY20" s="80">
        <v>0</v>
      </c>
      <c r="AZ20" s="80">
        <v>0</v>
      </c>
      <c r="BA20" s="80">
        <v>0</v>
      </c>
      <c r="BB20" s="80">
        <v>0</v>
      </c>
      <c r="BC20" s="80">
        <v>0</v>
      </c>
      <c r="BD20" s="80">
        <v>2.8740000000000001</v>
      </c>
      <c r="BE20" s="80">
        <v>0</v>
      </c>
      <c r="BF20" s="80">
        <v>0</v>
      </c>
      <c r="BG20" s="80">
        <v>0</v>
      </c>
      <c r="BH20" s="80">
        <v>0</v>
      </c>
      <c r="BI20" s="80">
        <v>0</v>
      </c>
      <c r="BJ20" s="80">
        <v>0</v>
      </c>
      <c r="BK20" s="80">
        <v>0</v>
      </c>
      <c r="BL20" s="80">
        <v>0</v>
      </c>
      <c r="BM20" s="80">
        <v>20.183</v>
      </c>
      <c r="BN20" s="80">
        <v>0</v>
      </c>
      <c r="BO20" s="80">
        <v>0</v>
      </c>
      <c r="BP20" s="80">
        <v>0</v>
      </c>
      <c r="BQ20" s="80">
        <v>0</v>
      </c>
      <c r="BR20" s="80">
        <v>0</v>
      </c>
      <c r="BS20" s="80">
        <v>0</v>
      </c>
      <c r="BT20" s="80">
        <v>0</v>
      </c>
      <c r="BU20" s="80">
        <v>0</v>
      </c>
      <c r="BV20" s="80">
        <v>0</v>
      </c>
      <c r="BW20" s="80">
        <v>0</v>
      </c>
      <c r="BX20" s="80">
        <v>0</v>
      </c>
      <c r="BY20" s="80">
        <v>0</v>
      </c>
      <c r="BZ20" s="80">
        <v>4.6980000000000004</v>
      </c>
      <c r="CA20" s="80">
        <v>0</v>
      </c>
      <c r="CB20" s="80">
        <v>0</v>
      </c>
      <c r="CC20" s="80">
        <v>0</v>
      </c>
      <c r="CD20" s="80">
        <v>0</v>
      </c>
      <c r="CE20" s="80">
        <v>0</v>
      </c>
      <c r="CF20" s="80">
        <v>27.167999999999999</v>
      </c>
      <c r="CG20" s="80">
        <v>0</v>
      </c>
      <c r="CH20" s="80">
        <v>0</v>
      </c>
      <c r="CI20" s="80">
        <v>4.9160000000000004</v>
      </c>
      <c r="CJ20" s="80">
        <v>0</v>
      </c>
      <c r="CK20" s="80">
        <v>0</v>
      </c>
      <c r="CL20" s="80">
        <v>4.8179999999999996</v>
      </c>
      <c r="CM20" s="80">
        <v>0</v>
      </c>
      <c r="CN20" s="80">
        <v>37.683999999999997</v>
      </c>
      <c r="CO20" s="80">
        <v>0</v>
      </c>
      <c r="CP20" s="80">
        <v>0</v>
      </c>
      <c r="CQ20" s="80">
        <v>0</v>
      </c>
      <c r="CR20" s="80">
        <v>0</v>
      </c>
      <c r="CS20" s="80">
        <v>32.871000000000002</v>
      </c>
      <c r="CT20" s="80">
        <v>0</v>
      </c>
      <c r="CU20" s="80">
        <v>0</v>
      </c>
      <c r="CV20" s="80">
        <v>0</v>
      </c>
      <c r="CW20" s="80">
        <v>0</v>
      </c>
      <c r="CX20" s="80">
        <v>0</v>
      </c>
      <c r="CY20" s="80">
        <v>0</v>
      </c>
      <c r="CZ20" s="80">
        <v>0</v>
      </c>
      <c r="DA20" s="80">
        <v>0</v>
      </c>
      <c r="DB20" s="80">
        <v>12.46</v>
      </c>
      <c r="DC20" s="80">
        <v>0</v>
      </c>
      <c r="DD20" s="80">
        <v>0</v>
      </c>
      <c r="DE20" s="80">
        <v>0</v>
      </c>
      <c r="DF20" s="80">
        <v>0</v>
      </c>
      <c r="DG20" s="80">
        <v>6.7510000000000003</v>
      </c>
      <c r="DH20" s="80">
        <v>0</v>
      </c>
      <c r="DI20" s="80">
        <v>0</v>
      </c>
      <c r="DJ20" s="80">
        <v>0</v>
      </c>
      <c r="DK20" s="80">
        <v>4.859</v>
      </c>
      <c r="DL20" s="80">
        <v>0</v>
      </c>
      <c r="DM20" s="80">
        <v>0</v>
      </c>
      <c r="DN20" s="80">
        <v>0</v>
      </c>
      <c r="DO20" s="80">
        <v>0</v>
      </c>
      <c r="DP20" s="80">
        <v>0</v>
      </c>
      <c r="DQ20" s="80">
        <v>0</v>
      </c>
      <c r="DR20" s="80">
        <v>0</v>
      </c>
      <c r="DS20" s="80">
        <v>123.752</v>
      </c>
      <c r="DT20" s="80">
        <v>106.52</v>
      </c>
      <c r="DU20" s="80">
        <v>12.558999999999999</v>
      </c>
      <c r="DV20" s="80">
        <v>0</v>
      </c>
      <c r="DW20" s="80">
        <v>0</v>
      </c>
      <c r="DX20" s="80">
        <v>116.027</v>
      </c>
      <c r="DY20" s="80">
        <v>0</v>
      </c>
      <c r="DZ20" s="80">
        <v>150.59399999999999</v>
      </c>
      <c r="EA20" s="80">
        <v>0</v>
      </c>
      <c r="EB20" s="80">
        <v>24.46</v>
      </c>
      <c r="EC20" s="80">
        <v>109.664</v>
      </c>
      <c r="ED20" s="80">
        <v>0</v>
      </c>
      <c r="EE20" s="80">
        <v>5.8780000000000001</v>
      </c>
      <c r="EF20" s="80">
        <v>623.41999999999996</v>
      </c>
      <c r="EG20" s="80">
        <v>3.8039999999999998</v>
      </c>
      <c r="EH20" s="80">
        <v>37.164999999999999</v>
      </c>
      <c r="EI20" s="80">
        <v>0</v>
      </c>
      <c r="EJ20" s="80">
        <v>0</v>
      </c>
      <c r="EK20" s="80">
        <v>72.034000000000006</v>
      </c>
      <c r="EL20" s="80">
        <v>366.39299999999997</v>
      </c>
      <c r="EM20" s="80">
        <v>144.041</v>
      </c>
      <c r="EN20" s="80">
        <v>0</v>
      </c>
      <c r="EO20" s="80">
        <v>9.8719999999999999</v>
      </c>
      <c r="EP20" s="80">
        <v>3.9790000000000001</v>
      </c>
      <c r="EQ20" s="80">
        <v>0</v>
      </c>
      <c r="ER20" s="80">
        <v>0</v>
      </c>
      <c r="ES20" s="80">
        <v>0</v>
      </c>
      <c r="ET20" s="80">
        <v>13.548999999999999</v>
      </c>
      <c r="EU20" s="80">
        <v>4.4530000000000003</v>
      </c>
      <c r="EV20" s="80">
        <v>0</v>
      </c>
      <c r="EW20" s="80">
        <v>0</v>
      </c>
      <c r="EX20" s="80">
        <v>5.399</v>
      </c>
      <c r="EY20" s="80">
        <v>0</v>
      </c>
      <c r="EZ20" s="80">
        <v>0</v>
      </c>
      <c r="FA20" s="80">
        <v>0</v>
      </c>
      <c r="FB20" s="80">
        <v>0</v>
      </c>
      <c r="FC20" s="80">
        <v>0</v>
      </c>
      <c r="FD20" s="80">
        <v>0</v>
      </c>
      <c r="FE20" s="80">
        <v>2.8740000000000001</v>
      </c>
      <c r="FF20" s="80">
        <v>0</v>
      </c>
      <c r="FG20" s="80">
        <v>0</v>
      </c>
      <c r="FH20" s="80">
        <v>0</v>
      </c>
      <c r="FI20" s="80">
        <v>0</v>
      </c>
      <c r="FJ20" s="80">
        <v>0</v>
      </c>
      <c r="FK20" s="80">
        <v>0</v>
      </c>
      <c r="FL20" s="80">
        <v>0</v>
      </c>
      <c r="FM20" s="80">
        <v>0</v>
      </c>
      <c r="FN20" s="80">
        <v>20.183</v>
      </c>
      <c r="FO20" s="80">
        <v>0</v>
      </c>
      <c r="FP20" s="80">
        <v>0</v>
      </c>
      <c r="FQ20" s="80">
        <v>0</v>
      </c>
      <c r="FR20" s="80">
        <v>0</v>
      </c>
      <c r="FS20" s="80">
        <v>0</v>
      </c>
      <c r="FT20" s="80">
        <v>0</v>
      </c>
      <c r="FU20" s="80">
        <v>0</v>
      </c>
      <c r="FV20" s="80">
        <v>0</v>
      </c>
      <c r="FW20" s="80">
        <v>0</v>
      </c>
      <c r="FX20" s="80">
        <v>0</v>
      </c>
      <c r="FY20" s="80">
        <v>0</v>
      </c>
      <c r="FZ20" s="80">
        <v>0</v>
      </c>
      <c r="GA20" s="80">
        <v>4.6980000000000004</v>
      </c>
      <c r="GB20" s="80">
        <v>0</v>
      </c>
      <c r="GC20" s="80">
        <v>0</v>
      </c>
      <c r="GD20" s="80">
        <v>0</v>
      </c>
      <c r="GE20" s="80">
        <v>0</v>
      </c>
      <c r="GF20" s="80">
        <v>0</v>
      </c>
      <c r="GG20" s="80">
        <v>27.167999999999999</v>
      </c>
      <c r="GH20" s="80">
        <v>0</v>
      </c>
      <c r="GI20" s="80">
        <v>0</v>
      </c>
      <c r="GJ20" s="80">
        <v>4.9160000000000004</v>
      </c>
      <c r="GK20" s="80">
        <v>0</v>
      </c>
      <c r="GL20" s="80">
        <v>0</v>
      </c>
      <c r="GM20" s="80">
        <v>4.8179999999999996</v>
      </c>
      <c r="GN20" s="80">
        <v>0</v>
      </c>
      <c r="GO20" s="80">
        <v>37.683999999999997</v>
      </c>
      <c r="GP20" s="80">
        <v>0</v>
      </c>
      <c r="GQ20" s="80">
        <v>0</v>
      </c>
      <c r="GR20" s="80">
        <v>0</v>
      </c>
      <c r="GS20" s="80">
        <v>0</v>
      </c>
      <c r="GT20" s="80">
        <v>32.871000000000002</v>
      </c>
      <c r="GU20" s="80">
        <v>0</v>
      </c>
      <c r="GV20" s="80">
        <v>0</v>
      </c>
      <c r="GW20" s="80">
        <v>0</v>
      </c>
      <c r="GX20" s="80">
        <v>0</v>
      </c>
      <c r="GY20" s="80">
        <v>0</v>
      </c>
      <c r="GZ20" s="80">
        <v>0</v>
      </c>
      <c r="HA20" s="80">
        <v>0</v>
      </c>
      <c r="HB20" s="80">
        <v>0</v>
      </c>
      <c r="HC20" s="80">
        <v>12.46</v>
      </c>
      <c r="HD20" s="80">
        <v>0</v>
      </c>
      <c r="HE20" s="80">
        <v>0</v>
      </c>
      <c r="HF20" s="80">
        <v>6.7510000000000003</v>
      </c>
      <c r="HG20" s="80">
        <v>4.859</v>
      </c>
      <c r="HH20" s="80">
        <v>0</v>
      </c>
      <c r="HI20" s="80">
        <v>0</v>
      </c>
      <c r="HJ20" s="80">
        <v>0</v>
      </c>
      <c r="HK20" s="80">
        <v>1910.162</v>
      </c>
      <c r="HL20" s="80">
        <v>13.548999999999999</v>
      </c>
      <c r="HM20" s="80">
        <v>9.8520000000000003</v>
      </c>
      <c r="HN20" s="80">
        <v>2.8740000000000001</v>
      </c>
      <c r="HO20" s="80">
        <v>20.183</v>
      </c>
      <c r="HP20" s="80">
        <v>0</v>
      </c>
      <c r="HQ20" s="80">
        <v>4.6980000000000004</v>
      </c>
      <c r="HR20" s="80">
        <v>0</v>
      </c>
      <c r="HS20" s="80">
        <v>27.167999999999999</v>
      </c>
      <c r="HT20" s="80">
        <v>4.9160000000000004</v>
      </c>
      <c r="HU20" s="80">
        <v>4.8179999999999996</v>
      </c>
      <c r="HV20" s="80">
        <v>37.683999999999997</v>
      </c>
      <c r="HW20" s="80">
        <v>0</v>
      </c>
      <c r="HX20" s="80">
        <v>32.871000000000002</v>
      </c>
      <c r="HY20" s="80">
        <v>12.46</v>
      </c>
      <c r="HZ20" s="80">
        <v>0</v>
      </c>
      <c r="IA20" s="80">
        <v>6.7510000000000003</v>
      </c>
      <c r="IB20" s="80">
        <v>4.859</v>
      </c>
      <c r="IC20" s="80">
        <v>0</v>
      </c>
      <c r="ID20" s="80">
        <v>0</v>
      </c>
      <c r="IE20" s="80">
        <v>0</v>
      </c>
      <c r="IF20" s="80">
        <v>1910.162</v>
      </c>
      <c r="IG20" s="80">
        <v>20.3</v>
      </c>
      <c r="IH20" s="80">
        <v>9.8520000000000003</v>
      </c>
      <c r="II20" s="80">
        <v>2.8740000000000001</v>
      </c>
      <c r="IJ20" s="80">
        <v>20.183</v>
      </c>
      <c r="IK20" s="80">
        <v>0</v>
      </c>
      <c r="IL20" s="80">
        <v>4.6980000000000004</v>
      </c>
      <c r="IM20" s="80">
        <v>0</v>
      </c>
      <c r="IN20" s="80">
        <v>27.167999999999999</v>
      </c>
      <c r="IO20" s="80">
        <v>4.9160000000000004</v>
      </c>
      <c r="IP20" s="80">
        <v>4.8179999999999996</v>
      </c>
      <c r="IQ20" s="80">
        <v>37.683999999999997</v>
      </c>
      <c r="IR20" s="80">
        <v>0</v>
      </c>
      <c r="IS20" s="80">
        <v>32.871000000000002</v>
      </c>
      <c r="IT20" s="80">
        <v>12.46</v>
      </c>
      <c r="IU20" s="80">
        <v>0</v>
      </c>
      <c r="IV20" s="81">
        <v>0</v>
      </c>
      <c r="IW20" s="78">
        <v>1</v>
      </c>
      <c r="IX20" s="78">
        <v>0</v>
      </c>
      <c r="IY20" s="78">
        <v>0</v>
      </c>
      <c r="IZ20" s="78">
        <v>0</v>
      </c>
      <c r="JA20" s="78">
        <v>0</v>
      </c>
      <c r="JB20" s="78">
        <v>0</v>
      </c>
      <c r="JC20" s="78">
        <v>0</v>
      </c>
      <c r="JD20" s="78">
        <v>0</v>
      </c>
      <c r="JE20" s="78">
        <v>16</v>
      </c>
      <c r="JF20" s="78">
        <v>9</v>
      </c>
      <c r="JG20" s="78">
        <v>2</v>
      </c>
      <c r="JH20" s="78">
        <v>0</v>
      </c>
      <c r="JI20" s="78">
        <v>0</v>
      </c>
      <c r="JJ20" s="78">
        <v>2</v>
      </c>
      <c r="JK20" s="78">
        <v>0</v>
      </c>
      <c r="JL20" s="78">
        <v>8</v>
      </c>
      <c r="JM20" s="78">
        <v>0</v>
      </c>
      <c r="JN20" s="78">
        <v>3</v>
      </c>
      <c r="JO20" s="78">
        <v>3</v>
      </c>
      <c r="JP20" s="78">
        <v>0</v>
      </c>
      <c r="JQ20" s="78">
        <v>1</v>
      </c>
      <c r="JR20" s="78">
        <v>2</v>
      </c>
      <c r="JS20" s="78">
        <v>1</v>
      </c>
      <c r="JT20" s="78">
        <v>1</v>
      </c>
      <c r="JU20" s="78">
        <v>0</v>
      </c>
      <c r="JV20" s="78">
        <v>0</v>
      </c>
      <c r="JW20" s="78">
        <v>4</v>
      </c>
      <c r="JX20" s="78">
        <v>8</v>
      </c>
      <c r="JY20" s="78">
        <v>3</v>
      </c>
      <c r="JZ20" s="78">
        <v>0</v>
      </c>
      <c r="KA20" s="78">
        <v>3</v>
      </c>
      <c r="KB20" s="78">
        <v>1</v>
      </c>
      <c r="KC20" s="78">
        <v>2</v>
      </c>
      <c r="KD20" s="78">
        <v>0</v>
      </c>
      <c r="KE20" s="78">
        <v>0</v>
      </c>
      <c r="KF20" s="78">
        <v>3</v>
      </c>
      <c r="KG20" s="78">
        <v>1</v>
      </c>
      <c r="KH20" s="78">
        <v>0</v>
      </c>
      <c r="KI20" s="78">
        <v>0</v>
      </c>
      <c r="KJ20" s="78">
        <v>1</v>
      </c>
      <c r="KK20" s="78">
        <v>0</v>
      </c>
      <c r="KL20" s="78">
        <v>0</v>
      </c>
      <c r="KM20" s="78">
        <v>0</v>
      </c>
      <c r="KN20" s="78">
        <v>0</v>
      </c>
      <c r="KO20" s="78">
        <v>0</v>
      </c>
      <c r="KP20" s="78">
        <v>0</v>
      </c>
      <c r="KQ20" s="78">
        <v>1</v>
      </c>
      <c r="KR20" s="78">
        <v>0</v>
      </c>
      <c r="KS20" s="78">
        <v>0</v>
      </c>
      <c r="KT20" s="78">
        <v>0</v>
      </c>
      <c r="KU20" s="78">
        <v>0</v>
      </c>
      <c r="KV20" s="78">
        <v>0</v>
      </c>
      <c r="KW20" s="78">
        <v>0</v>
      </c>
      <c r="KX20" s="78">
        <v>0</v>
      </c>
      <c r="KY20" s="78">
        <v>0</v>
      </c>
      <c r="KZ20" s="78">
        <v>5</v>
      </c>
      <c r="LA20" s="78">
        <v>0</v>
      </c>
      <c r="LB20" s="78">
        <v>0</v>
      </c>
      <c r="LC20" s="78">
        <v>0</v>
      </c>
      <c r="LD20" s="78">
        <v>0</v>
      </c>
      <c r="LE20" s="78">
        <v>0</v>
      </c>
      <c r="LF20" s="78">
        <v>0</v>
      </c>
      <c r="LG20" s="78">
        <v>0</v>
      </c>
      <c r="LH20" s="78">
        <v>0</v>
      </c>
      <c r="LI20" s="78">
        <v>0</v>
      </c>
      <c r="LJ20" s="78">
        <v>0</v>
      </c>
      <c r="LK20" s="78">
        <v>0</v>
      </c>
      <c r="LL20" s="78">
        <v>0</v>
      </c>
      <c r="LM20" s="78">
        <v>1</v>
      </c>
      <c r="LN20" s="78">
        <v>0</v>
      </c>
      <c r="LO20" s="78">
        <v>0</v>
      </c>
      <c r="LP20" s="78">
        <v>0</v>
      </c>
      <c r="LQ20" s="78">
        <v>0</v>
      </c>
      <c r="LR20" s="78">
        <v>0</v>
      </c>
      <c r="LS20" s="78">
        <v>3</v>
      </c>
      <c r="LT20" s="78">
        <v>0</v>
      </c>
      <c r="LU20" s="78">
        <v>0</v>
      </c>
      <c r="LV20" s="78">
        <v>1</v>
      </c>
      <c r="LW20" s="78">
        <v>0</v>
      </c>
      <c r="LX20" s="78">
        <v>0</v>
      </c>
      <c r="LY20" s="78">
        <v>1</v>
      </c>
      <c r="LZ20" s="78">
        <v>0</v>
      </c>
      <c r="MA20" s="78">
        <v>5</v>
      </c>
      <c r="MB20" s="78">
        <v>0</v>
      </c>
      <c r="MC20" s="78">
        <v>0</v>
      </c>
      <c r="MD20" s="78">
        <v>0</v>
      </c>
      <c r="ME20" s="78">
        <v>0</v>
      </c>
      <c r="MF20" s="78">
        <v>2</v>
      </c>
      <c r="MG20" s="78">
        <v>0</v>
      </c>
      <c r="MH20" s="78">
        <v>0</v>
      </c>
      <c r="MI20" s="78">
        <v>0</v>
      </c>
      <c r="MJ20" s="78">
        <v>0</v>
      </c>
      <c r="MK20" s="78">
        <v>0</v>
      </c>
      <c r="ML20" s="78">
        <v>0</v>
      </c>
      <c r="MM20" s="78">
        <v>0</v>
      </c>
      <c r="MN20" s="78">
        <v>0</v>
      </c>
      <c r="MO20" s="78">
        <v>2</v>
      </c>
      <c r="MP20" s="78">
        <v>0</v>
      </c>
      <c r="MQ20" s="78">
        <v>0</v>
      </c>
      <c r="MR20" s="78">
        <v>0</v>
      </c>
      <c r="MS20" s="78">
        <v>0</v>
      </c>
      <c r="MT20" s="78">
        <v>2</v>
      </c>
      <c r="MU20" s="78">
        <v>0</v>
      </c>
      <c r="MV20" s="78">
        <v>0</v>
      </c>
      <c r="MW20" s="78">
        <v>0</v>
      </c>
      <c r="MX20" s="78">
        <v>1</v>
      </c>
      <c r="MY20" s="78">
        <v>0</v>
      </c>
      <c r="MZ20" s="78">
        <v>0</v>
      </c>
      <c r="NA20" s="78">
        <v>0</v>
      </c>
      <c r="NB20" s="78">
        <v>0</v>
      </c>
      <c r="NC20" s="78">
        <v>0</v>
      </c>
      <c r="ND20" s="78">
        <v>0</v>
      </c>
      <c r="NE20" s="78">
        <v>0</v>
      </c>
      <c r="NF20" s="78">
        <v>16</v>
      </c>
      <c r="NG20" s="78">
        <v>9</v>
      </c>
      <c r="NH20" s="78">
        <v>2</v>
      </c>
      <c r="NI20" s="78">
        <v>0</v>
      </c>
      <c r="NJ20" s="78">
        <v>0</v>
      </c>
      <c r="NK20" s="78">
        <v>2</v>
      </c>
      <c r="NL20" s="78">
        <v>0</v>
      </c>
      <c r="NM20" s="78">
        <v>8</v>
      </c>
      <c r="NN20" s="78">
        <v>0</v>
      </c>
      <c r="NO20" s="78">
        <v>3</v>
      </c>
      <c r="NP20" s="78">
        <v>3</v>
      </c>
      <c r="NQ20" s="78">
        <v>0</v>
      </c>
      <c r="NR20" s="78">
        <v>1</v>
      </c>
      <c r="NS20" s="78">
        <v>2</v>
      </c>
      <c r="NT20" s="78">
        <v>1</v>
      </c>
      <c r="NU20" s="78">
        <v>1</v>
      </c>
      <c r="NV20" s="78">
        <v>0</v>
      </c>
      <c r="NW20" s="78">
        <v>0</v>
      </c>
      <c r="NX20" s="78">
        <v>4</v>
      </c>
      <c r="NY20" s="78">
        <v>8</v>
      </c>
      <c r="NZ20" s="78">
        <v>3</v>
      </c>
      <c r="OA20" s="78">
        <v>0</v>
      </c>
      <c r="OB20" s="78">
        <v>3</v>
      </c>
      <c r="OC20" s="78">
        <v>1</v>
      </c>
      <c r="OD20" s="78">
        <v>0</v>
      </c>
      <c r="OE20" s="78">
        <v>0</v>
      </c>
      <c r="OF20" s="78">
        <v>0</v>
      </c>
      <c r="OG20" s="78">
        <v>3</v>
      </c>
      <c r="OH20" s="78">
        <v>1</v>
      </c>
      <c r="OI20" s="78">
        <v>0</v>
      </c>
      <c r="OJ20" s="78">
        <v>0</v>
      </c>
      <c r="OK20" s="78">
        <v>1</v>
      </c>
      <c r="OL20" s="78">
        <v>0</v>
      </c>
      <c r="OM20" s="78">
        <v>0</v>
      </c>
      <c r="ON20" s="78">
        <v>0</v>
      </c>
      <c r="OO20" s="78">
        <v>0</v>
      </c>
      <c r="OP20" s="78">
        <v>0</v>
      </c>
      <c r="OQ20" s="78">
        <v>0</v>
      </c>
      <c r="OR20" s="78">
        <v>1</v>
      </c>
      <c r="OS20" s="78">
        <v>0</v>
      </c>
      <c r="OT20" s="78">
        <v>0</v>
      </c>
      <c r="OU20" s="78">
        <v>0</v>
      </c>
      <c r="OV20" s="78">
        <v>0</v>
      </c>
      <c r="OW20" s="78">
        <v>0</v>
      </c>
      <c r="OX20" s="78">
        <v>0</v>
      </c>
      <c r="OY20" s="78">
        <v>0</v>
      </c>
      <c r="OZ20" s="78">
        <v>0</v>
      </c>
      <c r="PA20" s="78">
        <v>5</v>
      </c>
      <c r="PB20" s="78">
        <v>0</v>
      </c>
      <c r="PC20" s="78">
        <v>0</v>
      </c>
      <c r="PD20" s="78">
        <v>0</v>
      </c>
      <c r="PE20" s="78">
        <v>0</v>
      </c>
      <c r="PF20" s="78">
        <v>0</v>
      </c>
      <c r="PG20" s="78">
        <v>0</v>
      </c>
      <c r="PH20" s="78">
        <v>0</v>
      </c>
      <c r="PI20" s="78">
        <v>0</v>
      </c>
      <c r="PJ20" s="78">
        <v>0</v>
      </c>
      <c r="PK20" s="78">
        <v>0</v>
      </c>
      <c r="PL20" s="78">
        <v>0</v>
      </c>
      <c r="PM20" s="78">
        <v>0</v>
      </c>
      <c r="PN20" s="78">
        <v>1</v>
      </c>
      <c r="PO20" s="78">
        <v>0</v>
      </c>
      <c r="PP20" s="78">
        <v>0</v>
      </c>
      <c r="PQ20" s="78">
        <v>0</v>
      </c>
      <c r="PR20" s="78">
        <v>0</v>
      </c>
      <c r="PS20" s="78">
        <v>0</v>
      </c>
      <c r="PT20" s="78">
        <v>3</v>
      </c>
      <c r="PU20" s="78">
        <v>0</v>
      </c>
      <c r="PV20" s="78">
        <v>0</v>
      </c>
      <c r="PW20" s="78">
        <v>1</v>
      </c>
      <c r="PX20" s="78">
        <v>0</v>
      </c>
      <c r="PY20" s="78">
        <v>0</v>
      </c>
      <c r="PZ20" s="78">
        <v>1</v>
      </c>
      <c r="QA20" s="78">
        <v>0</v>
      </c>
      <c r="QB20" s="78">
        <v>5</v>
      </c>
      <c r="QC20" s="78">
        <v>0</v>
      </c>
      <c r="QD20" s="78">
        <v>0</v>
      </c>
      <c r="QE20" s="78">
        <v>0</v>
      </c>
      <c r="QF20" s="78">
        <v>0</v>
      </c>
      <c r="QG20" s="78">
        <v>2</v>
      </c>
      <c r="QH20" s="78">
        <v>0</v>
      </c>
      <c r="QI20" s="78">
        <v>0</v>
      </c>
      <c r="QJ20" s="78">
        <v>0</v>
      </c>
      <c r="QK20" s="78">
        <v>0</v>
      </c>
      <c r="QL20" s="78">
        <v>0</v>
      </c>
      <c r="QM20" s="78">
        <v>0</v>
      </c>
      <c r="QN20" s="78">
        <v>0</v>
      </c>
      <c r="QO20" s="78">
        <v>0</v>
      </c>
      <c r="QP20" s="78">
        <v>2</v>
      </c>
      <c r="QQ20" s="78">
        <v>0</v>
      </c>
      <c r="QR20" s="78">
        <v>0</v>
      </c>
      <c r="QS20" s="78">
        <v>2</v>
      </c>
      <c r="QT20" s="78">
        <v>1</v>
      </c>
      <c r="QU20" s="78">
        <v>0</v>
      </c>
      <c r="QV20" s="78">
        <v>0</v>
      </c>
      <c r="QW20" s="78">
        <v>0</v>
      </c>
      <c r="QX20" s="78">
        <v>67</v>
      </c>
      <c r="QY20" s="78">
        <v>3</v>
      </c>
      <c r="QZ20" s="78">
        <v>2</v>
      </c>
      <c r="RA20" s="78">
        <v>1</v>
      </c>
      <c r="RB20" s="78">
        <v>5</v>
      </c>
      <c r="RC20" s="78">
        <v>0</v>
      </c>
      <c r="RD20" s="78">
        <v>1</v>
      </c>
      <c r="RE20" s="78">
        <v>0</v>
      </c>
      <c r="RF20" s="78">
        <v>3</v>
      </c>
      <c r="RG20" s="78">
        <v>1</v>
      </c>
      <c r="RH20" s="78">
        <v>1</v>
      </c>
      <c r="RI20" s="78">
        <v>5</v>
      </c>
      <c r="RJ20" s="78">
        <v>0</v>
      </c>
      <c r="RK20" s="78">
        <v>2</v>
      </c>
      <c r="RL20" s="78">
        <v>2</v>
      </c>
      <c r="RM20" s="78">
        <v>0</v>
      </c>
      <c r="RN20" s="78">
        <v>2</v>
      </c>
      <c r="RO20" s="78">
        <v>1</v>
      </c>
      <c r="RP20" s="78">
        <v>0</v>
      </c>
      <c r="RQ20" s="78">
        <v>0</v>
      </c>
      <c r="RR20" s="78">
        <v>0</v>
      </c>
      <c r="RS20" s="78">
        <v>67</v>
      </c>
      <c r="RT20" s="78">
        <v>5</v>
      </c>
      <c r="RU20" s="78">
        <v>2</v>
      </c>
      <c r="RV20" s="78">
        <v>1</v>
      </c>
      <c r="RW20" s="78">
        <v>5</v>
      </c>
      <c r="RX20" s="78">
        <v>0</v>
      </c>
      <c r="RY20" s="78">
        <v>1</v>
      </c>
      <c r="RZ20" s="78">
        <v>0</v>
      </c>
      <c r="SA20" s="78">
        <v>3</v>
      </c>
      <c r="SB20" s="78">
        <v>1</v>
      </c>
      <c r="SC20" s="78">
        <v>1</v>
      </c>
      <c r="SD20" s="78">
        <v>5</v>
      </c>
      <c r="SE20" s="78">
        <v>0</v>
      </c>
      <c r="SF20" s="78">
        <v>2</v>
      </c>
      <c r="SG20" s="78">
        <v>2</v>
      </c>
      <c r="SH20" s="78">
        <v>0</v>
      </c>
    </row>
    <row r="21" spans="1:502">
      <c r="A21" s="17" t="s">
        <v>2480</v>
      </c>
      <c r="B21" s="77">
        <v>13</v>
      </c>
      <c r="C21" s="77">
        <v>13</v>
      </c>
      <c r="D21" s="77">
        <v>1</v>
      </c>
      <c r="E21" s="77">
        <v>2016</v>
      </c>
      <c r="F21" s="77" t="s">
        <v>156</v>
      </c>
      <c r="G21" s="1017" t="s">
        <v>1645</v>
      </c>
      <c r="H21" s="77" t="s">
        <v>1646</v>
      </c>
      <c r="I21" s="1018"/>
      <c r="J21" s="80">
        <v>4.6189999999999998</v>
      </c>
      <c r="K21" s="80">
        <v>0</v>
      </c>
      <c r="L21" s="80">
        <v>0</v>
      </c>
      <c r="M21" s="80">
        <v>0</v>
      </c>
      <c r="N21" s="80">
        <v>0</v>
      </c>
      <c r="O21" s="80">
        <v>0</v>
      </c>
      <c r="P21" s="80">
        <v>0</v>
      </c>
      <c r="Q21" s="80">
        <v>0</v>
      </c>
      <c r="R21" s="80">
        <v>116.377</v>
      </c>
      <c r="S21" s="80">
        <v>103.121</v>
      </c>
      <c r="T21" s="80">
        <v>255.04499999999999</v>
      </c>
      <c r="U21" s="80">
        <v>3.6739999999999999</v>
      </c>
      <c r="V21" s="80">
        <v>0</v>
      </c>
      <c r="W21" s="80">
        <v>112.152</v>
      </c>
      <c r="X21" s="80">
        <v>0</v>
      </c>
      <c r="Y21" s="80">
        <v>698.28300000000002</v>
      </c>
      <c r="Z21" s="80">
        <v>0</v>
      </c>
      <c r="AA21" s="80">
        <v>48.39</v>
      </c>
      <c r="AB21" s="80">
        <v>103.398</v>
      </c>
      <c r="AC21" s="80">
        <v>0</v>
      </c>
      <c r="AD21" s="80">
        <v>5.5220000000000002</v>
      </c>
      <c r="AE21" s="80">
        <v>433.87700000000001</v>
      </c>
      <c r="AF21" s="80">
        <v>3.1429999999999998</v>
      </c>
      <c r="AG21" s="80">
        <v>78.603999999999999</v>
      </c>
      <c r="AH21" s="80">
        <v>0</v>
      </c>
      <c r="AI21" s="80">
        <v>0</v>
      </c>
      <c r="AJ21" s="80">
        <v>27.669</v>
      </c>
      <c r="AK21" s="80">
        <v>378.786</v>
      </c>
      <c r="AL21" s="80">
        <v>124.803</v>
      </c>
      <c r="AM21" s="80">
        <v>0</v>
      </c>
      <c r="AN21" s="80">
        <v>13.492000000000001</v>
      </c>
      <c r="AO21" s="80">
        <v>3.6850000000000001</v>
      </c>
      <c r="AP21" s="80">
        <v>4.0449999999999999</v>
      </c>
      <c r="AQ21" s="80">
        <v>0</v>
      </c>
      <c r="AR21" s="80">
        <v>0</v>
      </c>
      <c r="AS21" s="80">
        <v>11.804</v>
      </c>
      <c r="AT21" s="80">
        <v>3.585</v>
      </c>
      <c r="AU21" s="80">
        <v>0</v>
      </c>
      <c r="AV21" s="80">
        <v>0</v>
      </c>
      <c r="AW21" s="80">
        <v>4.9740000000000002</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18.100000000000001</v>
      </c>
      <c r="BN21" s="80">
        <v>0</v>
      </c>
      <c r="BO21" s="80">
        <v>0</v>
      </c>
      <c r="BP21" s="80">
        <v>0</v>
      </c>
      <c r="BQ21" s="80">
        <v>0</v>
      </c>
      <c r="BR21" s="80">
        <v>0</v>
      </c>
      <c r="BS21" s="80">
        <v>0</v>
      </c>
      <c r="BT21" s="80">
        <v>0</v>
      </c>
      <c r="BU21" s="80">
        <v>0</v>
      </c>
      <c r="BV21" s="80">
        <v>0</v>
      </c>
      <c r="BW21" s="80">
        <v>0</v>
      </c>
      <c r="BX21" s="80">
        <v>0</v>
      </c>
      <c r="BY21" s="80">
        <v>0</v>
      </c>
      <c r="BZ21" s="80">
        <v>4.125</v>
      </c>
      <c r="CA21" s="80">
        <v>0</v>
      </c>
      <c r="CB21" s="80">
        <v>0</v>
      </c>
      <c r="CC21" s="80">
        <v>0</v>
      </c>
      <c r="CD21" s="80">
        <v>0</v>
      </c>
      <c r="CE21" s="80">
        <v>0</v>
      </c>
      <c r="CF21" s="80">
        <v>24.779</v>
      </c>
      <c r="CG21" s="80">
        <v>0</v>
      </c>
      <c r="CH21" s="80">
        <v>0</v>
      </c>
      <c r="CI21" s="80">
        <v>5.0069999999999997</v>
      </c>
      <c r="CJ21" s="80">
        <v>0</v>
      </c>
      <c r="CK21" s="80">
        <v>0</v>
      </c>
      <c r="CL21" s="80">
        <v>3.681</v>
      </c>
      <c r="CM21" s="80">
        <v>0</v>
      </c>
      <c r="CN21" s="80">
        <v>33.771000000000001</v>
      </c>
      <c r="CO21" s="80">
        <v>0</v>
      </c>
      <c r="CP21" s="80">
        <v>0</v>
      </c>
      <c r="CQ21" s="80">
        <v>0</v>
      </c>
      <c r="CR21" s="80">
        <v>0</v>
      </c>
      <c r="CS21" s="80">
        <v>32.354999999999997</v>
      </c>
      <c r="CT21" s="80">
        <v>0</v>
      </c>
      <c r="CU21" s="80">
        <v>0</v>
      </c>
      <c r="CV21" s="80">
        <v>0</v>
      </c>
      <c r="CW21" s="80">
        <v>0</v>
      </c>
      <c r="CX21" s="80">
        <v>0</v>
      </c>
      <c r="CY21" s="80">
        <v>0</v>
      </c>
      <c r="CZ21" s="80">
        <v>0</v>
      </c>
      <c r="DA21" s="80">
        <v>0</v>
      </c>
      <c r="DB21" s="80">
        <v>11.393000000000001</v>
      </c>
      <c r="DC21" s="80">
        <v>0</v>
      </c>
      <c r="DD21" s="80">
        <v>0</v>
      </c>
      <c r="DE21" s="80">
        <v>0</v>
      </c>
      <c r="DF21" s="80">
        <v>0</v>
      </c>
      <c r="DG21" s="80">
        <v>4.0449999999999999</v>
      </c>
      <c r="DH21" s="80">
        <v>0</v>
      </c>
      <c r="DI21" s="80">
        <v>0</v>
      </c>
      <c r="DJ21" s="80">
        <v>0</v>
      </c>
      <c r="DK21" s="80">
        <v>4.6189999999999998</v>
      </c>
      <c r="DL21" s="80">
        <v>0</v>
      </c>
      <c r="DM21" s="80">
        <v>0</v>
      </c>
      <c r="DN21" s="80">
        <v>0</v>
      </c>
      <c r="DO21" s="80">
        <v>0</v>
      </c>
      <c r="DP21" s="80">
        <v>0</v>
      </c>
      <c r="DQ21" s="80">
        <v>0</v>
      </c>
      <c r="DR21" s="80">
        <v>0</v>
      </c>
      <c r="DS21" s="80">
        <v>116.377</v>
      </c>
      <c r="DT21" s="80">
        <v>103.121</v>
      </c>
      <c r="DU21" s="80">
        <v>255.04499999999999</v>
      </c>
      <c r="DV21" s="80">
        <v>3.6739999999999999</v>
      </c>
      <c r="DW21" s="80">
        <v>0</v>
      </c>
      <c r="DX21" s="80">
        <v>112.152</v>
      </c>
      <c r="DY21" s="80">
        <v>0</v>
      </c>
      <c r="DZ21" s="80">
        <v>698.28300000000002</v>
      </c>
      <c r="EA21" s="80">
        <v>0</v>
      </c>
      <c r="EB21" s="80">
        <v>48.39</v>
      </c>
      <c r="EC21" s="80">
        <v>103.398</v>
      </c>
      <c r="ED21" s="80">
        <v>0</v>
      </c>
      <c r="EE21" s="80">
        <v>5.5220000000000002</v>
      </c>
      <c r="EF21" s="80">
        <v>433.87700000000001</v>
      </c>
      <c r="EG21" s="80">
        <v>3.1429999999999998</v>
      </c>
      <c r="EH21" s="80">
        <v>78.603999999999999</v>
      </c>
      <c r="EI21" s="80">
        <v>0</v>
      </c>
      <c r="EJ21" s="80">
        <v>0</v>
      </c>
      <c r="EK21" s="80">
        <v>27.669</v>
      </c>
      <c r="EL21" s="80">
        <v>378.786</v>
      </c>
      <c r="EM21" s="80">
        <v>124.803</v>
      </c>
      <c r="EN21" s="80">
        <v>0</v>
      </c>
      <c r="EO21" s="80">
        <v>13.492000000000001</v>
      </c>
      <c r="EP21" s="80">
        <v>3.6850000000000001</v>
      </c>
      <c r="EQ21" s="80">
        <v>0</v>
      </c>
      <c r="ER21" s="80">
        <v>0</v>
      </c>
      <c r="ES21" s="80">
        <v>0</v>
      </c>
      <c r="ET21" s="80">
        <v>11.804</v>
      </c>
      <c r="EU21" s="80">
        <v>3.585</v>
      </c>
      <c r="EV21" s="80">
        <v>0</v>
      </c>
      <c r="EW21" s="80">
        <v>0</v>
      </c>
      <c r="EX21" s="80">
        <v>4.9740000000000002</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18.100000000000001</v>
      </c>
      <c r="FO21" s="80">
        <v>0</v>
      </c>
      <c r="FP21" s="80">
        <v>0</v>
      </c>
      <c r="FQ21" s="80">
        <v>0</v>
      </c>
      <c r="FR21" s="80">
        <v>0</v>
      </c>
      <c r="FS21" s="80">
        <v>0</v>
      </c>
      <c r="FT21" s="80">
        <v>0</v>
      </c>
      <c r="FU21" s="80">
        <v>0</v>
      </c>
      <c r="FV21" s="80">
        <v>0</v>
      </c>
      <c r="FW21" s="80">
        <v>0</v>
      </c>
      <c r="FX21" s="80">
        <v>0</v>
      </c>
      <c r="FY21" s="80">
        <v>0</v>
      </c>
      <c r="FZ21" s="80">
        <v>0</v>
      </c>
      <c r="GA21" s="80">
        <v>4.125</v>
      </c>
      <c r="GB21" s="80">
        <v>0</v>
      </c>
      <c r="GC21" s="80">
        <v>0</v>
      </c>
      <c r="GD21" s="80">
        <v>0</v>
      </c>
      <c r="GE21" s="80">
        <v>0</v>
      </c>
      <c r="GF21" s="80">
        <v>0</v>
      </c>
      <c r="GG21" s="80">
        <v>24.779</v>
      </c>
      <c r="GH21" s="80">
        <v>0</v>
      </c>
      <c r="GI21" s="80">
        <v>0</v>
      </c>
      <c r="GJ21" s="80">
        <v>5.0069999999999997</v>
      </c>
      <c r="GK21" s="80">
        <v>0</v>
      </c>
      <c r="GL21" s="80">
        <v>0</v>
      </c>
      <c r="GM21" s="80">
        <v>3.681</v>
      </c>
      <c r="GN21" s="80">
        <v>0</v>
      </c>
      <c r="GO21" s="80">
        <v>33.771000000000001</v>
      </c>
      <c r="GP21" s="80">
        <v>0</v>
      </c>
      <c r="GQ21" s="80">
        <v>0</v>
      </c>
      <c r="GR21" s="80">
        <v>0</v>
      </c>
      <c r="GS21" s="80">
        <v>0</v>
      </c>
      <c r="GT21" s="80">
        <v>32.354999999999997</v>
      </c>
      <c r="GU21" s="80">
        <v>0</v>
      </c>
      <c r="GV21" s="80">
        <v>0</v>
      </c>
      <c r="GW21" s="80">
        <v>0</v>
      </c>
      <c r="GX21" s="80">
        <v>0</v>
      </c>
      <c r="GY21" s="80">
        <v>0</v>
      </c>
      <c r="GZ21" s="80">
        <v>0</v>
      </c>
      <c r="HA21" s="80">
        <v>0</v>
      </c>
      <c r="HB21" s="80">
        <v>0</v>
      </c>
      <c r="HC21" s="80">
        <v>11.393000000000001</v>
      </c>
      <c r="HD21" s="80">
        <v>0</v>
      </c>
      <c r="HE21" s="80">
        <v>0</v>
      </c>
      <c r="HF21" s="80">
        <v>4.0449999999999999</v>
      </c>
      <c r="HG21" s="80">
        <v>4.6189999999999998</v>
      </c>
      <c r="HH21" s="80">
        <v>0</v>
      </c>
      <c r="HI21" s="80">
        <v>0</v>
      </c>
      <c r="HJ21" s="80">
        <v>0</v>
      </c>
      <c r="HK21" s="80">
        <v>2510.0210000000002</v>
      </c>
      <c r="HL21" s="80">
        <v>11.804</v>
      </c>
      <c r="HM21" s="80">
        <v>8.5589999999999993</v>
      </c>
      <c r="HN21" s="80">
        <v>0</v>
      </c>
      <c r="HO21" s="80">
        <v>18.100000000000001</v>
      </c>
      <c r="HP21" s="80">
        <v>0</v>
      </c>
      <c r="HQ21" s="80">
        <v>4.125</v>
      </c>
      <c r="HR21" s="80">
        <v>0</v>
      </c>
      <c r="HS21" s="80">
        <v>24.779</v>
      </c>
      <c r="HT21" s="80">
        <v>5.0069999999999997</v>
      </c>
      <c r="HU21" s="80">
        <v>3.681</v>
      </c>
      <c r="HV21" s="80">
        <v>33.771000000000001</v>
      </c>
      <c r="HW21" s="80">
        <v>0</v>
      </c>
      <c r="HX21" s="80">
        <v>32.354999999999997</v>
      </c>
      <c r="HY21" s="80">
        <v>11.393000000000001</v>
      </c>
      <c r="HZ21" s="80">
        <v>0</v>
      </c>
      <c r="IA21" s="80">
        <v>4.0449999999999999</v>
      </c>
      <c r="IB21" s="80">
        <v>4.6189999999999998</v>
      </c>
      <c r="IC21" s="80">
        <v>0</v>
      </c>
      <c r="ID21" s="80">
        <v>0</v>
      </c>
      <c r="IE21" s="80">
        <v>0</v>
      </c>
      <c r="IF21" s="80">
        <v>2510.0210000000002</v>
      </c>
      <c r="IG21" s="80">
        <v>15.849</v>
      </c>
      <c r="IH21" s="80">
        <v>8.5589999999999993</v>
      </c>
      <c r="II21" s="80">
        <v>0</v>
      </c>
      <c r="IJ21" s="80">
        <v>18.100000000000001</v>
      </c>
      <c r="IK21" s="80">
        <v>0</v>
      </c>
      <c r="IL21" s="80">
        <v>4.125</v>
      </c>
      <c r="IM21" s="80">
        <v>0</v>
      </c>
      <c r="IN21" s="80">
        <v>24.779</v>
      </c>
      <c r="IO21" s="80">
        <v>5.0069999999999997</v>
      </c>
      <c r="IP21" s="80">
        <v>3.681</v>
      </c>
      <c r="IQ21" s="80">
        <v>33.771000000000001</v>
      </c>
      <c r="IR21" s="80">
        <v>0</v>
      </c>
      <c r="IS21" s="80">
        <v>32.354999999999997</v>
      </c>
      <c r="IT21" s="80">
        <v>11.393000000000001</v>
      </c>
      <c r="IU21" s="80">
        <v>0</v>
      </c>
      <c r="IV21" s="81">
        <v>0</v>
      </c>
      <c r="IW21" s="78">
        <v>1</v>
      </c>
      <c r="IX21" s="78">
        <v>0</v>
      </c>
      <c r="IY21" s="78">
        <v>0</v>
      </c>
      <c r="IZ21" s="78">
        <v>0</v>
      </c>
      <c r="JA21" s="78">
        <v>0</v>
      </c>
      <c r="JB21" s="78">
        <v>0</v>
      </c>
      <c r="JC21" s="78">
        <v>0</v>
      </c>
      <c r="JD21" s="78">
        <v>0</v>
      </c>
      <c r="JE21" s="78">
        <v>16</v>
      </c>
      <c r="JF21" s="78">
        <v>9</v>
      </c>
      <c r="JG21" s="78">
        <v>4</v>
      </c>
      <c r="JH21" s="78">
        <v>1</v>
      </c>
      <c r="JI21" s="78">
        <v>0</v>
      </c>
      <c r="JJ21" s="78">
        <v>2</v>
      </c>
      <c r="JK21" s="78">
        <v>0</v>
      </c>
      <c r="JL21" s="78">
        <v>12</v>
      </c>
      <c r="JM21" s="78">
        <v>0</v>
      </c>
      <c r="JN21" s="78">
        <v>4</v>
      </c>
      <c r="JO21" s="78">
        <v>3</v>
      </c>
      <c r="JP21" s="78">
        <v>0</v>
      </c>
      <c r="JQ21" s="78">
        <v>1</v>
      </c>
      <c r="JR21" s="78">
        <v>2</v>
      </c>
      <c r="JS21" s="78">
        <v>1</v>
      </c>
      <c r="JT21" s="78">
        <v>2</v>
      </c>
      <c r="JU21" s="78">
        <v>0</v>
      </c>
      <c r="JV21" s="78">
        <v>0</v>
      </c>
      <c r="JW21" s="78">
        <v>3</v>
      </c>
      <c r="JX21" s="78">
        <v>8</v>
      </c>
      <c r="JY21" s="78">
        <v>3</v>
      </c>
      <c r="JZ21" s="78">
        <v>0</v>
      </c>
      <c r="KA21" s="78">
        <v>3</v>
      </c>
      <c r="KB21" s="78">
        <v>1</v>
      </c>
      <c r="KC21" s="78">
        <v>3</v>
      </c>
      <c r="KD21" s="78">
        <v>0</v>
      </c>
      <c r="KE21" s="78">
        <v>0</v>
      </c>
      <c r="KF21" s="78">
        <v>3</v>
      </c>
      <c r="KG21" s="78">
        <v>1</v>
      </c>
      <c r="KH21" s="78">
        <v>0</v>
      </c>
      <c r="KI21" s="78">
        <v>0</v>
      </c>
      <c r="KJ21" s="78">
        <v>1</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5</v>
      </c>
      <c r="LA21" s="78">
        <v>0</v>
      </c>
      <c r="LB21" s="78">
        <v>0</v>
      </c>
      <c r="LC21" s="78">
        <v>0</v>
      </c>
      <c r="LD21" s="78">
        <v>0</v>
      </c>
      <c r="LE21" s="78">
        <v>0</v>
      </c>
      <c r="LF21" s="78">
        <v>0</v>
      </c>
      <c r="LG21" s="78">
        <v>0</v>
      </c>
      <c r="LH21" s="78">
        <v>0</v>
      </c>
      <c r="LI21" s="78">
        <v>0</v>
      </c>
      <c r="LJ21" s="78">
        <v>0</v>
      </c>
      <c r="LK21" s="78">
        <v>0</v>
      </c>
      <c r="LL21" s="78">
        <v>0</v>
      </c>
      <c r="LM21" s="78">
        <v>1</v>
      </c>
      <c r="LN21" s="78">
        <v>0</v>
      </c>
      <c r="LO21" s="78">
        <v>0</v>
      </c>
      <c r="LP21" s="78">
        <v>0</v>
      </c>
      <c r="LQ21" s="78">
        <v>0</v>
      </c>
      <c r="LR21" s="78">
        <v>0</v>
      </c>
      <c r="LS21" s="78">
        <v>3</v>
      </c>
      <c r="LT21" s="78">
        <v>0</v>
      </c>
      <c r="LU21" s="78">
        <v>0</v>
      </c>
      <c r="LV21" s="78">
        <v>1</v>
      </c>
      <c r="LW21" s="78">
        <v>0</v>
      </c>
      <c r="LX21" s="78">
        <v>0</v>
      </c>
      <c r="LY21" s="78">
        <v>1</v>
      </c>
      <c r="LZ21" s="78">
        <v>0</v>
      </c>
      <c r="MA21" s="78">
        <v>5</v>
      </c>
      <c r="MB21" s="78">
        <v>0</v>
      </c>
      <c r="MC21" s="78">
        <v>0</v>
      </c>
      <c r="MD21" s="78">
        <v>0</v>
      </c>
      <c r="ME21" s="78">
        <v>0</v>
      </c>
      <c r="MF21" s="78">
        <v>2</v>
      </c>
      <c r="MG21" s="78">
        <v>0</v>
      </c>
      <c r="MH21" s="78">
        <v>0</v>
      </c>
      <c r="MI21" s="78">
        <v>0</v>
      </c>
      <c r="MJ21" s="78">
        <v>0</v>
      </c>
      <c r="MK21" s="78">
        <v>0</v>
      </c>
      <c r="ML21" s="78">
        <v>0</v>
      </c>
      <c r="MM21" s="78">
        <v>0</v>
      </c>
      <c r="MN21" s="78">
        <v>0</v>
      </c>
      <c r="MO21" s="78">
        <v>2</v>
      </c>
      <c r="MP21" s="78">
        <v>0</v>
      </c>
      <c r="MQ21" s="78">
        <v>0</v>
      </c>
      <c r="MR21" s="78">
        <v>0</v>
      </c>
      <c r="MS21" s="78">
        <v>0</v>
      </c>
      <c r="MT21" s="78">
        <v>3</v>
      </c>
      <c r="MU21" s="78">
        <v>0</v>
      </c>
      <c r="MV21" s="78">
        <v>0</v>
      </c>
      <c r="MW21" s="78">
        <v>0</v>
      </c>
      <c r="MX21" s="78">
        <v>1</v>
      </c>
      <c r="MY21" s="78">
        <v>0</v>
      </c>
      <c r="MZ21" s="78">
        <v>0</v>
      </c>
      <c r="NA21" s="78">
        <v>0</v>
      </c>
      <c r="NB21" s="78">
        <v>0</v>
      </c>
      <c r="NC21" s="78">
        <v>0</v>
      </c>
      <c r="ND21" s="78">
        <v>0</v>
      </c>
      <c r="NE21" s="78">
        <v>0</v>
      </c>
      <c r="NF21" s="78">
        <v>16</v>
      </c>
      <c r="NG21" s="78">
        <v>9</v>
      </c>
      <c r="NH21" s="78">
        <v>4</v>
      </c>
      <c r="NI21" s="78">
        <v>1</v>
      </c>
      <c r="NJ21" s="78">
        <v>0</v>
      </c>
      <c r="NK21" s="78">
        <v>2</v>
      </c>
      <c r="NL21" s="78">
        <v>0</v>
      </c>
      <c r="NM21" s="78">
        <v>12</v>
      </c>
      <c r="NN21" s="78">
        <v>0</v>
      </c>
      <c r="NO21" s="78">
        <v>4</v>
      </c>
      <c r="NP21" s="78">
        <v>3</v>
      </c>
      <c r="NQ21" s="78">
        <v>0</v>
      </c>
      <c r="NR21" s="78">
        <v>1</v>
      </c>
      <c r="NS21" s="78">
        <v>2</v>
      </c>
      <c r="NT21" s="78">
        <v>1</v>
      </c>
      <c r="NU21" s="78">
        <v>2</v>
      </c>
      <c r="NV21" s="78">
        <v>0</v>
      </c>
      <c r="NW21" s="78">
        <v>0</v>
      </c>
      <c r="NX21" s="78">
        <v>3</v>
      </c>
      <c r="NY21" s="78">
        <v>8</v>
      </c>
      <c r="NZ21" s="78">
        <v>3</v>
      </c>
      <c r="OA21" s="78">
        <v>0</v>
      </c>
      <c r="OB21" s="78">
        <v>3</v>
      </c>
      <c r="OC21" s="78">
        <v>1</v>
      </c>
      <c r="OD21" s="78">
        <v>0</v>
      </c>
      <c r="OE21" s="78">
        <v>0</v>
      </c>
      <c r="OF21" s="78">
        <v>0</v>
      </c>
      <c r="OG21" s="78">
        <v>3</v>
      </c>
      <c r="OH21" s="78">
        <v>1</v>
      </c>
      <c r="OI21" s="78">
        <v>0</v>
      </c>
      <c r="OJ21" s="78">
        <v>0</v>
      </c>
      <c r="OK21" s="78">
        <v>1</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5</v>
      </c>
      <c r="PB21" s="78">
        <v>0</v>
      </c>
      <c r="PC21" s="78">
        <v>0</v>
      </c>
      <c r="PD21" s="78">
        <v>0</v>
      </c>
      <c r="PE21" s="78">
        <v>0</v>
      </c>
      <c r="PF21" s="78">
        <v>0</v>
      </c>
      <c r="PG21" s="78">
        <v>0</v>
      </c>
      <c r="PH21" s="78">
        <v>0</v>
      </c>
      <c r="PI21" s="78">
        <v>0</v>
      </c>
      <c r="PJ21" s="78">
        <v>0</v>
      </c>
      <c r="PK21" s="78">
        <v>0</v>
      </c>
      <c r="PL21" s="78">
        <v>0</v>
      </c>
      <c r="PM21" s="78">
        <v>0</v>
      </c>
      <c r="PN21" s="78">
        <v>1</v>
      </c>
      <c r="PO21" s="78">
        <v>0</v>
      </c>
      <c r="PP21" s="78">
        <v>0</v>
      </c>
      <c r="PQ21" s="78">
        <v>0</v>
      </c>
      <c r="PR21" s="78">
        <v>0</v>
      </c>
      <c r="PS21" s="78">
        <v>0</v>
      </c>
      <c r="PT21" s="78">
        <v>3</v>
      </c>
      <c r="PU21" s="78">
        <v>0</v>
      </c>
      <c r="PV21" s="78">
        <v>0</v>
      </c>
      <c r="PW21" s="78">
        <v>1</v>
      </c>
      <c r="PX21" s="78">
        <v>0</v>
      </c>
      <c r="PY21" s="78">
        <v>0</v>
      </c>
      <c r="PZ21" s="78">
        <v>1</v>
      </c>
      <c r="QA21" s="78">
        <v>0</v>
      </c>
      <c r="QB21" s="78">
        <v>5</v>
      </c>
      <c r="QC21" s="78">
        <v>0</v>
      </c>
      <c r="QD21" s="78">
        <v>0</v>
      </c>
      <c r="QE21" s="78">
        <v>0</v>
      </c>
      <c r="QF21" s="78">
        <v>0</v>
      </c>
      <c r="QG21" s="78">
        <v>2</v>
      </c>
      <c r="QH21" s="78">
        <v>0</v>
      </c>
      <c r="QI21" s="78">
        <v>0</v>
      </c>
      <c r="QJ21" s="78">
        <v>0</v>
      </c>
      <c r="QK21" s="78">
        <v>0</v>
      </c>
      <c r="QL21" s="78">
        <v>0</v>
      </c>
      <c r="QM21" s="78">
        <v>0</v>
      </c>
      <c r="QN21" s="78">
        <v>0</v>
      </c>
      <c r="QO21" s="78">
        <v>0</v>
      </c>
      <c r="QP21" s="78">
        <v>2</v>
      </c>
      <c r="QQ21" s="78">
        <v>0</v>
      </c>
      <c r="QR21" s="78">
        <v>0</v>
      </c>
      <c r="QS21" s="78">
        <v>3</v>
      </c>
      <c r="QT21" s="78">
        <v>1</v>
      </c>
      <c r="QU21" s="78">
        <v>0</v>
      </c>
      <c r="QV21" s="78">
        <v>0</v>
      </c>
      <c r="QW21" s="78">
        <v>0</v>
      </c>
      <c r="QX21" s="78">
        <v>75</v>
      </c>
      <c r="QY21" s="78">
        <v>3</v>
      </c>
      <c r="QZ21" s="78">
        <v>2</v>
      </c>
      <c r="RA21" s="78">
        <v>0</v>
      </c>
      <c r="RB21" s="78">
        <v>5</v>
      </c>
      <c r="RC21" s="78">
        <v>0</v>
      </c>
      <c r="RD21" s="78">
        <v>1</v>
      </c>
      <c r="RE21" s="78">
        <v>0</v>
      </c>
      <c r="RF21" s="78">
        <v>3</v>
      </c>
      <c r="RG21" s="78">
        <v>1</v>
      </c>
      <c r="RH21" s="78">
        <v>1</v>
      </c>
      <c r="RI21" s="78">
        <v>5</v>
      </c>
      <c r="RJ21" s="78">
        <v>0</v>
      </c>
      <c r="RK21" s="78">
        <v>2</v>
      </c>
      <c r="RL21" s="78">
        <v>2</v>
      </c>
      <c r="RM21" s="78">
        <v>0</v>
      </c>
      <c r="RN21" s="78">
        <v>3</v>
      </c>
      <c r="RO21" s="78">
        <v>1</v>
      </c>
      <c r="RP21" s="78">
        <v>0</v>
      </c>
      <c r="RQ21" s="78">
        <v>0</v>
      </c>
      <c r="RR21" s="78">
        <v>0</v>
      </c>
      <c r="RS21" s="78">
        <v>75</v>
      </c>
      <c r="RT21" s="78">
        <v>6</v>
      </c>
      <c r="RU21" s="78">
        <v>2</v>
      </c>
      <c r="RV21" s="78">
        <v>0</v>
      </c>
      <c r="RW21" s="78">
        <v>5</v>
      </c>
      <c r="RX21" s="78">
        <v>0</v>
      </c>
      <c r="RY21" s="78">
        <v>1</v>
      </c>
      <c r="RZ21" s="78">
        <v>0</v>
      </c>
      <c r="SA21" s="78">
        <v>3</v>
      </c>
      <c r="SB21" s="78">
        <v>1</v>
      </c>
      <c r="SC21" s="78">
        <v>1</v>
      </c>
      <c r="SD21" s="78">
        <v>5</v>
      </c>
      <c r="SE21" s="78">
        <v>0</v>
      </c>
      <c r="SF21" s="78">
        <v>2</v>
      </c>
      <c r="SG21" s="78">
        <v>2</v>
      </c>
      <c r="SH21" s="78">
        <v>0</v>
      </c>
    </row>
    <row r="22" spans="1:502">
      <c r="A22" s="17" t="s">
        <v>2481</v>
      </c>
      <c r="B22" s="77">
        <v>14</v>
      </c>
      <c r="C22" s="77">
        <v>14</v>
      </c>
      <c r="D22" s="77">
        <v>1</v>
      </c>
      <c r="E22" s="77">
        <v>2017</v>
      </c>
      <c r="F22" s="77" t="s">
        <v>157</v>
      </c>
      <c r="G22" s="1017" t="s">
        <v>1645</v>
      </c>
      <c r="H22" s="77" t="s">
        <v>1646</v>
      </c>
      <c r="I22" s="1018"/>
      <c r="J22" s="80">
        <v>35.433</v>
      </c>
      <c r="K22" s="80">
        <v>0</v>
      </c>
      <c r="L22" s="80">
        <v>0</v>
      </c>
      <c r="M22" s="80">
        <v>0</v>
      </c>
      <c r="N22" s="80">
        <v>0</v>
      </c>
      <c r="O22" s="80">
        <v>0</v>
      </c>
      <c r="P22" s="80">
        <v>0</v>
      </c>
      <c r="Q22" s="80">
        <v>0</v>
      </c>
      <c r="R22" s="80">
        <v>109.911</v>
      </c>
      <c r="S22" s="80">
        <v>80.66</v>
      </c>
      <c r="T22" s="80">
        <v>245.215</v>
      </c>
      <c r="U22" s="80">
        <v>11.919</v>
      </c>
      <c r="V22" s="80">
        <v>0</v>
      </c>
      <c r="W22" s="80">
        <v>106.783</v>
      </c>
      <c r="X22" s="80">
        <v>0</v>
      </c>
      <c r="Y22" s="80">
        <v>649.86699999999996</v>
      </c>
      <c r="Z22" s="80">
        <v>0</v>
      </c>
      <c r="AA22" s="80">
        <v>49.268000000000001</v>
      </c>
      <c r="AB22" s="80">
        <v>95.028000000000006</v>
      </c>
      <c r="AC22" s="80">
        <v>0</v>
      </c>
      <c r="AD22" s="80">
        <v>5.3639999999999999</v>
      </c>
      <c r="AE22" s="80">
        <v>414.601</v>
      </c>
      <c r="AF22" s="80">
        <v>2.9060000000000001</v>
      </c>
      <c r="AG22" s="80">
        <v>31.821000000000002</v>
      </c>
      <c r="AH22" s="80">
        <v>0</v>
      </c>
      <c r="AI22" s="80">
        <v>3.0089999999999999</v>
      </c>
      <c r="AJ22" s="80">
        <v>71.573999999999998</v>
      </c>
      <c r="AK22" s="80">
        <v>359.09500000000003</v>
      </c>
      <c r="AL22" s="80">
        <v>108.571</v>
      </c>
      <c r="AM22" s="80">
        <v>0</v>
      </c>
      <c r="AN22" s="80">
        <v>13.898999999999999</v>
      </c>
      <c r="AO22" s="80">
        <v>3.4</v>
      </c>
      <c r="AP22" s="80">
        <v>3.1930000000000001</v>
      </c>
      <c r="AQ22" s="80">
        <v>0</v>
      </c>
      <c r="AR22" s="80">
        <v>0</v>
      </c>
      <c r="AS22" s="80">
        <v>10.477</v>
      </c>
      <c r="AT22" s="80">
        <v>2.7130000000000001</v>
      </c>
      <c r="AU22" s="80">
        <v>0</v>
      </c>
      <c r="AV22" s="80">
        <v>0</v>
      </c>
      <c r="AW22" s="80">
        <v>3.7</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16.329999999999998</v>
      </c>
      <c r="BN22" s="80">
        <v>0</v>
      </c>
      <c r="BO22" s="80">
        <v>0</v>
      </c>
      <c r="BP22" s="80">
        <v>0</v>
      </c>
      <c r="BQ22" s="80">
        <v>0</v>
      </c>
      <c r="BR22" s="80">
        <v>0</v>
      </c>
      <c r="BS22" s="80">
        <v>0</v>
      </c>
      <c r="BT22" s="80">
        <v>0</v>
      </c>
      <c r="BU22" s="80">
        <v>0</v>
      </c>
      <c r="BV22" s="80">
        <v>0</v>
      </c>
      <c r="BW22" s="80">
        <v>0</v>
      </c>
      <c r="BX22" s="80">
        <v>0</v>
      </c>
      <c r="BY22" s="80">
        <v>0</v>
      </c>
      <c r="BZ22" s="80">
        <v>3.8340000000000001</v>
      </c>
      <c r="CA22" s="80">
        <v>0</v>
      </c>
      <c r="CB22" s="80">
        <v>0</v>
      </c>
      <c r="CC22" s="80">
        <v>0</v>
      </c>
      <c r="CD22" s="80">
        <v>0</v>
      </c>
      <c r="CE22" s="80">
        <v>0</v>
      </c>
      <c r="CF22" s="80">
        <v>23.122</v>
      </c>
      <c r="CG22" s="80">
        <v>0</v>
      </c>
      <c r="CH22" s="80">
        <v>0</v>
      </c>
      <c r="CI22" s="80">
        <v>5.0359999999999996</v>
      </c>
      <c r="CJ22" s="80">
        <v>0</v>
      </c>
      <c r="CK22" s="80">
        <v>0</v>
      </c>
      <c r="CL22" s="80">
        <v>3.34</v>
      </c>
      <c r="CM22" s="80">
        <v>0</v>
      </c>
      <c r="CN22" s="80">
        <v>30.151</v>
      </c>
      <c r="CO22" s="80">
        <v>0</v>
      </c>
      <c r="CP22" s="80">
        <v>0</v>
      </c>
      <c r="CQ22" s="80">
        <v>0</v>
      </c>
      <c r="CR22" s="80">
        <v>0</v>
      </c>
      <c r="CS22" s="80">
        <v>89.712000000000003</v>
      </c>
      <c r="CT22" s="80">
        <v>0</v>
      </c>
      <c r="CU22" s="80">
        <v>0</v>
      </c>
      <c r="CV22" s="80">
        <v>0</v>
      </c>
      <c r="CW22" s="80">
        <v>0</v>
      </c>
      <c r="CX22" s="80">
        <v>0</v>
      </c>
      <c r="CY22" s="80">
        <v>0</v>
      </c>
      <c r="CZ22" s="80">
        <v>0</v>
      </c>
      <c r="DA22" s="80">
        <v>0</v>
      </c>
      <c r="DB22" s="80">
        <v>12.875999999999999</v>
      </c>
      <c r="DC22" s="80">
        <v>0</v>
      </c>
      <c r="DD22" s="80">
        <v>0</v>
      </c>
      <c r="DE22" s="80">
        <v>0</v>
      </c>
      <c r="DF22" s="80">
        <v>0</v>
      </c>
      <c r="DG22" s="80">
        <v>3.1930000000000001</v>
      </c>
      <c r="DH22" s="80">
        <v>0</v>
      </c>
      <c r="DI22" s="80">
        <v>0</v>
      </c>
      <c r="DJ22" s="80">
        <v>0</v>
      </c>
      <c r="DK22" s="80">
        <v>35.433</v>
      </c>
      <c r="DL22" s="80">
        <v>0</v>
      </c>
      <c r="DM22" s="80">
        <v>0</v>
      </c>
      <c r="DN22" s="80">
        <v>0</v>
      </c>
      <c r="DO22" s="80">
        <v>0</v>
      </c>
      <c r="DP22" s="80">
        <v>0</v>
      </c>
      <c r="DQ22" s="80">
        <v>0</v>
      </c>
      <c r="DR22" s="80">
        <v>0</v>
      </c>
      <c r="DS22" s="80">
        <v>109.911</v>
      </c>
      <c r="DT22" s="80">
        <v>80.66</v>
      </c>
      <c r="DU22" s="80">
        <v>245.215</v>
      </c>
      <c r="DV22" s="80">
        <v>11.919</v>
      </c>
      <c r="DW22" s="80">
        <v>0</v>
      </c>
      <c r="DX22" s="80">
        <v>106.783</v>
      </c>
      <c r="DY22" s="80">
        <v>0</v>
      </c>
      <c r="DZ22" s="80">
        <v>649.86699999999996</v>
      </c>
      <c r="EA22" s="80">
        <v>0</v>
      </c>
      <c r="EB22" s="80">
        <v>49.268000000000001</v>
      </c>
      <c r="EC22" s="80">
        <v>95.028000000000006</v>
      </c>
      <c r="ED22" s="80">
        <v>0</v>
      </c>
      <c r="EE22" s="80">
        <v>5.3639999999999999</v>
      </c>
      <c r="EF22" s="80">
        <v>414.601</v>
      </c>
      <c r="EG22" s="80">
        <v>2.9060000000000001</v>
      </c>
      <c r="EH22" s="80">
        <v>31.821000000000002</v>
      </c>
      <c r="EI22" s="80">
        <v>0</v>
      </c>
      <c r="EJ22" s="80">
        <v>3.0089999999999999</v>
      </c>
      <c r="EK22" s="80">
        <v>71.573999999999998</v>
      </c>
      <c r="EL22" s="80">
        <v>359.09500000000003</v>
      </c>
      <c r="EM22" s="80">
        <v>108.571</v>
      </c>
      <c r="EN22" s="80">
        <v>0</v>
      </c>
      <c r="EO22" s="80">
        <v>13.898999999999999</v>
      </c>
      <c r="EP22" s="80">
        <v>3.4</v>
      </c>
      <c r="EQ22" s="80">
        <v>0</v>
      </c>
      <c r="ER22" s="80">
        <v>0</v>
      </c>
      <c r="ES22" s="80">
        <v>0</v>
      </c>
      <c r="ET22" s="80">
        <v>10.477</v>
      </c>
      <c r="EU22" s="80">
        <v>2.7130000000000001</v>
      </c>
      <c r="EV22" s="80">
        <v>0</v>
      </c>
      <c r="EW22" s="80">
        <v>0</v>
      </c>
      <c r="EX22" s="80">
        <v>3.7</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16.329999999999998</v>
      </c>
      <c r="FO22" s="80">
        <v>0</v>
      </c>
      <c r="FP22" s="80">
        <v>0</v>
      </c>
      <c r="FQ22" s="80">
        <v>0</v>
      </c>
      <c r="FR22" s="80">
        <v>0</v>
      </c>
      <c r="FS22" s="80">
        <v>0</v>
      </c>
      <c r="FT22" s="80">
        <v>0</v>
      </c>
      <c r="FU22" s="80">
        <v>0</v>
      </c>
      <c r="FV22" s="80">
        <v>0</v>
      </c>
      <c r="FW22" s="80">
        <v>0</v>
      </c>
      <c r="FX22" s="80">
        <v>0</v>
      </c>
      <c r="FY22" s="80">
        <v>0</v>
      </c>
      <c r="FZ22" s="80">
        <v>0</v>
      </c>
      <c r="GA22" s="80">
        <v>3.8340000000000001</v>
      </c>
      <c r="GB22" s="80">
        <v>0</v>
      </c>
      <c r="GC22" s="80">
        <v>0</v>
      </c>
      <c r="GD22" s="80">
        <v>0</v>
      </c>
      <c r="GE22" s="80">
        <v>0</v>
      </c>
      <c r="GF22" s="80">
        <v>0</v>
      </c>
      <c r="GG22" s="80">
        <v>23.122</v>
      </c>
      <c r="GH22" s="80">
        <v>0</v>
      </c>
      <c r="GI22" s="80">
        <v>0</v>
      </c>
      <c r="GJ22" s="80">
        <v>5.0359999999999996</v>
      </c>
      <c r="GK22" s="80">
        <v>0</v>
      </c>
      <c r="GL22" s="80">
        <v>0</v>
      </c>
      <c r="GM22" s="80">
        <v>3.34</v>
      </c>
      <c r="GN22" s="80">
        <v>0</v>
      </c>
      <c r="GO22" s="80">
        <v>30.151</v>
      </c>
      <c r="GP22" s="80">
        <v>0</v>
      </c>
      <c r="GQ22" s="80">
        <v>0</v>
      </c>
      <c r="GR22" s="80">
        <v>0</v>
      </c>
      <c r="GS22" s="80">
        <v>0</v>
      </c>
      <c r="GT22" s="80">
        <v>89.712000000000003</v>
      </c>
      <c r="GU22" s="80">
        <v>0</v>
      </c>
      <c r="GV22" s="80">
        <v>0</v>
      </c>
      <c r="GW22" s="80">
        <v>0</v>
      </c>
      <c r="GX22" s="80">
        <v>0</v>
      </c>
      <c r="GY22" s="80">
        <v>0</v>
      </c>
      <c r="GZ22" s="80">
        <v>0</v>
      </c>
      <c r="HA22" s="80">
        <v>0</v>
      </c>
      <c r="HB22" s="80">
        <v>0</v>
      </c>
      <c r="HC22" s="80">
        <v>12.875999999999999</v>
      </c>
      <c r="HD22" s="80">
        <v>0</v>
      </c>
      <c r="HE22" s="80">
        <v>0</v>
      </c>
      <c r="HF22" s="80">
        <v>3.1930000000000001</v>
      </c>
      <c r="HG22" s="80">
        <v>35.433</v>
      </c>
      <c r="HH22" s="80">
        <v>0</v>
      </c>
      <c r="HI22" s="80">
        <v>0</v>
      </c>
      <c r="HJ22" s="80">
        <v>0</v>
      </c>
      <c r="HK22" s="80">
        <v>2362.8910000000001</v>
      </c>
      <c r="HL22" s="80">
        <v>10.477</v>
      </c>
      <c r="HM22" s="80">
        <v>6.4130000000000003</v>
      </c>
      <c r="HN22" s="80">
        <v>0</v>
      </c>
      <c r="HO22" s="80">
        <v>16.329999999999998</v>
      </c>
      <c r="HP22" s="80">
        <v>0</v>
      </c>
      <c r="HQ22" s="80">
        <v>3.8340000000000001</v>
      </c>
      <c r="HR22" s="80">
        <v>0</v>
      </c>
      <c r="HS22" s="80">
        <v>23.122</v>
      </c>
      <c r="HT22" s="80">
        <v>5.0359999999999996</v>
      </c>
      <c r="HU22" s="80">
        <v>3.34</v>
      </c>
      <c r="HV22" s="80">
        <v>30.151</v>
      </c>
      <c r="HW22" s="80">
        <v>0</v>
      </c>
      <c r="HX22" s="80">
        <v>89.712000000000003</v>
      </c>
      <c r="HY22" s="80">
        <v>12.875999999999999</v>
      </c>
      <c r="HZ22" s="80">
        <v>0</v>
      </c>
      <c r="IA22" s="80">
        <v>3.1930000000000001</v>
      </c>
      <c r="IB22" s="80">
        <v>35.433</v>
      </c>
      <c r="IC22" s="80">
        <v>0</v>
      </c>
      <c r="ID22" s="80">
        <v>0</v>
      </c>
      <c r="IE22" s="80">
        <v>0</v>
      </c>
      <c r="IF22" s="80">
        <v>2362.8910000000001</v>
      </c>
      <c r="IG22" s="80">
        <v>13.67</v>
      </c>
      <c r="IH22" s="80">
        <v>6.4130000000000003</v>
      </c>
      <c r="II22" s="80">
        <v>0</v>
      </c>
      <c r="IJ22" s="80">
        <v>16.329999999999998</v>
      </c>
      <c r="IK22" s="80">
        <v>0</v>
      </c>
      <c r="IL22" s="80">
        <v>3.8340000000000001</v>
      </c>
      <c r="IM22" s="80">
        <v>0</v>
      </c>
      <c r="IN22" s="80">
        <v>23.122</v>
      </c>
      <c r="IO22" s="80">
        <v>5.0359999999999996</v>
      </c>
      <c r="IP22" s="80">
        <v>3.34</v>
      </c>
      <c r="IQ22" s="80">
        <v>30.151</v>
      </c>
      <c r="IR22" s="80">
        <v>0</v>
      </c>
      <c r="IS22" s="80">
        <v>89.712000000000003</v>
      </c>
      <c r="IT22" s="80">
        <v>12.875999999999999</v>
      </c>
      <c r="IU22" s="80">
        <v>0</v>
      </c>
      <c r="IV22" s="81">
        <v>0</v>
      </c>
      <c r="IW22" s="78">
        <v>2</v>
      </c>
      <c r="IX22" s="78">
        <v>0</v>
      </c>
      <c r="IY22" s="78">
        <v>0</v>
      </c>
      <c r="IZ22" s="78">
        <v>0</v>
      </c>
      <c r="JA22" s="78">
        <v>0</v>
      </c>
      <c r="JB22" s="78">
        <v>0</v>
      </c>
      <c r="JC22" s="78">
        <v>0</v>
      </c>
      <c r="JD22" s="78">
        <v>0</v>
      </c>
      <c r="JE22" s="78">
        <v>16</v>
      </c>
      <c r="JF22" s="78">
        <v>9</v>
      </c>
      <c r="JG22" s="78">
        <v>4</v>
      </c>
      <c r="JH22" s="78">
        <v>1</v>
      </c>
      <c r="JI22" s="78">
        <v>0</v>
      </c>
      <c r="JJ22" s="78">
        <v>2</v>
      </c>
      <c r="JK22" s="78">
        <v>0</v>
      </c>
      <c r="JL22" s="78">
        <v>12</v>
      </c>
      <c r="JM22" s="78">
        <v>0</v>
      </c>
      <c r="JN22" s="78">
        <v>5</v>
      </c>
      <c r="JO22" s="78">
        <v>3</v>
      </c>
      <c r="JP22" s="78">
        <v>0</v>
      </c>
      <c r="JQ22" s="78">
        <v>1</v>
      </c>
      <c r="JR22" s="78">
        <v>2</v>
      </c>
      <c r="JS22" s="78">
        <v>1</v>
      </c>
      <c r="JT22" s="78">
        <v>1</v>
      </c>
      <c r="JU22" s="78">
        <v>0</v>
      </c>
      <c r="JV22" s="78">
        <v>1</v>
      </c>
      <c r="JW22" s="78">
        <v>4</v>
      </c>
      <c r="JX22" s="78">
        <v>8</v>
      </c>
      <c r="JY22" s="78">
        <v>3</v>
      </c>
      <c r="JZ22" s="78">
        <v>0</v>
      </c>
      <c r="KA22" s="78">
        <v>3</v>
      </c>
      <c r="KB22" s="78">
        <v>1</v>
      </c>
      <c r="KC22" s="78">
        <v>3</v>
      </c>
      <c r="KD22" s="78">
        <v>0</v>
      </c>
      <c r="KE22" s="78">
        <v>0</v>
      </c>
      <c r="KF22" s="78">
        <v>3</v>
      </c>
      <c r="KG22" s="78">
        <v>1</v>
      </c>
      <c r="KH22" s="78">
        <v>0</v>
      </c>
      <c r="KI22" s="78">
        <v>0</v>
      </c>
      <c r="KJ22" s="78">
        <v>1</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5</v>
      </c>
      <c r="LA22" s="78">
        <v>0</v>
      </c>
      <c r="LB22" s="78">
        <v>0</v>
      </c>
      <c r="LC22" s="78">
        <v>0</v>
      </c>
      <c r="LD22" s="78">
        <v>0</v>
      </c>
      <c r="LE22" s="78">
        <v>0</v>
      </c>
      <c r="LF22" s="78">
        <v>0</v>
      </c>
      <c r="LG22" s="78">
        <v>0</v>
      </c>
      <c r="LH22" s="78">
        <v>0</v>
      </c>
      <c r="LI22" s="78">
        <v>0</v>
      </c>
      <c r="LJ22" s="78">
        <v>0</v>
      </c>
      <c r="LK22" s="78">
        <v>0</v>
      </c>
      <c r="LL22" s="78">
        <v>0</v>
      </c>
      <c r="LM22" s="78">
        <v>1</v>
      </c>
      <c r="LN22" s="78">
        <v>0</v>
      </c>
      <c r="LO22" s="78">
        <v>0</v>
      </c>
      <c r="LP22" s="78">
        <v>0</v>
      </c>
      <c r="LQ22" s="78">
        <v>0</v>
      </c>
      <c r="LR22" s="78">
        <v>0</v>
      </c>
      <c r="LS22" s="78">
        <v>3</v>
      </c>
      <c r="LT22" s="78">
        <v>0</v>
      </c>
      <c r="LU22" s="78">
        <v>0</v>
      </c>
      <c r="LV22" s="78">
        <v>1</v>
      </c>
      <c r="LW22" s="78">
        <v>0</v>
      </c>
      <c r="LX22" s="78">
        <v>0</v>
      </c>
      <c r="LY22" s="78">
        <v>1</v>
      </c>
      <c r="LZ22" s="78">
        <v>0</v>
      </c>
      <c r="MA22" s="78">
        <v>5</v>
      </c>
      <c r="MB22" s="78">
        <v>0</v>
      </c>
      <c r="MC22" s="78">
        <v>0</v>
      </c>
      <c r="MD22" s="78">
        <v>0</v>
      </c>
      <c r="ME22" s="78">
        <v>0</v>
      </c>
      <c r="MF22" s="78">
        <v>3</v>
      </c>
      <c r="MG22" s="78">
        <v>0</v>
      </c>
      <c r="MH22" s="78">
        <v>0</v>
      </c>
      <c r="MI22" s="78">
        <v>0</v>
      </c>
      <c r="MJ22" s="78">
        <v>0</v>
      </c>
      <c r="MK22" s="78">
        <v>0</v>
      </c>
      <c r="ML22" s="78">
        <v>0</v>
      </c>
      <c r="MM22" s="78">
        <v>0</v>
      </c>
      <c r="MN22" s="78">
        <v>0</v>
      </c>
      <c r="MO22" s="78">
        <v>2</v>
      </c>
      <c r="MP22" s="78">
        <v>0</v>
      </c>
      <c r="MQ22" s="78">
        <v>0</v>
      </c>
      <c r="MR22" s="78">
        <v>0</v>
      </c>
      <c r="MS22" s="78">
        <v>0</v>
      </c>
      <c r="MT22" s="78">
        <v>3</v>
      </c>
      <c r="MU22" s="78">
        <v>0</v>
      </c>
      <c r="MV22" s="78">
        <v>0</v>
      </c>
      <c r="MW22" s="78">
        <v>0</v>
      </c>
      <c r="MX22" s="78">
        <v>2</v>
      </c>
      <c r="MY22" s="78">
        <v>0</v>
      </c>
      <c r="MZ22" s="78">
        <v>0</v>
      </c>
      <c r="NA22" s="78">
        <v>0</v>
      </c>
      <c r="NB22" s="78">
        <v>0</v>
      </c>
      <c r="NC22" s="78">
        <v>0</v>
      </c>
      <c r="ND22" s="78">
        <v>0</v>
      </c>
      <c r="NE22" s="78">
        <v>0</v>
      </c>
      <c r="NF22" s="78">
        <v>16</v>
      </c>
      <c r="NG22" s="78">
        <v>9</v>
      </c>
      <c r="NH22" s="78">
        <v>4</v>
      </c>
      <c r="NI22" s="78">
        <v>1</v>
      </c>
      <c r="NJ22" s="78">
        <v>0</v>
      </c>
      <c r="NK22" s="78">
        <v>2</v>
      </c>
      <c r="NL22" s="78">
        <v>0</v>
      </c>
      <c r="NM22" s="78">
        <v>12</v>
      </c>
      <c r="NN22" s="78">
        <v>0</v>
      </c>
      <c r="NO22" s="78">
        <v>5</v>
      </c>
      <c r="NP22" s="78">
        <v>3</v>
      </c>
      <c r="NQ22" s="78">
        <v>0</v>
      </c>
      <c r="NR22" s="78">
        <v>1</v>
      </c>
      <c r="NS22" s="78">
        <v>2</v>
      </c>
      <c r="NT22" s="78">
        <v>1</v>
      </c>
      <c r="NU22" s="78">
        <v>1</v>
      </c>
      <c r="NV22" s="78">
        <v>0</v>
      </c>
      <c r="NW22" s="78">
        <v>1</v>
      </c>
      <c r="NX22" s="78">
        <v>4</v>
      </c>
      <c r="NY22" s="78">
        <v>8</v>
      </c>
      <c r="NZ22" s="78">
        <v>3</v>
      </c>
      <c r="OA22" s="78">
        <v>0</v>
      </c>
      <c r="OB22" s="78">
        <v>3</v>
      </c>
      <c r="OC22" s="78">
        <v>1</v>
      </c>
      <c r="OD22" s="78">
        <v>0</v>
      </c>
      <c r="OE22" s="78">
        <v>0</v>
      </c>
      <c r="OF22" s="78">
        <v>0</v>
      </c>
      <c r="OG22" s="78">
        <v>3</v>
      </c>
      <c r="OH22" s="78">
        <v>1</v>
      </c>
      <c r="OI22" s="78">
        <v>0</v>
      </c>
      <c r="OJ22" s="78">
        <v>0</v>
      </c>
      <c r="OK22" s="78">
        <v>1</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5</v>
      </c>
      <c r="PB22" s="78">
        <v>0</v>
      </c>
      <c r="PC22" s="78">
        <v>0</v>
      </c>
      <c r="PD22" s="78">
        <v>0</v>
      </c>
      <c r="PE22" s="78">
        <v>0</v>
      </c>
      <c r="PF22" s="78">
        <v>0</v>
      </c>
      <c r="PG22" s="78">
        <v>0</v>
      </c>
      <c r="PH22" s="78">
        <v>0</v>
      </c>
      <c r="PI22" s="78">
        <v>0</v>
      </c>
      <c r="PJ22" s="78">
        <v>0</v>
      </c>
      <c r="PK22" s="78">
        <v>0</v>
      </c>
      <c r="PL22" s="78">
        <v>0</v>
      </c>
      <c r="PM22" s="78">
        <v>0</v>
      </c>
      <c r="PN22" s="78">
        <v>1</v>
      </c>
      <c r="PO22" s="78">
        <v>0</v>
      </c>
      <c r="PP22" s="78">
        <v>0</v>
      </c>
      <c r="PQ22" s="78">
        <v>0</v>
      </c>
      <c r="PR22" s="78">
        <v>0</v>
      </c>
      <c r="PS22" s="78">
        <v>0</v>
      </c>
      <c r="PT22" s="78">
        <v>3</v>
      </c>
      <c r="PU22" s="78">
        <v>0</v>
      </c>
      <c r="PV22" s="78">
        <v>0</v>
      </c>
      <c r="PW22" s="78">
        <v>1</v>
      </c>
      <c r="PX22" s="78">
        <v>0</v>
      </c>
      <c r="PY22" s="78">
        <v>0</v>
      </c>
      <c r="PZ22" s="78">
        <v>1</v>
      </c>
      <c r="QA22" s="78">
        <v>0</v>
      </c>
      <c r="QB22" s="78">
        <v>5</v>
      </c>
      <c r="QC22" s="78">
        <v>0</v>
      </c>
      <c r="QD22" s="78">
        <v>0</v>
      </c>
      <c r="QE22" s="78">
        <v>0</v>
      </c>
      <c r="QF22" s="78">
        <v>0</v>
      </c>
      <c r="QG22" s="78">
        <v>3</v>
      </c>
      <c r="QH22" s="78">
        <v>0</v>
      </c>
      <c r="QI22" s="78">
        <v>0</v>
      </c>
      <c r="QJ22" s="78">
        <v>0</v>
      </c>
      <c r="QK22" s="78">
        <v>0</v>
      </c>
      <c r="QL22" s="78">
        <v>0</v>
      </c>
      <c r="QM22" s="78">
        <v>0</v>
      </c>
      <c r="QN22" s="78">
        <v>0</v>
      </c>
      <c r="QO22" s="78">
        <v>0</v>
      </c>
      <c r="QP22" s="78">
        <v>2</v>
      </c>
      <c r="QQ22" s="78">
        <v>0</v>
      </c>
      <c r="QR22" s="78">
        <v>0</v>
      </c>
      <c r="QS22" s="78">
        <v>3</v>
      </c>
      <c r="QT22" s="78">
        <v>2</v>
      </c>
      <c r="QU22" s="78">
        <v>0</v>
      </c>
      <c r="QV22" s="78">
        <v>0</v>
      </c>
      <c r="QW22" s="78">
        <v>0</v>
      </c>
      <c r="QX22" s="78">
        <v>77</v>
      </c>
      <c r="QY22" s="78">
        <v>3</v>
      </c>
      <c r="QZ22" s="78">
        <v>2</v>
      </c>
      <c r="RA22" s="78">
        <v>0</v>
      </c>
      <c r="RB22" s="78">
        <v>5</v>
      </c>
      <c r="RC22" s="78">
        <v>0</v>
      </c>
      <c r="RD22" s="78">
        <v>1</v>
      </c>
      <c r="RE22" s="78">
        <v>0</v>
      </c>
      <c r="RF22" s="78">
        <v>3</v>
      </c>
      <c r="RG22" s="78">
        <v>1</v>
      </c>
      <c r="RH22" s="78">
        <v>1</v>
      </c>
      <c r="RI22" s="78">
        <v>5</v>
      </c>
      <c r="RJ22" s="78">
        <v>0</v>
      </c>
      <c r="RK22" s="78">
        <v>3</v>
      </c>
      <c r="RL22" s="78">
        <v>2</v>
      </c>
      <c r="RM22" s="78">
        <v>0</v>
      </c>
      <c r="RN22" s="78">
        <v>3</v>
      </c>
      <c r="RO22" s="78">
        <v>2</v>
      </c>
      <c r="RP22" s="78">
        <v>0</v>
      </c>
      <c r="RQ22" s="78">
        <v>0</v>
      </c>
      <c r="RR22" s="78">
        <v>0</v>
      </c>
      <c r="RS22" s="78">
        <v>77</v>
      </c>
      <c r="RT22" s="78">
        <v>6</v>
      </c>
      <c r="RU22" s="78">
        <v>2</v>
      </c>
      <c r="RV22" s="78">
        <v>0</v>
      </c>
      <c r="RW22" s="78">
        <v>5</v>
      </c>
      <c r="RX22" s="78">
        <v>0</v>
      </c>
      <c r="RY22" s="78">
        <v>1</v>
      </c>
      <c r="RZ22" s="78">
        <v>0</v>
      </c>
      <c r="SA22" s="78">
        <v>3</v>
      </c>
      <c r="SB22" s="78">
        <v>1</v>
      </c>
      <c r="SC22" s="78">
        <v>1</v>
      </c>
      <c r="SD22" s="78">
        <v>5</v>
      </c>
      <c r="SE22" s="78">
        <v>0</v>
      </c>
      <c r="SF22" s="78">
        <v>3</v>
      </c>
      <c r="SG22" s="78">
        <v>2</v>
      </c>
      <c r="SH22" s="78">
        <v>0</v>
      </c>
    </row>
    <row r="23" spans="1:502">
      <c r="A23" s="17" t="s">
        <v>2482</v>
      </c>
      <c r="B23" s="77">
        <v>15</v>
      </c>
      <c r="C23" s="77">
        <v>15</v>
      </c>
      <c r="D23" s="77">
        <v>1</v>
      </c>
      <c r="E23" s="77">
        <v>2018</v>
      </c>
      <c r="F23" s="77" t="s">
        <v>184</v>
      </c>
      <c r="G23" s="1017" t="s">
        <v>1645</v>
      </c>
      <c r="H23" s="77" t="s">
        <v>1646</v>
      </c>
      <c r="I23" s="1018"/>
      <c r="J23" s="80">
        <v>43.424999999999997</v>
      </c>
      <c r="K23" s="80">
        <v>0</v>
      </c>
      <c r="L23" s="80">
        <v>0</v>
      </c>
      <c r="M23" s="80">
        <v>0</v>
      </c>
      <c r="N23" s="80">
        <v>0</v>
      </c>
      <c r="O23" s="80">
        <v>0</v>
      </c>
      <c r="P23" s="80">
        <v>0</v>
      </c>
      <c r="Q23" s="80">
        <v>0</v>
      </c>
      <c r="R23" s="80">
        <v>107.72799999999999</v>
      </c>
      <c r="S23" s="80">
        <v>89.352999999999994</v>
      </c>
      <c r="T23" s="80">
        <v>253.85499999999999</v>
      </c>
      <c r="U23" s="80">
        <v>12.914</v>
      </c>
      <c r="V23" s="80">
        <v>0</v>
      </c>
      <c r="W23" s="80">
        <v>108.22</v>
      </c>
      <c r="X23" s="80">
        <v>0</v>
      </c>
      <c r="Y23" s="80">
        <v>607.28300000000002</v>
      </c>
      <c r="Z23" s="80">
        <v>0</v>
      </c>
      <c r="AA23" s="80">
        <v>47.912999999999997</v>
      </c>
      <c r="AB23" s="80">
        <v>91.596000000000004</v>
      </c>
      <c r="AC23" s="80">
        <v>0</v>
      </c>
      <c r="AD23" s="80">
        <v>6.1669999999999998</v>
      </c>
      <c r="AE23" s="80">
        <v>416.435</v>
      </c>
      <c r="AF23" s="80">
        <v>3.577</v>
      </c>
      <c r="AG23" s="80">
        <v>29.835000000000001</v>
      </c>
      <c r="AH23" s="80">
        <v>0</v>
      </c>
      <c r="AI23" s="80">
        <v>2.718</v>
      </c>
      <c r="AJ23" s="80">
        <v>61.966999999999999</v>
      </c>
      <c r="AK23" s="80">
        <v>316.38499999999999</v>
      </c>
      <c r="AL23" s="80">
        <v>82.108000000000004</v>
      </c>
      <c r="AM23" s="80">
        <v>0</v>
      </c>
      <c r="AN23" s="80">
        <v>9.9149999999999991</v>
      </c>
      <c r="AO23" s="80">
        <v>3.165</v>
      </c>
      <c r="AP23" s="80">
        <v>4.1870000000000003</v>
      </c>
      <c r="AQ23" s="80">
        <v>0</v>
      </c>
      <c r="AR23" s="80">
        <v>0</v>
      </c>
      <c r="AS23" s="80">
        <v>10.032999999999999</v>
      </c>
      <c r="AT23" s="80">
        <v>2.2970000000000002</v>
      </c>
      <c r="AU23" s="80">
        <v>0</v>
      </c>
      <c r="AV23" s="80">
        <v>0</v>
      </c>
      <c r="AW23" s="80">
        <v>3.4849999999999999</v>
      </c>
      <c r="AX23" s="80">
        <v>0</v>
      </c>
      <c r="AY23" s="80">
        <v>0</v>
      </c>
      <c r="AZ23" s="80">
        <v>0</v>
      </c>
      <c r="BA23" s="80">
        <v>0</v>
      </c>
      <c r="BB23" s="80">
        <v>0</v>
      </c>
      <c r="BC23" s="80">
        <v>0</v>
      </c>
      <c r="BD23" s="80">
        <v>3.069</v>
      </c>
      <c r="BE23" s="80">
        <v>0</v>
      </c>
      <c r="BF23" s="80">
        <v>0</v>
      </c>
      <c r="BG23" s="80">
        <v>0</v>
      </c>
      <c r="BH23" s="80">
        <v>0</v>
      </c>
      <c r="BI23" s="80">
        <v>0</v>
      </c>
      <c r="BJ23" s="80">
        <v>0</v>
      </c>
      <c r="BK23" s="80">
        <v>0</v>
      </c>
      <c r="BL23" s="80">
        <v>0</v>
      </c>
      <c r="BM23" s="80">
        <v>15.114000000000001</v>
      </c>
      <c r="BN23" s="80">
        <v>0</v>
      </c>
      <c r="BO23" s="80">
        <v>0</v>
      </c>
      <c r="BP23" s="80">
        <v>0</v>
      </c>
      <c r="BQ23" s="80">
        <v>0</v>
      </c>
      <c r="BR23" s="80">
        <v>0</v>
      </c>
      <c r="BS23" s="80">
        <v>0</v>
      </c>
      <c r="BT23" s="80">
        <v>0</v>
      </c>
      <c r="BU23" s="80">
        <v>0</v>
      </c>
      <c r="BV23" s="80">
        <v>0</v>
      </c>
      <c r="BW23" s="80">
        <v>0</v>
      </c>
      <c r="BX23" s="80">
        <v>0</v>
      </c>
      <c r="BY23" s="80">
        <v>0</v>
      </c>
      <c r="BZ23" s="80">
        <v>4.2359999999999998</v>
      </c>
      <c r="CA23" s="80">
        <v>0</v>
      </c>
      <c r="CB23" s="80">
        <v>0</v>
      </c>
      <c r="CC23" s="80">
        <v>0</v>
      </c>
      <c r="CD23" s="80">
        <v>0</v>
      </c>
      <c r="CE23" s="80">
        <v>0</v>
      </c>
      <c r="CF23" s="80">
        <v>21.334</v>
      </c>
      <c r="CG23" s="80">
        <v>0</v>
      </c>
      <c r="CH23" s="80">
        <v>0</v>
      </c>
      <c r="CI23" s="80">
        <v>4.859</v>
      </c>
      <c r="CJ23" s="80">
        <v>0</v>
      </c>
      <c r="CK23" s="80">
        <v>0</v>
      </c>
      <c r="CL23" s="80">
        <v>3.7509999999999999</v>
      </c>
      <c r="CM23" s="80">
        <v>0</v>
      </c>
      <c r="CN23" s="80">
        <v>32.295000000000002</v>
      </c>
      <c r="CO23" s="80">
        <v>0</v>
      </c>
      <c r="CP23" s="80">
        <v>0</v>
      </c>
      <c r="CQ23" s="80">
        <v>0</v>
      </c>
      <c r="CR23" s="80">
        <v>0</v>
      </c>
      <c r="CS23" s="80">
        <v>28.405999999999999</v>
      </c>
      <c r="CT23" s="80">
        <v>0</v>
      </c>
      <c r="CU23" s="80">
        <v>0</v>
      </c>
      <c r="CV23" s="80">
        <v>0</v>
      </c>
      <c r="CW23" s="80">
        <v>0</v>
      </c>
      <c r="CX23" s="80">
        <v>0</v>
      </c>
      <c r="CY23" s="80">
        <v>0</v>
      </c>
      <c r="CZ23" s="80">
        <v>0</v>
      </c>
      <c r="DA23" s="80">
        <v>0</v>
      </c>
      <c r="DB23" s="80">
        <v>11.111000000000001</v>
      </c>
      <c r="DC23" s="80">
        <v>0</v>
      </c>
      <c r="DD23" s="80">
        <v>0</v>
      </c>
      <c r="DE23" s="80">
        <v>0</v>
      </c>
      <c r="DF23" s="80">
        <v>0</v>
      </c>
      <c r="DG23" s="80">
        <v>4.1870000000000003</v>
      </c>
      <c r="DH23" s="80">
        <v>0</v>
      </c>
      <c r="DI23" s="80">
        <v>0</v>
      </c>
      <c r="DJ23" s="80">
        <v>0</v>
      </c>
      <c r="DK23" s="80">
        <v>43.424999999999997</v>
      </c>
      <c r="DL23" s="80">
        <v>0</v>
      </c>
      <c r="DM23" s="80">
        <v>0</v>
      </c>
      <c r="DN23" s="80">
        <v>0</v>
      </c>
      <c r="DO23" s="80">
        <v>0</v>
      </c>
      <c r="DP23" s="80">
        <v>0</v>
      </c>
      <c r="DQ23" s="80">
        <v>0</v>
      </c>
      <c r="DR23" s="80">
        <v>0</v>
      </c>
      <c r="DS23" s="80">
        <v>107.72799999999999</v>
      </c>
      <c r="DT23" s="80">
        <v>89.352999999999994</v>
      </c>
      <c r="DU23" s="80">
        <v>253.85499999999999</v>
      </c>
      <c r="DV23" s="80">
        <v>12.914</v>
      </c>
      <c r="DW23" s="80">
        <v>0</v>
      </c>
      <c r="DX23" s="80">
        <v>108.22</v>
      </c>
      <c r="DY23" s="80">
        <v>0</v>
      </c>
      <c r="DZ23" s="80">
        <v>607.28300000000002</v>
      </c>
      <c r="EA23" s="80">
        <v>0</v>
      </c>
      <c r="EB23" s="80">
        <v>47.912999999999997</v>
      </c>
      <c r="EC23" s="80">
        <v>91.596000000000004</v>
      </c>
      <c r="ED23" s="80">
        <v>0</v>
      </c>
      <c r="EE23" s="80">
        <v>6.1669999999999998</v>
      </c>
      <c r="EF23" s="80">
        <v>416.435</v>
      </c>
      <c r="EG23" s="80">
        <v>3.577</v>
      </c>
      <c r="EH23" s="80">
        <v>29.835000000000001</v>
      </c>
      <c r="EI23" s="80">
        <v>0</v>
      </c>
      <c r="EJ23" s="80">
        <v>2.718</v>
      </c>
      <c r="EK23" s="80">
        <v>61.966999999999999</v>
      </c>
      <c r="EL23" s="80">
        <v>316.38499999999999</v>
      </c>
      <c r="EM23" s="80">
        <v>82.108000000000004</v>
      </c>
      <c r="EN23" s="80">
        <v>0</v>
      </c>
      <c r="EO23" s="80">
        <v>9.9149999999999991</v>
      </c>
      <c r="EP23" s="80">
        <v>3.165</v>
      </c>
      <c r="EQ23" s="80">
        <v>0</v>
      </c>
      <c r="ER23" s="80">
        <v>0</v>
      </c>
      <c r="ES23" s="80">
        <v>0</v>
      </c>
      <c r="ET23" s="80">
        <v>10.032999999999999</v>
      </c>
      <c r="EU23" s="80">
        <v>2.2970000000000002</v>
      </c>
      <c r="EV23" s="80">
        <v>0</v>
      </c>
      <c r="EW23" s="80">
        <v>0</v>
      </c>
      <c r="EX23" s="80">
        <v>3.4849999999999999</v>
      </c>
      <c r="EY23" s="80">
        <v>0</v>
      </c>
      <c r="EZ23" s="80">
        <v>0</v>
      </c>
      <c r="FA23" s="80">
        <v>0</v>
      </c>
      <c r="FB23" s="80">
        <v>0</v>
      </c>
      <c r="FC23" s="80">
        <v>0</v>
      </c>
      <c r="FD23" s="80">
        <v>0</v>
      </c>
      <c r="FE23" s="80">
        <v>3.069</v>
      </c>
      <c r="FF23" s="80">
        <v>0</v>
      </c>
      <c r="FG23" s="80">
        <v>0</v>
      </c>
      <c r="FH23" s="80">
        <v>0</v>
      </c>
      <c r="FI23" s="80">
        <v>0</v>
      </c>
      <c r="FJ23" s="80">
        <v>0</v>
      </c>
      <c r="FK23" s="80">
        <v>0</v>
      </c>
      <c r="FL23" s="80">
        <v>0</v>
      </c>
      <c r="FM23" s="80">
        <v>0</v>
      </c>
      <c r="FN23" s="80">
        <v>15.114000000000001</v>
      </c>
      <c r="FO23" s="80">
        <v>0</v>
      </c>
      <c r="FP23" s="80">
        <v>0</v>
      </c>
      <c r="FQ23" s="80">
        <v>0</v>
      </c>
      <c r="FR23" s="80">
        <v>0</v>
      </c>
      <c r="FS23" s="80">
        <v>0</v>
      </c>
      <c r="FT23" s="80">
        <v>0</v>
      </c>
      <c r="FU23" s="80">
        <v>0</v>
      </c>
      <c r="FV23" s="80">
        <v>0</v>
      </c>
      <c r="FW23" s="80">
        <v>0</v>
      </c>
      <c r="FX23" s="80">
        <v>0</v>
      </c>
      <c r="FY23" s="80">
        <v>0</v>
      </c>
      <c r="FZ23" s="80">
        <v>0</v>
      </c>
      <c r="GA23" s="80">
        <v>4.2359999999999998</v>
      </c>
      <c r="GB23" s="80">
        <v>0</v>
      </c>
      <c r="GC23" s="80">
        <v>0</v>
      </c>
      <c r="GD23" s="80">
        <v>0</v>
      </c>
      <c r="GE23" s="80">
        <v>0</v>
      </c>
      <c r="GF23" s="80">
        <v>0</v>
      </c>
      <c r="GG23" s="80">
        <v>21.334</v>
      </c>
      <c r="GH23" s="80">
        <v>0</v>
      </c>
      <c r="GI23" s="80">
        <v>0</v>
      </c>
      <c r="GJ23" s="80">
        <v>4.859</v>
      </c>
      <c r="GK23" s="80">
        <v>0</v>
      </c>
      <c r="GL23" s="80">
        <v>0</v>
      </c>
      <c r="GM23" s="80">
        <v>3.7509999999999999</v>
      </c>
      <c r="GN23" s="80">
        <v>0</v>
      </c>
      <c r="GO23" s="80">
        <v>32.295000000000002</v>
      </c>
      <c r="GP23" s="80">
        <v>0</v>
      </c>
      <c r="GQ23" s="80">
        <v>0</v>
      </c>
      <c r="GR23" s="80">
        <v>0</v>
      </c>
      <c r="GS23" s="80">
        <v>0</v>
      </c>
      <c r="GT23" s="80">
        <v>28.405999999999999</v>
      </c>
      <c r="GU23" s="80">
        <v>0</v>
      </c>
      <c r="GV23" s="80">
        <v>0</v>
      </c>
      <c r="GW23" s="80">
        <v>0</v>
      </c>
      <c r="GX23" s="80">
        <v>0</v>
      </c>
      <c r="GY23" s="80">
        <v>0</v>
      </c>
      <c r="GZ23" s="80">
        <v>0</v>
      </c>
      <c r="HA23" s="80">
        <v>0</v>
      </c>
      <c r="HB23" s="80">
        <v>0</v>
      </c>
      <c r="HC23" s="80">
        <v>11.111000000000001</v>
      </c>
      <c r="HD23" s="80">
        <v>0</v>
      </c>
      <c r="HE23" s="80">
        <v>0</v>
      </c>
      <c r="HF23" s="80">
        <v>4.1870000000000003</v>
      </c>
      <c r="HG23" s="80">
        <v>43.424999999999997</v>
      </c>
      <c r="HH23" s="80">
        <v>0</v>
      </c>
      <c r="HI23" s="80">
        <v>0</v>
      </c>
      <c r="HJ23" s="80">
        <v>0</v>
      </c>
      <c r="HK23" s="80">
        <v>2251.134</v>
      </c>
      <c r="HL23" s="80">
        <v>10.032999999999999</v>
      </c>
      <c r="HM23" s="80">
        <v>5.782</v>
      </c>
      <c r="HN23" s="80">
        <v>3.069</v>
      </c>
      <c r="HO23" s="80">
        <v>15.114000000000001</v>
      </c>
      <c r="HP23" s="80">
        <v>0</v>
      </c>
      <c r="HQ23" s="80">
        <v>4.2359999999999998</v>
      </c>
      <c r="HR23" s="80">
        <v>0</v>
      </c>
      <c r="HS23" s="80">
        <v>21.334</v>
      </c>
      <c r="HT23" s="80">
        <v>4.859</v>
      </c>
      <c r="HU23" s="80">
        <v>3.7509999999999999</v>
      </c>
      <c r="HV23" s="80">
        <v>32.295000000000002</v>
      </c>
      <c r="HW23" s="80">
        <v>0</v>
      </c>
      <c r="HX23" s="80">
        <v>28.405999999999999</v>
      </c>
      <c r="HY23" s="80">
        <v>11.111000000000001</v>
      </c>
      <c r="HZ23" s="80">
        <v>0</v>
      </c>
      <c r="IA23" s="80">
        <v>4.1870000000000003</v>
      </c>
      <c r="IB23" s="80">
        <v>43.424999999999997</v>
      </c>
      <c r="IC23" s="80">
        <v>0</v>
      </c>
      <c r="ID23" s="80">
        <v>0</v>
      </c>
      <c r="IE23" s="80">
        <v>0</v>
      </c>
      <c r="IF23" s="80">
        <v>2251.134</v>
      </c>
      <c r="IG23" s="80">
        <v>14.22</v>
      </c>
      <c r="IH23" s="80">
        <v>5.782</v>
      </c>
      <c r="II23" s="80">
        <v>3.069</v>
      </c>
      <c r="IJ23" s="80">
        <v>15.114000000000001</v>
      </c>
      <c r="IK23" s="80">
        <v>0</v>
      </c>
      <c r="IL23" s="80">
        <v>4.2359999999999998</v>
      </c>
      <c r="IM23" s="80">
        <v>0</v>
      </c>
      <c r="IN23" s="80">
        <v>21.334</v>
      </c>
      <c r="IO23" s="80">
        <v>4.859</v>
      </c>
      <c r="IP23" s="80">
        <v>3.7509999999999999</v>
      </c>
      <c r="IQ23" s="80">
        <v>32.295000000000002</v>
      </c>
      <c r="IR23" s="80">
        <v>0</v>
      </c>
      <c r="IS23" s="80">
        <v>28.405999999999999</v>
      </c>
      <c r="IT23" s="80">
        <v>11.111000000000001</v>
      </c>
      <c r="IU23" s="80">
        <v>0</v>
      </c>
      <c r="IV23" s="81">
        <v>0</v>
      </c>
      <c r="IW23" s="78">
        <v>2</v>
      </c>
      <c r="IX23" s="78">
        <v>0</v>
      </c>
      <c r="IY23" s="78">
        <v>0</v>
      </c>
      <c r="IZ23" s="78">
        <v>0</v>
      </c>
      <c r="JA23" s="78">
        <v>0</v>
      </c>
      <c r="JB23" s="78">
        <v>0</v>
      </c>
      <c r="JC23" s="78">
        <v>0</v>
      </c>
      <c r="JD23" s="78">
        <v>0</v>
      </c>
      <c r="JE23" s="78">
        <v>16</v>
      </c>
      <c r="JF23" s="78">
        <v>9</v>
      </c>
      <c r="JG23" s="78">
        <v>4</v>
      </c>
      <c r="JH23" s="78">
        <v>1</v>
      </c>
      <c r="JI23" s="78">
        <v>0</v>
      </c>
      <c r="JJ23" s="78">
        <v>2</v>
      </c>
      <c r="JK23" s="78">
        <v>0</v>
      </c>
      <c r="JL23" s="78">
        <v>12</v>
      </c>
      <c r="JM23" s="78">
        <v>0</v>
      </c>
      <c r="JN23" s="78">
        <v>5</v>
      </c>
      <c r="JO23" s="78">
        <v>3</v>
      </c>
      <c r="JP23" s="78">
        <v>0</v>
      </c>
      <c r="JQ23" s="78">
        <v>1</v>
      </c>
      <c r="JR23" s="78">
        <v>2</v>
      </c>
      <c r="JS23" s="78">
        <v>1</v>
      </c>
      <c r="JT23" s="78">
        <v>1</v>
      </c>
      <c r="JU23" s="78">
        <v>0</v>
      </c>
      <c r="JV23" s="78">
        <v>1</v>
      </c>
      <c r="JW23" s="78">
        <v>4</v>
      </c>
      <c r="JX23" s="78">
        <v>7</v>
      </c>
      <c r="JY23" s="78">
        <v>3</v>
      </c>
      <c r="JZ23" s="78">
        <v>0</v>
      </c>
      <c r="KA23" s="78">
        <v>3</v>
      </c>
      <c r="KB23" s="78">
        <v>1</v>
      </c>
      <c r="KC23" s="78">
        <v>2</v>
      </c>
      <c r="KD23" s="78">
        <v>0</v>
      </c>
      <c r="KE23" s="78">
        <v>0</v>
      </c>
      <c r="KF23" s="78">
        <v>3</v>
      </c>
      <c r="KG23" s="78">
        <v>1</v>
      </c>
      <c r="KH23" s="78">
        <v>0</v>
      </c>
      <c r="KI23" s="78">
        <v>0</v>
      </c>
      <c r="KJ23" s="78">
        <v>1</v>
      </c>
      <c r="KK23" s="78">
        <v>0</v>
      </c>
      <c r="KL23" s="78">
        <v>0</v>
      </c>
      <c r="KM23" s="78">
        <v>0</v>
      </c>
      <c r="KN23" s="78">
        <v>0</v>
      </c>
      <c r="KO23" s="78">
        <v>0</v>
      </c>
      <c r="KP23" s="78">
        <v>0</v>
      </c>
      <c r="KQ23" s="78">
        <v>1</v>
      </c>
      <c r="KR23" s="78">
        <v>0</v>
      </c>
      <c r="KS23" s="78">
        <v>0</v>
      </c>
      <c r="KT23" s="78">
        <v>0</v>
      </c>
      <c r="KU23" s="78">
        <v>0</v>
      </c>
      <c r="KV23" s="78">
        <v>0</v>
      </c>
      <c r="KW23" s="78">
        <v>0</v>
      </c>
      <c r="KX23" s="78">
        <v>0</v>
      </c>
      <c r="KY23" s="78">
        <v>0</v>
      </c>
      <c r="KZ23" s="78">
        <v>5</v>
      </c>
      <c r="LA23" s="78">
        <v>0</v>
      </c>
      <c r="LB23" s="78">
        <v>0</v>
      </c>
      <c r="LC23" s="78">
        <v>0</v>
      </c>
      <c r="LD23" s="78">
        <v>0</v>
      </c>
      <c r="LE23" s="78">
        <v>0</v>
      </c>
      <c r="LF23" s="78">
        <v>0</v>
      </c>
      <c r="LG23" s="78">
        <v>0</v>
      </c>
      <c r="LH23" s="78">
        <v>0</v>
      </c>
      <c r="LI23" s="78">
        <v>0</v>
      </c>
      <c r="LJ23" s="78">
        <v>0</v>
      </c>
      <c r="LK23" s="78">
        <v>0</v>
      </c>
      <c r="LL23" s="78">
        <v>0</v>
      </c>
      <c r="LM23" s="78">
        <v>1</v>
      </c>
      <c r="LN23" s="78">
        <v>0</v>
      </c>
      <c r="LO23" s="78">
        <v>0</v>
      </c>
      <c r="LP23" s="78">
        <v>0</v>
      </c>
      <c r="LQ23" s="78">
        <v>0</v>
      </c>
      <c r="LR23" s="78">
        <v>0</v>
      </c>
      <c r="LS23" s="78">
        <v>3</v>
      </c>
      <c r="LT23" s="78">
        <v>0</v>
      </c>
      <c r="LU23" s="78">
        <v>0</v>
      </c>
      <c r="LV23" s="78">
        <v>1</v>
      </c>
      <c r="LW23" s="78">
        <v>0</v>
      </c>
      <c r="LX23" s="78">
        <v>0</v>
      </c>
      <c r="LY23" s="78">
        <v>1</v>
      </c>
      <c r="LZ23" s="78">
        <v>0</v>
      </c>
      <c r="MA23" s="78">
        <v>5</v>
      </c>
      <c r="MB23" s="78">
        <v>0</v>
      </c>
      <c r="MC23" s="78">
        <v>0</v>
      </c>
      <c r="MD23" s="78">
        <v>0</v>
      </c>
      <c r="ME23" s="78">
        <v>0</v>
      </c>
      <c r="MF23" s="78">
        <v>2</v>
      </c>
      <c r="MG23" s="78">
        <v>0</v>
      </c>
      <c r="MH23" s="78">
        <v>0</v>
      </c>
      <c r="MI23" s="78">
        <v>0</v>
      </c>
      <c r="MJ23" s="78">
        <v>0</v>
      </c>
      <c r="MK23" s="78">
        <v>0</v>
      </c>
      <c r="ML23" s="78">
        <v>0</v>
      </c>
      <c r="MM23" s="78">
        <v>0</v>
      </c>
      <c r="MN23" s="78">
        <v>0</v>
      </c>
      <c r="MO23" s="78">
        <v>2</v>
      </c>
      <c r="MP23" s="78">
        <v>0</v>
      </c>
      <c r="MQ23" s="78">
        <v>0</v>
      </c>
      <c r="MR23" s="78">
        <v>0</v>
      </c>
      <c r="MS23" s="78">
        <v>0</v>
      </c>
      <c r="MT23" s="78">
        <v>2</v>
      </c>
      <c r="MU23" s="78">
        <v>0</v>
      </c>
      <c r="MV23" s="78">
        <v>0</v>
      </c>
      <c r="MW23" s="78">
        <v>0</v>
      </c>
      <c r="MX23" s="78">
        <v>2</v>
      </c>
      <c r="MY23" s="78">
        <v>0</v>
      </c>
      <c r="MZ23" s="78">
        <v>0</v>
      </c>
      <c r="NA23" s="78">
        <v>0</v>
      </c>
      <c r="NB23" s="78">
        <v>0</v>
      </c>
      <c r="NC23" s="78">
        <v>0</v>
      </c>
      <c r="ND23" s="78">
        <v>0</v>
      </c>
      <c r="NE23" s="78">
        <v>0</v>
      </c>
      <c r="NF23" s="78">
        <v>16</v>
      </c>
      <c r="NG23" s="78">
        <v>9</v>
      </c>
      <c r="NH23" s="78">
        <v>4</v>
      </c>
      <c r="NI23" s="78">
        <v>1</v>
      </c>
      <c r="NJ23" s="78">
        <v>0</v>
      </c>
      <c r="NK23" s="78">
        <v>2</v>
      </c>
      <c r="NL23" s="78">
        <v>0</v>
      </c>
      <c r="NM23" s="78">
        <v>12</v>
      </c>
      <c r="NN23" s="78">
        <v>0</v>
      </c>
      <c r="NO23" s="78">
        <v>5</v>
      </c>
      <c r="NP23" s="78">
        <v>3</v>
      </c>
      <c r="NQ23" s="78">
        <v>0</v>
      </c>
      <c r="NR23" s="78">
        <v>1</v>
      </c>
      <c r="NS23" s="78">
        <v>2</v>
      </c>
      <c r="NT23" s="78">
        <v>1</v>
      </c>
      <c r="NU23" s="78">
        <v>1</v>
      </c>
      <c r="NV23" s="78">
        <v>0</v>
      </c>
      <c r="NW23" s="78">
        <v>1</v>
      </c>
      <c r="NX23" s="78">
        <v>4</v>
      </c>
      <c r="NY23" s="78">
        <v>7</v>
      </c>
      <c r="NZ23" s="78">
        <v>3</v>
      </c>
      <c r="OA23" s="78">
        <v>0</v>
      </c>
      <c r="OB23" s="78">
        <v>3</v>
      </c>
      <c r="OC23" s="78">
        <v>1</v>
      </c>
      <c r="OD23" s="78">
        <v>0</v>
      </c>
      <c r="OE23" s="78">
        <v>0</v>
      </c>
      <c r="OF23" s="78">
        <v>0</v>
      </c>
      <c r="OG23" s="78">
        <v>3</v>
      </c>
      <c r="OH23" s="78">
        <v>1</v>
      </c>
      <c r="OI23" s="78">
        <v>0</v>
      </c>
      <c r="OJ23" s="78">
        <v>0</v>
      </c>
      <c r="OK23" s="78">
        <v>1</v>
      </c>
      <c r="OL23" s="78">
        <v>0</v>
      </c>
      <c r="OM23" s="78">
        <v>0</v>
      </c>
      <c r="ON23" s="78">
        <v>0</v>
      </c>
      <c r="OO23" s="78">
        <v>0</v>
      </c>
      <c r="OP23" s="78">
        <v>0</v>
      </c>
      <c r="OQ23" s="78">
        <v>0</v>
      </c>
      <c r="OR23" s="78">
        <v>1</v>
      </c>
      <c r="OS23" s="78">
        <v>0</v>
      </c>
      <c r="OT23" s="78">
        <v>0</v>
      </c>
      <c r="OU23" s="78">
        <v>0</v>
      </c>
      <c r="OV23" s="78">
        <v>0</v>
      </c>
      <c r="OW23" s="78">
        <v>0</v>
      </c>
      <c r="OX23" s="78">
        <v>0</v>
      </c>
      <c r="OY23" s="78">
        <v>0</v>
      </c>
      <c r="OZ23" s="78">
        <v>0</v>
      </c>
      <c r="PA23" s="78">
        <v>5</v>
      </c>
      <c r="PB23" s="78">
        <v>0</v>
      </c>
      <c r="PC23" s="78">
        <v>0</v>
      </c>
      <c r="PD23" s="78">
        <v>0</v>
      </c>
      <c r="PE23" s="78">
        <v>0</v>
      </c>
      <c r="PF23" s="78">
        <v>0</v>
      </c>
      <c r="PG23" s="78">
        <v>0</v>
      </c>
      <c r="PH23" s="78">
        <v>0</v>
      </c>
      <c r="PI23" s="78">
        <v>0</v>
      </c>
      <c r="PJ23" s="78">
        <v>0</v>
      </c>
      <c r="PK23" s="78">
        <v>0</v>
      </c>
      <c r="PL23" s="78">
        <v>0</v>
      </c>
      <c r="PM23" s="78">
        <v>0</v>
      </c>
      <c r="PN23" s="78">
        <v>1</v>
      </c>
      <c r="PO23" s="78">
        <v>0</v>
      </c>
      <c r="PP23" s="78">
        <v>0</v>
      </c>
      <c r="PQ23" s="78">
        <v>0</v>
      </c>
      <c r="PR23" s="78">
        <v>0</v>
      </c>
      <c r="PS23" s="78">
        <v>0</v>
      </c>
      <c r="PT23" s="78">
        <v>3</v>
      </c>
      <c r="PU23" s="78">
        <v>0</v>
      </c>
      <c r="PV23" s="78">
        <v>0</v>
      </c>
      <c r="PW23" s="78">
        <v>1</v>
      </c>
      <c r="PX23" s="78">
        <v>0</v>
      </c>
      <c r="PY23" s="78">
        <v>0</v>
      </c>
      <c r="PZ23" s="78">
        <v>1</v>
      </c>
      <c r="QA23" s="78">
        <v>0</v>
      </c>
      <c r="QB23" s="78">
        <v>5</v>
      </c>
      <c r="QC23" s="78">
        <v>0</v>
      </c>
      <c r="QD23" s="78">
        <v>0</v>
      </c>
      <c r="QE23" s="78">
        <v>0</v>
      </c>
      <c r="QF23" s="78">
        <v>0</v>
      </c>
      <c r="QG23" s="78">
        <v>2</v>
      </c>
      <c r="QH23" s="78">
        <v>0</v>
      </c>
      <c r="QI23" s="78">
        <v>0</v>
      </c>
      <c r="QJ23" s="78">
        <v>0</v>
      </c>
      <c r="QK23" s="78">
        <v>0</v>
      </c>
      <c r="QL23" s="78">
        <v>0</v>
      </c>
      <c r="QM23" s="78">
        <v>0</v>
      </c>
      <c r="QN23" s="78">
        <v>0</v>
      </c>
      <c r="QO23" s="78">
        <v>0</v>
      </c>
      <c r="QP23" s="78">
        <v>2</v>
      </c>
      <c r="QQ23" s="78">
        <v>0</v>
      </c>
      <c r="QR23" s="78">
        <v>0</v>
      </c>
      <c r="QS23" s="78">
        <v>2</v>
      </c>
      <c r="QT23" s="78">
        <v>2</v>
      </c>
      <c r="QU23" s="78">
        <v>0</v>
      </c>
      <c r="QV23" s="78">
        <v>0</v>
      </c>
      <c r="QW23" s="78">
        <v>0</v>
      </c>
      <c r="QX23" s="78">
        <v>76</v>
      </c>
      <c r="QY23" s="78">
        <v>3</v>
      </c>
      <c r="QZ23" s="78">
        <v>2</v>
      </c>
      <c r="RA23" s="78">
        <v>1</v>
      </c>
      <c r="RB23" s="78">
        <v>5</v>
      </c>
      <c r="RC23" s="78">
        <v>0</v>
      </c>
      <c r="RD23" s="78">
        <v>1</v>
      </c>
      <c r="RE23" s="78">
        <v>0</v>
      </c>
      <c r="RF23" s="78">
        <v>3</v>
      </c>
      <c r="RG23" s="78">
        <v>1</v>
      </c>
      <c r="RH23" s="78">
        <v>1</v>
      </c>
      <c r="RI23" s="78">
        <v>5</v>
      </c>
      <c r="RJ23" s="78">
        <v>0</v>
      </c>
      <c r="RK23" s="78">
        <v>2</v>
      </c>
      <c r="RL23" s="78">
        <v>2</v>
      </c>
      <c r="RM23" s="78">
        <v>0</v>
      </c>
      <c r="RN23" s="78">
        <v>2</v>
      </c>
      <c r="RO23" s="78">
        <v>2</v>
      </c>
      <c r="RP23" s="78">
        <v>0</v>
      </c>
      <c r="RQ23" s="78">
        <v>0</v>
      </c>
      <c r="RR23" s="78">
        <v>0</v>
      </c>
      <c r="RS23" s="78">
        <v>76</v>
      </c>
      <c r="RT23" s="78">
        <v>5</v>
      </c>
      <c r="RU23" s="78">
        <v>2</v>
      </c>
      <c r="RV23" s="78">
        <v>1</v>
      </c>
      <c r="RW23" s="78">
        <v>5</v>
      </c>
      <c r="RX23" s="78">
        <v>0</v>
      </c>
      <c r="RY23" s="78">
        <v>1</v>
      </c>
      <c r="RZ23" s="78">
        <v>0</v>
      </c>
      <c r="SA23" s="78">
        <v>3</v>
      </c>
      <c r="SB23" s="78">
        <v>1</v>
      </c>
      <c r="SC23" s="78">
        <v>1</v>
      </c>
      <c r="SD23" s="78">
        <v>5</v>
      </c>
      <c r="SE23" s="78">
        <v>0</v>
      </c>
      <c r="SF23" s="78">
        <v>2</v>
      </c>
      <c r="SG23" s="78">
        <v>2</v>
      </c>
      <c r="SH23" s="78">
        <v>0</v>
      </c>
    </row>
    <row r="24" spans="1:502">
      <c r="A24" s="17" t="s">
        <v>2483</v>
      </c>
      <c r="B24" s="77">
        <v>16</v>
      </c>
      <c r="C24" s="77">
        <v>16</v>
      </c>
      <c r="D24" s="77">
        <v>1</v>
      </c>
      <c r="E24" s="77">
        <v>2019</v>
      </c>
      <c r="F24" s="77" t="s">
        <v>159</v>
      </c>
      <c r="G24" s="1017" t="s">
        <v>1645</v>
      </c>
      <c r="H24" s="77" t="s">
        <v>1646</v>
      </c>
      <c r="I24" s="1018"/>
      <c r="J24" s="80">
        <v>29.103999999999999</v>
      </c>
      <c r="K24" s="80">
        <v>0</v>
      </c>
      <c r="L24" s="80">
        <v>0</v>
      </c>
      <c r="M24" s="80">
        <v>0</v>
      </c>
      <c r="N24" s="80">
        <v>0</v>
      </c>
      <c r="O24" s="80">
        <v>0</v>
      </c>
      <c r="P24" s="80">
        <v>0</v>
      </c>
      <c r="Q24" s="80">
        <v>0</v>
      </c>
      <c r="R24" s="80">
        <v>95.043999999999997</v>
      </c>
      <c r="S24" s="80">
        <v>75.073999999999998</v>
      </c>
      <c r="T24" s="80">
        <v>235.17500000000001</v>
      </c>
      <c r="U24" s="80">
        <v>17.355</v>
      </c>
      <c r="V24" s="80">
        <v>0</v>
      </c>
      <c r="W24" s="80">
        <v>107.893</v>
      </c>
      <c r="X24" s="80">
        <v>0</v>
      </c>
      <c r="Y24" s="80">
        <v>634.54200000000003</v>
      </c>
      <c r="Z24" s="80">
        <v>0</v>
      </c>
      <c r="AA24" s="80">
        <v>39.625999999999998</v>
      </c>
      <c r="AB24" s="80">
        <v>74.051000000000002</v>
      </c>
      <c r="AC24" s="80">
        <v>0</v>
      </c>
      <c r="AD24" s="80">
        <v>4.9779999999999998</v>
      </c>
      <c r="AE24" s="80">
        <v>379.8</v>
      </c>
      <c r="AF24" s="80">
        <v>3.1850000000000001</v>
      </c>
      <c r="AG24" s="80">
        <v>21.373999999999999</v>
      </c>
      <c r="AH24" s="80">
        <v>0</v>
      </c>
      <c r="AI24" s="80">
        <v>2.1110000000000002</v>
      </c>
      <c r="AJ24" s="80">
        <v>49.951999999999998</v>
      </c>
      <c r="AK24" s="80">
        <v>294.459</v>
      </c>
      <c r="AL24" s="80">
        <v>48.497999999999998</v>
      </c>
      <c r="AM24" s="80">
        <v>2.431</v>
      </c>
      <c r="AN24" s="80">
        <v>8.91</v>
      </c>
      <c r="AO24" s="80">
        <v>2.8849999999999998</v>
      </c>
      <c r="AP24" s="80">
        <v>6.5309999999999997</v>
      </c>
      <c r="AQ24" s="80">
        <v>0</v>
      </c>
      <c r="AR24" s="80">
        <v>0</v>
      </c>
      <c r="AS24" s="80">
        <v>7.157</v>
      </c>
      <c r="AT24" s="80">
        <v>1.694</v>
      </c>
      <c r="AU24" s="80">
        <v>0</v>
      </c>
      <c r="AV24" s="80">
        <v>0</v>
      </c>
      <c r="AW24" s="80">
        <v>3.2509999999999999</v>
      </c>
      <c r="AX24" s="80">
        <v>0</v>
      </c>
      <c r="AY24" s="80">
        <v>0</v>
      </c>
      <c r="AZ24" s="80">
        <v>0</v>
      </c>
      <c r="BA24" s="80">
        <v>0</v>
      </c>
      <c r="BB24" s="80">
        <v>0</v>
      </c>
      <c r="BC24" s="80">
        <v>0</v>
      </c>
      <c r="BD24" s="80">
        <v>2.077</v>
      </c>
      <c r="BE24" s="80">
        <v>0</v>
      </c>
      <c r="BF24" s="80">
        <v>0</v>
      </c>
      <c r="BG24" s="80">
        <v>0</v>
      </c>
      <c r="BH24" s="80">
        <v>0</v>
      </c>
      <c r="BI24" s="80">
        <v>0</v>
      </c>
      <c r="BJ24" s="80">
        <v>0</v>
      </c>
      <c r="BK24" s="80">
        <v>0</v>
      </c>
      <c r="BL24" s="80">
        <v>0</v>
      </c>
      <c r="BM24" s="80">
        <v>11.337</v>
      </c>
      <c r="BN24" s="80">
        <v>0</v>
      </c>
      <c r="BO24" s="80">
        <v>0</v>
      </c>
      <c r="BP24" s="80">
        <v>0</v>
      </c>
      <c r="BQ24" s="80">
        <v>0</v>
      </c>
      <c r="BR24" s="80">
        <v>0</v>
      </c>
      <c r="BS24" s="80">
        <v>0</v>
      </c>
      <c r="BT24" s="80">
        <v>0</v>
      </c>
      <c r="BU24" s="80">
        <v>0</v>
      </c>
      <c r="BV24" s="80">
        <v>0</v>
      </c>
      <c r="BW24" s="80">
        <v>0</v>
      </c>
      <c r="BX24" s="80">
        <v>0</v>
      </c>
      <c r="BY24" s="80">
        <v>0</v>
      </c>
      <c r="BZ24" s="80">
        <v>2.7450000000000001</v>
      </c>
      <c r="CA24" s="80">
        <v>0</v>
      </c>
      <c r="CB24" s="80">
        <v>0</v>
      </c>
      <c r="CC24" s="80">
        <v>0</v>
      </c>
      <c r="CD24" s="80">
        <v>0</v>
      </c>
      <c r="CE24" s="80">
        <v>0</v>
      </c>
      <c r="CF24" s="80">
        <v>17.172999999999998</v>
      </c>
      <c r="CG24" s="80">
        <v>0</v>
      </c>
      <c r="CH24" s="80">
        <v>0</v>
      </c>
      <c r="CI24" s="80">
        <v>4.7220000000000004</v>
      </c>
      <c r="CJ24" s="80">
        <v>0</v>
      </c>
      <c r="CK24" s="80">
        <v>0</v>
      </c>
      <c r="CL24" s="80">
        <v>3.4550000000000001</v>
      </c>
      <c r="CM24" s="80">
        <v>0</v>
      </c>
      <c r="CN24" s="80">
        <v>29.69</v>
      </c>
      <c r="CO24" s="80">
        <v>0</v>
      </c>
      <c r="CP24" s="80">
        <v>0</v>
      </c>
      <c r="CQ24" s="80">
        <v>0</v>
      </c>
      <c r="CR24" s="80">
        <v>0</v>
      </c>
      <c r="CS24" s="80">
        <v>0</v>
      </c>
      <c r="CT24" s="80">
        <v>0</v>
      </c>
      <c r="CU24" s="80">
        <v>0</v>
      </c>
      <c r="CV24" s="80">
        <v>0</v>
      </c>
      <c r="CW24" s="80">
        <v>0</v>
      </c>
      <c r="CX24" s="80">
        <v>0</v>
      </c>
      <c r="CY24" s="80">
        <v>0</v>
      </c>
      <c r="CZ24" s="80">
        <v>0</v>
      </c>
      <c r="DA24" s="80">
        <v>0</v>
      </c>
      <c r="DB24" s="80">
        <v>5.3109999999999999</v>
      </c>
      <c r="DC24" s="80">
        <v>48.389000000000003</v>
      </c>
      <c r="DD24" s="80">
        <v>0</v>
      </c>
      <c r="DE24" s="80">
        <v>0</v>
      </c>
      <c r="DF24" s="80">
        <v>0</v>
      </c>
      <c r="DG24" s="80">
        <v>6.5309999999999997</v>
      </c>
      <c r="DH24" s="80">
        <v>0</v>
      </c>
      <c r="DI24" s="80">
        <v>0</v>
      </c>
      <c r="DJ24" s="80">
        <v>0</v>
      </c>
      <c r="DK24" s="80">
        <v>29.103999999999999</v>
      </c>
      <c r="DL24" s="80">
        <v>0</v>
      </c>
      <c r="DM24" s="80">
        <v>0</v>
      </c>
      <c r="DN24" s="80">
        <v>0</v>
      </c>
      <c r="DO24" s="80">
        <v>0</v>
      </c>
      <c r="DP24" s="80">
        <v>0</v>
      </c>
      <c r="DQ24" s="80">
        <v>0</v>
      </c>
      <c r="DR24" s="80">
        <v>0</v>
      </c>
      <c r="DS24" s="80">
        <v>95.043999999999997</v>
      </c>
      <c r="DT24" s="80">
        <v>75.073999999999998</v>
      </c>
      <c r="DU24" s="80">
        <v>235.17500000000001</v>
      </c>
      <c r="DV24" s="80">
        <v>17.355</v>
      </c>
      <c r="DW24" s="80">
        <v>0</v>
      </c>
      <c r="DX24" s="80">
        <v>107.893</v>
      </c>
      <c r="DY24" s="80">
        <v>0</v>
      </c>
      <c r="DZ24" s="80">
        <v>634.54200000000003</v>
      </c>
      <c r="EA24" s="80">
        <v>0</v>
      </c>
      <c r="EB24" s="80">
        <v>39.625999999999998</v>
      </c>
      <c r="EC24" s="80">
        <v>74.051000000000002</v>
      </c>
      <c r="ED24" s="80">
        <v>0</v>
      </c>
      <c r="EE24" s="80">
        <v>4.9779999999999998</v>
      </c>
      <c r="EF24" s="80">
        <v>379.8</v>
      </c>
      <c r="EG24" s="80">
        <v>3.1850000000000001</v>
      </c>
      <c r="EH24" s="80">
        <v>21.373999999999999</v>
      </c>
      <c r="EI24" s="80">
        <v>0</v>
      </c>
      <c r="EJ24" s="80">
        <v>2.1110000000000002</v>
      </c>
      <c r="EK24" s="80">
        <v>49.951999999999998</v>
      </c>
      <c r="EL24" s="80">
        <v>294.459</v>
      </c>
      <c r="EM24" s="80">
        <v>48.497999999999998</v>
      </c>
      <c r="EN24" s="80">
        <v>2.431</v>
      </c>
      <c r="EO24" s="80">
        <v>8.91</v>
      </c>
      <c r="EP24" s="80">
        <v>2.8849999999999998</v>
      </c>
      <c r="EQ24" s="80">
        <v>0</v>
      </c>
      <c r="ER24" s="80">
        <v>0</v>
      </c>
      <c r="ES24" s="80">
        <v>0</v>
      </c>
      <c r="ET24" s="80">
        <v>7.157</v>
      </c>
      <c r="EU24" s="80">
        <v>1.694</v>
      </c>
      <c r="EV24" s="80">
        <v>0</v>
      </c>
      <c r="EW24" s="80">
        <v>0</v>
      </c>
      <c r="EX24" s="80">
        <v>3.2509999999999999</v>
      </c>
      <c r="EY24" s="80">
        <v>0</v>
      </c>
      <c r="EZ24" s="80">
        <v>0</v>
      </c>
      <c r="FA24" s="80">
        <v>0</v>
      </c>
      <c r="FB24" s="80">
        <v>0</v>
      </c>
      <c r="FC24" s="80">
        <v>0</v>
      </c>
      <c r="FD24" s="80">
        <v>0</v>
      </c>
      <c r="FE24" s="80">
        <v>2.077</v>
      </c>
      <c r="FF24" s="80">
        <v>0</v>
      </c>
      <c r="FG24" s="80">
        <v>0</v>
      </c>
      <c r="FH24" s="80">
        <v>0</v>
      </c>
      <c r="FI24" s="80">
        <v>0</v>
      </c>
      <c r="FJ24" s="80">
        <v>0</v>
      </c>
      <c r="FK24" s="80">
        <v>0</v>
      </c>
      <c r="FL24" s="80">
        <v>0</v>
      </c>
      <c r="FM24" s="80">
        <v>0</v>
      </c>
      <c r="FN24" s="80">
        <v>11.337</v>
      </c>
      <c r="FO24" s="80">
        <v>0</v>
      </c>
      <c r="FP24" s="80">
        <v>0</v>
      </c>
      <c r="FQ24" s="80">
        <v>0</v>
      </c>
      <c r="FR24" s="80">
        <v>0</v>
      </c>
      <c r="FS24" s="80">
        <v>0</v>
      </c>
      <c r="FT24" s="80">
        <v>0</v>
      </c>
      <c r="FU24" s="80">
        <v>0</v>
      </c>
      <c r="FV24" s="80">
        <v>0</v>
      </c>
      <c r="FW24" s="80">
        <v>0</v>
      </c>
      <c r="FX24" s="80">
        <v>0</v>
      </c>
      <c r="FY24" s="80">
        <v>0</v>
      </c>
      <c r="FZ24" s="80">
        <v>0</v>
      </c>
      <c r="GA24" s="80">
        <v>2.7450000000000001</v>
      </c>
      <c r="GB24" s="80">
        <v>0</v>
      </c>
      <c r="GC24" s="80">
        <v>0</v>
      </c>
      <c r="GD24" s="80">
        <v>0</v>
      </c>
      <c r="GE24" s="80">
        <v>0</v>
      </c>
      <c r="GF24" s="80">
        <v>0</v>
      </c>
      <c r="GG24" s="80">
        <v>17.172999999999998</v>
      </c>
      <c r="GH24" s="80">
        <v>0</v>
      </c>
      <c r="GI24" s="80">
        <v>0</v>
      </c>
      <c r="GJ24" s="80">
        <v>4.7220000000000004</v>
      </c>
      <c r="GK24" s="80">
        <v>0</v>
      </c>
      <c r="GL24" s="80">
        <v>0</v>
      </c>
      <c r="GM24" s="80">
        <v>3.4550000000000001</v>
      </c>
      <c r="GN24" s="80">
        <v>0</v>
      </c>
      <c r="GO24" s="80">
        <v>29.69</v>
      </c>
      <c r="GP24" s="80">
        <v>0</v>
      </c>
      <c r="GQ24" s="80">
        <v>0</v>
      </c>
      <c r="GR24" s="80">
        <v>0</v>
      </c>
      <c r="GS24" s="80">
        <v>0</v>
      </c>
      <c r="GT24" s="80">
        <v>0</v>
      </c>
      <c r="GU24" s="80">
        <v>0</v>
      </c>
      <c r="GV24" s="80">
        <v>0</v>
      </c>
      <c r="GW24" s="80">
        <v>0</v>
      </c>
      <c r="GX24" s="80">
        <v>0</v>
      </c>
      <c r="GY24" s="80">
        <v>0</v>
      </c>
      <c r="GZ24" s="80">
        <v>0</v>
      </c>
      <c r="HA24" s="80">
        <v>0</v>
      </c>
      <c r="HB24" s="80">
        <v>0</v>
      </c>
      <c r="HC24" s="80">
        <v>5.3109999999999999</v>
      </c>
      <c r="HD24" s="80">
        <v>48.389000000000003</v>
      </c>
      <c r="HE24" s="80">
        <v>0</v>
      </c>
      <c r="HF24" s="80">
        <v>6.5309999999999997</v>
      </c>
      <c r="HG24" s="80">
        <v>29.103999999999999</v>
      </c>
      <c r="HH24" s="80">
        <v>0</v>
      </c>
      <c r="HI24" s="80">
        <v>0</v>
      </c>
      <c r="HJ24" s="80">
        <v>0</v>
      </c>
      <c r="HK24" s="80">
        <v>2097.3429999999998</v>
      </c>
      <c r="HL24" s="80">
        <v>7.157</v>
      </c>
      <c r="HM24" s="80">
        <v>4.9450000000000003</v>
      </c>
      <c r="HN24" s="80">
        <v>2.077</v>
      </c>
      <c r="HO24" s="80">
        <v>11.337</v>
      </c>
      <c r="HP24" s="80">
        <v>0</v>
      </c>
      <c r="HQ24" s="80">
        <v>2.7450000000000001</v>
      </c>
      <c r="HR24" s="80">
        <v>0</v>
      </c>
      <c r="HS24" s="80">
        <v>17.172999999999998</v>
      </c>
      <c r="HT24" s="80">
        <v>4.7220000000000004</v>
      </c>
      <c r="HU24" s="80">
        <v>3.4550000000000001</v>
      </c>
      <c r="HV24" s="80">
        <v>29.69</v>
      </c>
      <c r="HW24" s="80">
        <v>0</v>
      </c>
      <c r="HX24" s="80">
        <v>0</v>
      </c>
      <c r="HY24" s="80">
        <v>53.7</v>
      </c>
      <c r="HZ24" s="80">
        <v>0</v>
      </c>
      <c r="IA24" s="80">
        <v>6.5309999999999997</v>
      </c>
      <c r="IB24" s="80">
        <v>29.103999999999999</v>
      </c>
      <c r="IC24" s="80">
        <v>0</v>
      </c>
      <c r="ID24" s="80">
        <v>0</v>
      </c>
      <c r="IE24" s="80">
        <v>0</v>
      </c>
      <c r="IF24" s="80">
        <v>2097.3429999999998</v>
      </c>
      <c r="IG24" s="80">
        <v>13.688000000000001</v>
      </c>
      <c r="IH24" s="80">
        <v>4.9450000000000003</v>
      </c>
      <c r="II24" s="80">
        <v>2.077</v>
      </c>
      <c r="IJ24" s="80">
        <v>11.337</v>
      </c>
      <c r="IK24" s="80">
        <v>0</v>
      </c>
      <c r="IL24" s="80">
        <v>2.7450000000000001</v>
      </c>
      <c r="IM24" s="80">
        <v>0</v>
      </c>
      <c r="IN24" s="80">
        <v>17.172999999999998</v>
      </c>
      <c r="IO24" s="80">
        <v>4.7220000000000004</v>
      </c>
      <c r="IP24" s="80">
        <v>3.4550000000000001</v>
      </c>
      <c r="IQ24" s="80">
        <v>29.69</v>
      </c>
      <c r="IR24" s="80">
        <v>0</v>
      </c>
      <c r="IS24" s="80">
        <v>0</v>
      </c>
      <c r="IT24" s="80">
        <v>53.7</v>
      </c>
      <c r="IU24" s="80">
        <v>0</v>
      </c>
      <c r="IV24" s="81">
        <v>0</v>
      </c>
      <c r="IW24" s="78">
        <v>1</v>
      </c>
      <c r="IX24" s="78">
        <v>0</v>
      </c>
      <c r="IY24" s="78">
        <v>0</v>
      </c>
      <c r="IZ24" s="78">
        <v>0</v>
      </c>
      <c r="JA24" s="78">
        <v>0</v>
      </c>
      <c r="JB24" s="78">
        <v>0</v>
      </c>
      <c r="JC24" s="78">
        <v>0</v>
      </c>
      <c r="JD24" s="78">
        <v>0</v>
      </c>
      <c r="JE24" s="78">
        <v>17</v>
      </c>
      <c r="JF24" s="78">
        <v>8</v>
      </c>
      <c r="JG24" s="78">
        <v>4</v>
      </c>
      <c r="JH24" s="78">
        <v>1</v>
      </c>
      <c r="JI24" s="78">
        <v>0</v>
      </c>
      <c r="JJ24" s="78">
        <v>2</v>
      </c>
      <c r="JK24" s="78">
        <v>0</v>
      </c>
      <c r="JL24" s="78">
        <v>11</v>
      </c>
      <c r="JM24" s="78">
        <v>0</v>
      </c>
      <c r="JN24" s="78">
        <v>5</v>
      </c>
      <c r="JO24" s="78">
        <v>3</v>
      </c>
      <c r="JP24" s="78">
        <v>0</v>
      </c>
      <c r="JQ24" s="78">
        <v>1</v>
      </c>
      <c r="JR24" s="78">
        <v>2</v>
      </c>
      <c r="JS24" s="78">
        <v>1</v>
      </c>
      <c r="JT24" s="78">
        <v>1</v>
      </c>
      <c r="JU24" s="78">
        <v>0</v>
      </c>
      <c r="JV24" s="78">
        <v>1</v>
      </c>
      <c r="JW24" s="78">
        <v>3</v>
      </c>
      <c r="JX24" s="78">
        <v>7</v>
      </c>
      <c r="JY24" s="78">
        <v>2</v>
      </c>
      <c r="JZ24" s="78">
        <v>1</v>
      </c>
      <c r="KA24" s="78">
        <v>3</v>
      </c>
      <c r="KB24" s="78">
        <v>1</v>
      </c>
      <c r="KC24" s="78">
        <v>2</v>
      </c>
      <c r="KD24" s="78">
        <v>0</v>
      </c>
      <c r="KE24" s="78">
        <v>0</v>
      </c>
      <c r="KF24" s="78">
        <v>3</v>
      </c>
      <c r="KG24" s="78">
        <v>1</v>
      </c>
      <c r="KH24" s="78">
        <v>0</v>
      </c>
      <c r="KI24" s="78">
        <v>0</v>
      </c>
      <c r="KJ24" s="78">
        <v>1</v>
      </c>
      <c r="KK24" s="78">
        <v>0</v>
      </c>
      <c r="KL24" s="78">
        <v>0</v>
      </c>
      <c r="KM24" s="78">
        <v>0</v>
      </c>
      <c r="KN24" s="78">
        <v>0</v>
      </c>
      <c r="KO24" s="78">
        <v>0</v>
      </c>
      <c r="KP24" s="78">
        <v>0</v>
      </c>
      <c r="KQ24" s="78">
        <v>1</v>
      </c>
      <c r="KR24" s="78">
        <v>0</v>
      </c>
      <c r="KS24" s="78">
        <v>0</v>
      </c>
      <c r="KT24" s="78">
        <v>0</v>
      </c>
      <c r="KU24" s="78">
        <v>0</v>
      </c>
      <c r="KV24" s="78">
        <v>0</v>
      </c>
      <c r="KW24" s="78">
        <v>0</v>
      </c>
      <c r="KX24" s="78">
        <v>0</v>
      </c>
      <c r="KY24" s="78">
        <v>0</v>
      </c>
      <c r="KZ24" s="78">
        <v>5</v>
      </c>
      <c r="LA24" s="78">
        <v>0</v>
      </c>
      <c r="LB24" s="78">
        <v>0</v>
      </c>
      <c r="LC24" s="78">
        <v>0</v>
      </c>
      <c r="LD24" s="78">
        <v>0</v>
      </c>
      <c r="LE24" s="78">
        <v>0</v>
      </c>
      <c r="LF24" s="78">
        <v>0</v>
      </c>
      <c r="LG24" s="78">
        <v>0</v>
      </c>
      <c r="LH24" s="78">
        <v>0</v>
      </c>
      <c r="LI24" s="78">
        <v>0</v>
      </c>
      <c r="LJ24" s="78">
        <v>0</v>
      </c>
      <c r="LK24" s="78">
        <v>0</v>
      </c>
      <c r="LL24" s="78">
        <v>0</v>
      </c>
      <c r="LM24" s="78">
        <v>1</v>
      </c>
      <c r="LN24" s="78">
        <v>0</v>
      </c>
      <c r="LO24" s="78">
        <v>0</v>
      </c>
      <c r="LP24" s="78">
        <v>0</v>
      </c>
      <c r="LQ24" s="78">
        <v>0</v>
      </c>
      <c r="LR24" s="78">
        <v>0</v>
      </c>
      <c r="LS24" s="78">
        <v>3</v>
      </c>
      <c r="LT24" s="78">
        <v>0</v>
      </c>
      <c r="LU24" s="78">
        <v>0</v>
      </c>
      <c r="LV24" s="78">
        <v>1</v>
      </c>
      <c r="LW24" s="78">
        <v>0</v>
      </c>
      <c r="LX24" s="78">
        <v>0</v>
      </c>
      <c r="LY24" s="78">
        <v>1</v>
      </c>
      <c r="LZ24" s="78">
        <v>0</v>
      </c>
      <c r="MA24" s="78">
        <v>5</v>
      </c>
      <c r="MB24" s="78">
        <v>0</v>
      </c>
      <c r="MC24" s="78">
        <v>0</v>
      </c>
      <c r="MD24" s="78">
        <v>0</v>
      </c>
      <c r="ME24" s="78">
        <v>0</v>
      </c>
      <c r="MF24" s="78">
        <v>0</v>
      </c>
      <c r="MG24" s="78">
        <v>0</v>
      </c>
      <c r="MH24" s="78">
        <v>0</v>
      </c>
      <c r="MI24" s="78">
        <v>0</v>
      </c>
      <c r="MJ24" s="78">
        <v>0</v>
      </c>
      <c r="MK24" s="78">
        <v>0</v>
      </c>
      <c r="ML24" s="78">
        <v>0</v>
      </c>
      <c r="MM24" s="78">
        <v>0</v>
      </c>
      <c r="MN24" s="78">
        <v>0</v>
      </c>
      <c r="MO24" s="78">
        <v>1</v>
      </c>
      <c r="MP24" s="78">
        <v>2</v>
      </c>
      <c r="MQ24" s="78">
        <v>0</v>
      </c>
      <c r="MR24" s="78">
        <v>0</v>
      </c>
      <c r="MS24" s="78">
        <v>0</v>
      </c>
      <c r="MT24" s="78">
        <v>2</v>
      </c>
      <c r="MU24" s="78">
        <v>0</v>
      </c>
      <c r="MV24" s="78">
        <v>0</v>
      </c>
      <c r="MW24" s="78">
        <v>0</v>
      </c>
      <c r="MX24" s="78">
        <v>1</v>
      </c>
      <c r="MY24" s="78">
        <v>0</v>
      </c>
      <c r="MZ24" s="78">
        <v>0</v>
      </c>
      <c r="NA24" s="78">
        <v>0</v>
      </c>
      <c r="NB24" s="78">
        <v>0</v>
      </c>
      <c r="NC24" s="78">
        <v>0</v>
      </c>
      <c r="ND24" s="78">
        <v>0</v>
      </c>
      <c r="NE24" s="78">
        <v>0</v>
      </c>
      <c r="NF24" s="78">
        <v>17</v>
      </c>
      <c r="NG24" s="78">
        <v>8</v>
      </c>
      <c r="NH24" s="78">
        <v>4</v>
      </c>
      <c r="NI24" s="78">
        <v>1</v>
      </c>
      <c r="NJ24" s="78">
        <v>0</v>
      </c>
      <c r="NK24" s="78">
        <v>2</v>
      </c>
      <c r="NL24" s="78">
        <v>0</v>
      </c>
      <c r="NM24" s="78">
        <v>11</v>
      </c>
      <c r="NN24" s="78">
        <v>0</v>
      </c>
      <c r="NO24" s="78">
        <v>5</v>
      </c>
      <c r="NP24" s="78">
        <v>3</v>
      </c>
      <c r="NQ24" s="78">
        <v>0</v>
      </c>
      <c r="NR24" s="78">
        <v>1</v>
      </c>
      <c r="NS24" s="78">
        <v>2</v>
      </c>
      <c r="NT24" s="78">
        <v>1</v>
      </c>
      <c r="NU24" s="78">
        <v>1</v>
      </c>
      <c r="NV24" s="78">
        <v>0</v>
      </c>
      <c r="NW24" s="78">
        <v>1</v>
      </c>
      <c r="NX24" s="78">
        <v>3</v>
      </c>
      <c r="NY24" s="78">
        <v>7</v>
      </c>
      <c r="NZ24" s="78">
        <v>2</v>
      </c>
      <c r="OA24" s="78">
        <v>1</v>
      </c>
      <c r="OB24" s="78">
        <v>3</v>
      </c>
      <c r="OC24" s="78">
        <v>1</v>
      </c>
      <c r="OD24" s="78">
        <v>0</v>
      </c>
      <c r="OE24" s="78">
        <v>0</v>
      </c>
      <c r="OF24" s="78">
        <v>0</v>
      </c>
      <c r="OG24" s="78">
        <v>3</v>
      </c>
      <c r="OH24" s="78">
        <v>1</v>
      </c>
      <c r="OI24" s="78">
        <v>0</v>
      </c>
      <c r="OJ24" s="78">
        <v>0</v>
      </c>
      <c r="OK24" s="78">
        <v>1</v>
      </c>
      <c r="OL24" s="78">
        <v>0</v>
      </c>
      <c r="OM24" s="78">
        <v>0</v>
      </c>
      <c r="ON24" s="78">
        <v>0</v>
      </c>
      <c r="OO24" s="78">
        <v>0</v>
      </c>
      <c r="OP24" s="78">
        <v>0</v>
      </c>
      <c r="OQ24" s="78">
        <v>0</v>
      </c>
      <c r="OR24" s="78">
        <v>1</v>
      </c>
      <c r="OS24" s="78">
        <v>0</v>
      </c>
      <c r="OT24" s="78">
        <v>0</v>
      </c>
      <c r="OU24" s="78">
        <v>0</v>
      </c>
      <c r="OV24" s="78">
        <v>0</v>
      </c>
      <c r="OW24" s="78">
        <v>0</v>
      </c>
      <c r="OX24" s="78">
        <v>0</v>
      </c>
      <c r="OY24" s="78">
        <v>0</v>
      </c>
      <c r="OZ24" s="78">
        <v>0</v>
      </c>
      <c r="PA24" s="78">
        <v>5</v>
      </c>
      <c r="PB24" s="78">
        <v>0</v>
      </c>
      <c r="PC24" s="78">
        <v>0</v>
      </c>
      <c r="PD24" s="78">
        <v>0</v>
      </c>
      <c r="PE24" s="78">
        <v>0</v>
      </c>
      <c r="PF24" s="78">
        <v>0</v>
      </c>
      <c r="PG24" s="78">
        <v>0</v>
      </c>
      <c r="PH24" s="78">
        <v>0</v>
      </c>
      <c r="PI24" s="78">
        <v>0</v>
      </c>
      <c r="PJ24" s="78">
        <v>0</v>
      </c>
      <c r="PK24" s="78">
        <v>0</v>
      </c>
      <c r="PL24" s="78">
        <v>0</v>
      </c>
      <c r="PM24" s="78">
        <v>0</v>
      </c>
      <c r="PN24" s="78">
        <v>1</v>
      </c>
      <c r="PO24" s="78">
        <v>0</v>
      </c>
      <c r="PP24" s="78">
        <v>0</v>
      </c>
      <c r="PQ24" s="78">
        <v>0</v>
      </c>
      <c r="PR24" s="78">
        <v>0</v>
      </c>
      <c r="PS24" s="78">
        <v>0</v>
      </c>
      <c r="PT24" s="78">
        <v>3</v>
      </c>
      <c r="PU24" s="78">
        <v>0</v>
      </c>
      <c r="PV24" s="78">
        <v>0</v>
      </c>
      <c r="PW24" s="78">
        <v>1</v>
      </c>
      <c r="PX24" s="78">
        <v>0</v>
      </c>
      <c r="PY24" s="78">
        <v>0</v>
      </c>
      <c r="PZ24" s="78">
        <v>1</v>
      </c>
      <c r="QA24" s="78">
        <v>0</v>
      </c>
      <c r="QB24" s="78">
        <v>5</v>
      </c>
      <c r="QC24" s="78">
        <v>0</v>
      </c>
      <c r="QD24" s="78">
        <v>0</v>
      </c>
      <c r="QE24" s="78">
        <v>0</v>
      </c>
      <c r="QF24" s="78">
        <v>0</v>
      </c>
      <c r="QG24" s="78">
        <v>0</v>
      </c>
      <c r="QH24" s="78">
        <v>0</v>
      </c>
      <c r="QI24" s="78">
        <v>0</v>
      </c>
      <c r="QJ24" s="78">
        <v>0</v>
      </c>
      <c r="QK24" s="78">
        <v>0</v>
      </c>
      <c r="QL24" s="78">
        <v>0</v>
      </c>
      <c r="QM24" s="78">
        <v>0</v>
      </c>
      <c r="QN24" s="78">
        <v>0</v>
      </c>
      <c r="QO24" s="78">
        <v>0</v>
      </c>
      <c r="QP24" s="78">
        <v>1</v>
      </c>
      <c r="QQ24" s="78">
        <v>2</v>
      </c>
      <c r="QR24" s="78">
        <v>0</v>
      </c>
      <c r="QS24" s="78">
        <v>2</v>
      </c>
      <c r="QT24" s="78">
        <v>1</v>
      </c>
      <c r="QU24" s="78">
        <v>0</v>
      </c>
      <c r="QV24" s="78">
        <v>0</v>
      </c>
      <c r="QW24" s="78">
        <v>0</v>
      </c>
      <c r="QX24" s="78">
        <v>74</v>
      </c>
      <c r="QY24" s="78">
        <v>3</v>
      </c>
      <c r="QZ24" s="78">
        <v>2</v>
      </c>
      <c r="RA24" s="78">
        <v>1</v>
      </c>
      <c r="RB24" s="78">
        <v>5</v>
      </c>
      <c r="RC24" s="78">
        <v>0</v>
      </c>
      <c r="RD24" s="78">
        <v>1</v>
      </c>
      <c r="RE24" s="78">
        <v>0</v>
      </c>
      <c r="RF24" s="78">
        <v>3</v>
      </c>
      <c r="RG24" s="78">
        <v>1</v>
      </c>
      <c r="RH24" s="78">
        <v>1</v>
      </c>
      <c r="RI24" s="78">
        <v>5</v>
      </c>
      <c r="RJ24" s="78">
        <v>0</v>
      </c>
      <c r="RK24" s="78">
        <v>0</v>
      </c>
      <c r="RL24" s="78">
        <v>3</v>
      </c>
      <c r="RM24" s="78">
        <v>0</v>
      </c>
      <c r="RN24" s="78">
        <v>2</v>
      </c>
      <c r="RO24" s="78">
        <v>1</v>
      </c>
      <c r="RP24" s="78">
        <v>0</v>
      </c>
      <c r="RQ24" s="78">
        <v>0</v>
      </c>
      <c r="RR24" s="78">
        <v>0</v>
      </c>
      <c r="RS24" s="78">
        <v>74</v>
      </c>
      <c r="RT24" s="78">
        <v>5</v>
      </c>
      <c r="RU24" s="78">
        <v>2</v>
      </c>
      <c r="RV24" s="78">
        <v>1</v>
      </c>
      <c r="RW24" s="78">
        <v>5</v>
      </c>
      <c r="RX24" s="78">
        <v>0</v>
      </c>
      <c r="RY24" s="78">
        <v>1</v>
      </c>
      <c r="RZ24" s="78">
        <v>0</v>
      </c>
      <c r="SA24" s="78">
        <v>3</v>
      </c>
      <c r="SB24" s="78">
        <v>1</v>
      </c>
      <c r="SC24" s="78">
        <v>1</v>
      </c>
      <c r="SD24" s="78">
        <v>5</v>
      </c>
      <c r="SE24" s="78">
        <v>0</v>
      </c>
      <c r="SF24" s="78">
        <v>0</v>
      </c>
      <c r="SG24" s="78">
        <v>3</v>
      </c>
      <c r="SH24" s="78">
        <v>0</v>
      </c>
    </row>
    <row r="25" spans="1:502">
      <c r="A25" s="17" t="s">
        <v>2484</v>
      </c>
      <c r="B25" s="77">
        <v>17</v>
      </c>
      <c r="C25" s="77">
        <v>17</v>
      </c>
      <c r="D25" s="77">
        <v>1</v>
      </c>
      <c r="E25" s="77">
        <v>2020</v>
      </c>
      <c r="F25" s="77" t="s">
        <v>160</v>
      </c>
      <c r="G25" s="1017" t="s">
        <v>1645</v>
      </c>
      <c r="H25" s="77" t="s">
        <v>1646</v>
      </c>
      <c r="I25" s="1018"/>
      <c r="J25" s="80">
        <v>7.2240000000000002</v>
      </c>
      <c r="K25" s="80">
        <v>0</v>
      </c>
      <c r="L25" s="80">
        <v>0</v>
      </c>
      <c r="M25" s="80">
        <v>0</v>
      </c>
      <c r="N25" s="80">
        <v>0</v>
      </c>
      <c r="O25" s="80">
        <v>0</v>
      </c>
      <c r="P25" s="80">
        <v>0</v>
      </c>
      <c r="Q25" s="80">
        <v>0</v>
      </c>
      <c r="R25" s="80">
        <v>94.415000000000006</v>
      </c>
      <c r="S25" s="80">
        <v>67.5</v>
      </c>
      <c r="T25" s="80">
        <v>182.179</v>
      </c>
      <c r="U25" s="80">
        <v>14.996</v>
      </c>
      <c r="V25" s="80">
        <v>0</v>
      </c>
      <c r="W25" s="80">
        <v>98.034999999999997</v>
      </c>
      <c r="X25" s="80">
        <v>0</v>
      </c>
      <c r="Y25" s="80">
        <v>803.05399999999997</v>
      </c>
      <c r="Z25" s="80">
        <v>0</v>
      </c>
      <c r="AA25" s="80">
        <v>41.311</v>
      </c>
      <c r="AB25" s="80">
        <v>70.406999999999996</v>
      </c>
      <c r="AC25" s="80">
        <v>0</v>
      </c>
      <c r="AD25" s="80">
        <v>3.8029999999999999</v>
      </c>
      <c r="AE25" s="80">
        <v>364.81099999999998</v>
      </c>
      <c r="AF25" s="80">
        <v>2.343</v>
      </c>
      <c r="AG25" s="80">
        <v>22.995999999999999</v>
      </c>
      <c r="AH25" s="80">
        <v>0</v>
      </c>
      <c r="AI25" s="80">
        <v>2.0430000000000001</v>
      </c>
      <c r="AJ25" s="80">
        <v>59.198</v>
      </c>
      <c r="AK25" s="80">
        <v>176.79</v>
      </c>
      <c r="AL25" s="80">
        <v>38.103000000000002</v>
      </c>
      <c r="AM25" s="80">
        <v>2.7469999999999999</v>
      </c>
      <c r="AN25" s="80">
        <v>9.5250000000000004</v>
      </c>
      <c r="AO25" s="80">
        <v>2.762</v>
      </c>
      <c r="AP25" s="80">
        <v>2.98</v>
      </c>
      <c r="AQ25" s="80">
        <v>0</v>
      </c>
      <c r="AR25" s="80">
        <v>0</v>
      </c>
      <c r="AS25" s="80">
        <v>7.6390000000000002</v>
      </c>
      <c r="AT25" s="80">
        <v>2.0110000000000001</v>
      </c>
      <c r="AU25" s="80">
        <v>0</v>
      </c>
      <c r="AV25" s="80">
        <v>0</v>
      </c>
      <c r="AW25" s="80">
        <v>2.92</v>
      </c>
      <c r="AX25" s="80">
        <v>0</v>
      </c>
      <c r="AY25" s="80">
        <v>0</v>
      </c>
      <c r="AZ25" s="80">
        <v>0</v>
      </c>
      <c r="BA25" s="80">
        <v>0</v>
      </c>
      <c r="BB25" s="80">
        <v>0</v>
      </c>
      <c r="BC25" s="80">
        <v>0</v>
      </c>
      <c r="BD25" s="80">
        <v>4.9470000000000001</v>
      </c>
      <c r="BE25" s="80">
        <v>0</v>
      </c>
      <c r="BF25" s="80">
        <v>0</v>
      </c>
      <c r="BG25" s="80">
        <v>0</v>
      </c>
      <c r="BH25" s="80">
        <v>0</v>
      </c>
      <c r="BI25" s="80">
        <v>0</v>
      </c>
      <c r="BJ25" s="80">
        <v>0</v>
      </c>
      <c r="BK25" s="80">
        <v>0</v>
      </c>
      <c r="BL25" s="80">
        <v>0</v>
      </c>
      <c r="BM25" s="80">
        <v>10.814</v>
      </c>
      <c r="BN25" s="80">
        <v>0</v>
      </c>
      <c r="BO25" s="80">
        <v>0</v>
      </c>
      <c r="BP25" s="80">
        <v>0</v>
      </c>
      <c r="BQ25" s="80">
        <v>0</v>
      </c>
      <c r="BR25" s="80">
        <v>0</v>
      </c>
      <c r="BS25" s="80">
        <v>0</v>
      </c>
      <c r="BT25" s="80">
        <v>0</v>
      </c>
      <c r="BU25" s="80">
        <v>0</v>
      </c>
      <c r="BV25" s="80">
        <v>0</v>
      </c>
      <c r="BW25" s="80">
        <v>0</v>
      </c>
      <c r="BX25" s="80">
        <v>0</v>
      </c>
      <c r="BY25" s="80">
        <v>0</v>
      </c>
      <c r="BZ25" s="80">
        <v>2.823</v>
      </c>
      <c r="CA25" s="80">
        <v>0</v>
      </c>
      <c r="CB25" s="80">
        <v>0</v>
      </c>
      <c r="CC25" s="80">
        <v>0</v>
      </c>
      <c r="CD25" s="80">
        <v>0</v>
      </c>
      <c r="CE25" s="80">
        <v>0</v>
      </c>
      <c r="CF25" s="80">
        <v>15.451000000000001</v>
      </c>
      <c r="CG25" s="80">
        <v>0</v>
      </c>
      <c r="CH25" s="80">
        <v>0</v>
      </c>
      <c r="CI25" s="80">
        <v>3.8279999999999998</v>
      </c>
      <c r="CJ25" s="80">
        <v>0</v>
      </c>
      <c r="CK25" s="80">
        <v>0</v>
      </c>
      <c r="CL25" s="80">
        <v>2.59</v>
      </c>
      <c r="CM25" s="80">
        <v>0</v>
      </c>
      <c r="CN25" s="80">
        <v>31.148</v>
      </c>
      <c r="CO25" s="80">
        <v>0</v>
      </c>
      <c r="CP25" s="80">
        <v>0</v>
      </c>
      <c r="CQ25" s="80">
        <v>0</v>
      </c>
      <c r="CR25" s="80">
        <v>0</v>
      </c>
      <c r="CS25" s="80">
        <v>32.915999999999997</v>
      </c>
      <c r="CT25" s="80">
        <v>0</v>
      </c>
      <c r="CU25" s="80">
        <v>0</v>
      </c>
      <c r="CV25" s="80">
        <v>0</v>
      </c>
      <c r="CW25" s="80">
        <v>0</v>
      </c>
      <c r="CX25" s="80">
        <v>0</v>
      </c>
      <c r="CY25" s="80">
        <v>0</v>
      </c>
      <c r="CZ25" s="80">
        <v>0</v>
      </c>
      <c r="DA25" s="80">
        <v>0</v>
      </c>
      <c r="DB25" s="80">
        <v>8.9139999999999997</v>
      </c>
      <c r="DC25" s="80">
        <v>0</v>
      </c>
      <c r="DD25" s="80">
        <v>0</v>
      </c>
      <c r="DE25" s="80">
        <v>0</v>
      </c>
      <c r="DF25" s="80">
        <v>0</v>
      </c>
      <c r="DG25" s="80">
        <v>2.98</v>
      </c>
      <c r="DH25" s="80">
        <v>0</v>
      </c>
      <c r="DI25" s="80">
        <v>0</v>
      </c>
      <c r="DJ25" s="80">
        <v>0</v>
      </c>
      <c r="DK25" s="80">
        <v>7.2240000000000002</v>
      </c>
      <c r="DL25" s="80">
        <v>0</v>
      </c>
      <c r="DM25" s="80">
        <v>0</v>
      </c>
      <c r="DN25" s="80">
        <v>0</v>
      </c>
      <c r="DO25" s="80">
        <v>0</v>
      </c>
      <c r="DP25" s="80">
        <v>0</v>
      </c>
      <c r="DQ25" s="80">
        <v>0</v>
      </c>
      <c r="DR25" s="80">
        <v>0</v>
      </c>
      <c r="DS25" s="80">
        <v>94.415000000000006</v>
      </c>
      <c r="DT25" s="80">
        <v>67.5</v>
      </c>
      <c r="DU25" s="80">
        <v>182.179</v>
      </c>
      <c r="DV25" s="80">
        <v>14.996</v>
      </c>
      <c r="DW25" s="80">
        <v>0</v>
      </c>
      <c r="DX25" s="80">
        <v>98.034999999999997</v>
      </c>
      <c r="DY25" s="80">
        <v>0</v>
      </c>
      <c r="DZ25" s="80">
        <v>803.05399999999997</v>
      </c>
      <c r="EA25" s="80">
        <v>0</v>
      </c>
      <c r="EB25" s="80">
        <v>41.311</v>
      </c>
      <c r="EC25" s="80">
        <v>70.406999999999996</v>
      </c>
      <c r="ED25" s="80">
        <v>0</v>
      </c>
      <c r="EE25" s="80">
        <v>3.8029999999999999</v>
      </c>
      <c r="EF25" s="80">
        <v>364.81099999999998</v>
      </c>
      <c r="EG25" s="80">
        <v>2.343</v>
      </c>
      <c r="EH25" s="80">
        <v>22.995999999999999</v>
      </c>
      <c r="EI25" s="80">
        <v>0</v>
      </c>
      <c r="EJ25" s="80">
        <v>2.0430000000000001</v>
      </c>
      <c r="EK25" s="80">
        <v>59.198</v>
      </c>
      <c r="EL25" s="80">
        <v>176.79</v>
      </c>
      <c r="EM25" s="80">
        <v>38.103000000000002</v>
      </c>
      <c r="EN25" s="80">
        <v>2.7469999999999999</v>
      </c>
      <c r="EO25" s="80">
        <v>9.5250000000000004</v>
      </c>
      <c r="EP25" s="80">
        <v>2.762</v>
      </c>
      <c r="EQ25" s="80">
        <v>0</v>
      </c>
      <c r="ER25" s="80">
        <v>0</v>
      </c>
      <c r="ES25" s="80">
        <v>0</v>
      </c>
      <c r="ET25" s="80">
        <v>7.6390000000000002</v>
      </c>
      <c r="EU25" s="80">
        <v>2.0110000000000001</v>
      </c>
      <c r="EV25" s="80">
        <v>0</v>
      </c>
      <c r="EW25" s="80">
        <v>0</v>
      </c>
      <c r="EX25" s="80">
        <v>2.92</v>
      </c>
      <c r="EY25" s="80">
        <v>0</v>
      </c>
      <c r="EZ25" s="80">
        <v>0</v>
      </c>
      <c r="FA25" s="80">
        <v>0</v>
      </c>
      <c r="FB25" s="80">
        <v>0</v>
      </c>
      <c r="FC25" s="80">
        <v>0</v>
      </c>
      <c r="FD25" s="80">
        <v>0</v>
      </c>
      <c r="FE25" s="80">
        <v>4.9470000000000001</v>
      </c>
      <c r="FF25" s="80">
        <v>0</v>
      </c>
      <c r="FG25" s="80">
        <v>0</v>
      </c>
      <c r="FH25" s="80">
        <v>0</v>
      </c>
      <c r="FI25" s="80">
        <v>0</v>
      </c>
      <c r="FJ25" s="80">
        <v>0</v>
      </c>
      <c r="FK25" s="80">
        <v>0</v>
      </c>
      <c r="FL25" s="80">
        <v>0</v>
      </c>
      <c r="FM25" s="80">
        <v>0</v>
      </c>
      <c r="FN25" s="80">
        <v>10.814</v>
      </c>
      <c r="FO25" s="80">
        <v>0</v>
      </c>
      <c r="FP25" s="80">
        <v>0</v>
      </c>
      <c r="FQ25" s="80">
        <v>0</v>
      </c>
      <c r="FR25" s="80">
        <v>0</v>
      </c>
      <c r="FS25" s="80">
        <v>0</v>
      </c>
      <c r="FT25" s="80">
        <v>0</v>
      </c>
      <c r="FU25" s="80">
        <v>0</v>
      </c>
      <c r="FV25" s="80">
        <v>0</v>
      </c>
      <c r="FW25" s="80">
        <v>0</v>
      </c>
      <c r="FX25" s="80">
        <v>0</v>
      </c>
      <c r="FY25" s="80">
        <v>0</v>
      </c>
      <c r="FZ25" s="80">
        <v>0</v>
      </c>
      <c r="GA25" s="80">
        <v>2.823</v>
      </c>
      <c r="GB25" s="80">
        <v>0</v>
      </c>
      <c r="GC25" s="80">
        <v>0</v>
      </c>
      <c r="GD25" s="80">
        <v>0</v>
      </c>
      <c r="GE25" s="80">
        <v>0</v>
      </c>
      <c r="GF25" s="80">
        <v>0</v>
      </c>
      <c r="GG25" s="80">
        <v>15.451000000000001</v>
      </c>
      <c r="GH25" s="80">
        <v>0</v>
      </c>
      <c r="GI25" s="80">
        <v>0</v>
      </c>
      <c r="GJ25" s="80">
        <v>3.8279999999999998</v>
      </c>
      <c r="GK25" s="80">
        <v>0</v>
      </c>
      <c r="GL25" s="80">
        <v>0</v>
      </c>
      <c r="GM25" s="80">
        <v>2.59</v>
      </c>
      <c r="GN25" s="80">
        <v>0</v>
      </c>
      <c r="GO25" s="80">
        <v>31.148</v>
      </c>
      <c r="GP25" s="80">
        <v>0</v>
      </c>
      <c r="GQ25" s="80">
        <v>0</v>
      </c>
      <c r="GR25" s="80">
        <v>0</v>
      </c>
      <c r="GS25" s="80">
        <v>0</v>
      </c>
      <c r="GT25" s="80">
        <v>32.915999999999997</v>
      </c>
      <c r="GU25" s="80">
        <v>0</v>
      </c>
      <c r="GV25" s="80">
        <v>0</v>
      </c>
      <c r="GW25" s="80">
        <v>0</v>
      </c>
      <c r="GX25" s="80">
        <v>0</v>
      </c>
      <c r="GY25" s="80">
        <v>0</v>
      </c>
      <c r="GZ25" s="80">
        <v>0</v>
      </c>
      <c r="HA25" s="80">
        <v>0</v>
      </c>
      <c r="HB25" s="80">
        <v>0</v>
      </c>
      <c r="HC25" s="80">
        <v>8.9139999999999997</v>
      </c>
      <c r="HD25" s="80">
        <v>0</v>
      </c>
      <c r="HE25" s="80">
        <v>0</v>
      </c>
      <c r="HF25" s="80">
        <v>2.98</v>
      </c>
      <c r="HG25" s="80">
        <v>7.2240000000000002</v>
      </c>
      <c r="HH25" s="80">
        <v>0</v>
      </c>
      <c r="HI25" s="80">
        <v>0</v>
      </c>
      <c r="HJ25" s="80">
        <v>0</v>
      </c>
      <c r="HK25" s="80">
        <v>2057.018</v>
      </c>
      <c r="HL25" s="80">
        <v>7.6390000000000002</v>
      </c>
      <c r="HM25" s="80">
        <v>4.931</v>
      </c>
      <c r="HN25" s="80">
        <v>4.9470000000000001</v>
      </c>
      <c r="HO25" s="80">
        <v>10.814</v>
      </c>
      <c r="HP25" s="80">
        <v>0</v>
      </c>
      <c r="HQ25" s="80">
        <v>2.823</v>
      </c>
      <c r="HR25" s="80">
        <v>0</v>
      </c>
      <c r="HS25" s="80">
        <v>15.451000000000001</v>
      </c>
      <c r="HT25" s="80">
        <v>3.8279999999999998</v>
      </c>
      <c r="HU25" s="80">
        <v>2.59</v>
      </c>
      <c r="HV25" s="80">
        <v>31.148</v>
      </c>
      <c r="HW25" s="80">
        <v>0</v>
      </c>
      <c r="HX25" s="80">
        <v>32.915999999999997</v>
      </c>
      <c r="HY25" s="80">
        <v>8.9139999999999997</v>
      </c>
      <c r="HZ25" s="80">
        <v>0</v>
      </c>
      <c r="IA25" s="80">
        <v>2.98</v>
      </c>
      <c r="IB25" s="80">
        <v>7.2240000000000002</v>
      </c>
      <c r="IC25" s="80">
        <v>0</v>
      </c>
      <c r="ID25" s="80">
        <v>0</v>
      </c>
      <c r="IE25" s="80">
        <v>0</v>
      </c>
      <c r="IF25" s="80">
        <v>2057.018</v>
      </c>
      <c r="IG25" s="80">
        <v>10.619</v>
      </c>
      <c r="IH25" s="80">
        <v>4.931</v>
      </c>
      <c r="II25" s="80">
        <v>4.9470000000000001</v>
      </c>
      <c r="IJ25" s="80">
        <v>10.814</v>
      </c>
      <c r="IK25" s="80">
        <v>0</v>
      </c>
      <c r="IL25" s="80">
        <v>2.823</v>
      </c>
      <c r="IM25" s="80">
        <v>0</v>
      </c>
      <c r="IN25" s="80">
        <v>15.451000000000001</v>
      </c>
      <c r="IO25" s="80">
        <v>3.8279999999999998</v>
      </c>
      <c r="IP25" s="80">
        <v>2.59</v>
      </c>
      <c r="IQ25" s="80">
        <v>31.148</v>
      </c>
      <c r="IR25" s="80">
        <v>0</v>
      </c>
      <c r="IS25" s="80">
        <v>32.915999999999997</v>
      </c>
      <c r="IT25" s="80">
        <v>8.9139999999999997</v>
      </c>
      <c r="IU25" s="80">
        <v>0</v>
      </c>
      <c r="IV25" s="81">
        <v>0</v>
      </c>
      <c r="IW25" s="78">
        <v>1</v>
      </c>
      <c r="IX25" s="78">
        <v>0</v>
      </c>
      <c r="IY25" s="78">
        <v>0</v>
      </c>
      <c r="IZ25" s="78">
        <v>0</v>
      </c>
      <c r="JA25" s="78">
        <v>0</v>
      </c>
      <c r="JB25" s="78">
        <v>0</v>
      </c>
      <c r="JC25" s="78">
        <v>0</v>
      </c>
      <c r="JD25" s="78">
        <v>0</v>
      </c>
      <c r="JE25" s="78">
        <v>16</v>
      </c>
      <c r="JF25" s="78">
        <v>8</v>
      </c>
      <c r="JG25" s="78">
        <v>4</v>
      </c>
      <c r="JH25" s="78">
        <v>1</v>
      </c>
      <c r="JI25" s="78">
        <v>0</v>
      </c>
      <c r="JJ25" s="78">
        <v>2</v>
      </c>
      <c r="JK25" s="78">
        <v>0</v>
      </c>
      <c r="JL25" s="78">
        <v>13</v>
      </c>
      <c r="JM25" s="78">
        <v>0</v>
      </c>
      <c r="JN25" s="78">
        <v>5</v>
      </c>
      <c r="JO25" s="78">
        <v>3</v>
      </c>
      <c r="JP25" s="78">
        <v>0</v>
      </c>
      <c r="JQ25" s="78">
        <v>1</v>
      </c>
      <c r="JR25" s="78">
        <v>2</v>
      </c>
      <c r="JS25" s="78">
        <v>1</v>
      </c>
      <c r="JT25" s="78">
        <v>1</v>
      </c>
      <c r="JU25" s="78">
        <v>0</v>
      </c>
      <c r="JV25" s="78">
        <v>1</v>
      </c>
      <c r="JW25" s="78">
        <v>4</v>
      </c>
      <c r="JX25" s="78">
        <v>7</v>
      </c>
      <c r="JY25" s="78">
        <v>2</v>
      </c>
      <c r="JZ25" s="78">
        <v>1</v>
      </c>
      <c r="KA25" s="78">
        <v>3</v>
      </c>
      <c r="KB25" s="78">
        <v>1</v>
      </c>
      <c r="KC25" s="78">
        <v>2</v>
      </c>
      <c r="KD25" s="78">
        <v>0</v>
      </c>
      <c r="KE25" s="78">
        <v>0</v>
      </c>
      <c r="KF25" s="78">
        <v>3</v>
      </c>
      <c r="KG25" s="78">
        <v>1</v>
      </c>
      <c r="KH25" s="78">
        <v>0</v>
      </c>
      <c r="KI25" s="78">
        <v>0</v>
      </c>
      <c r="KJ25" s="78">
        <v>1</v>
      </c>
      <c r="KK25" s="78">
        <v>0</v>
      </c>
      <c r="KL25" s="78">
        <v>0</v>
      </c>
      <c r="KM25" s="78">
        <v>0</v>
      </c>
      <c r="KN25" s="78">
        <v>0</v>
      </c>
      <c r="KO25" s="78">
        <v>0</v>
      </c>
      <c r="KP25" s="78">
        <v>0</v>
      </c>
      <c r="KQ25" s="78">
        <v>2</v>
      </c>
      <c r="KR25" s="78">
        <v>0</v>
      </c>
      <c r="KS25" s="78">
        <v>0</v>
      </c>
      <c r="KT25" s="78">
        <v>0</v>
      </c>
      <c r="KU25" s="78">
        <v>0</v>
      </c>
      <c r="KV25" s="78">
        <v>0</v>
      </c>
      <c r="KW25" s="78">
        <v>0</v>
      </c>
      <c r="KX25" s="78">
        <v>0</v>
      </c>
      <c r="KY25" s="78">
        <v>0</v>
      </c>
      <c r="KZ25" s="78">
        <v>5</v>
      </c>
      <c r="LA25" s="78">
        <v>0</v>
      </c>
      <c r="LB25" s="78">
        <v>0</v>
      </c>
      <c r="LC25" s="78">
        <v>0</v>
      </c>
      <c r="LD25" s="78">
        <v>0</v>
      </c>
      <c r="LE25" s="78">
        <v>0</v>
      </c>
      <c r="LF25" s="78">
        <v>0</v>
      </c>
      <c r="LG25" s="78">
        <v>0</v>
      </c>
      <c r="LH25" s="78">
        <v>0</v>
      </c>
      <c r="LI25" s="78">
        <v>0</v>
      </c>
      <c r="LJ25" s="78">
        <v>0</v>
      </c>
      <c r="LK25" s="78">
        <v>0</v>
      </c>
      <c r="LL25" s="78">
        <v>0</v>
      </c>
      <c r="LM25" s="78">
        <v>1</v>
      </c>
      <c r="LN25" s="78">
        <v>0</v>
      </c>
      <c r="LO25" s="78">
        <v>0</v>
      </c>
      <c r="LP25" s="78">
        <v>0</v>
      </c>
      <c r="LQ25" s="78">
        <v>0</v>
      </c>
      <c r="LR25" s="78">
        <v>0</v>
      </c>
      <c r="LS25" s="78">
        <v>3</v>
      </c>
      <c r="LT25" s="78">
        <v>0</v>
      </c>
      <c r="LU25" s="78">
        <v>0</v>
      </c>
      <c r="LV25" s="78">
        <v>1</v>
      </c>
      <c r="LW25" s="78">
        <v>0</v>
      </c>
      <c r="LX25" s="78">
        <v>0</v>
      </c>
      <c r="LY25" s="78">
        <v>1</v>
      </c>
      <c r="LZ25" s="78">
        <v>0</v>
      </c>
      <c r="MA25" s="78">
        <v>6</v>
      </c>
      <c r="MB25" s="78">
        <v>0</v>
      </c>
      <c r="MC25" s="78">
        <v>0</v>
      </c>
      <c r="MD25" s="78">
        <v>0</v>
      </c>
      <c r="ME25" s="78">
        <v>0</v>
      </c>
      <c r="MF25" s="78">
        <v>2</v>
      </c>
      <c r="MG25" s="78">
        <v>0</v>
      </c>
      <c r="MH25" s="78">
        <v>0</v>
      </c>
      <c r="MI25" s="78">
        <v>0</v>
      </c>
      <c r="MJ25" s="78">
        <v>0</v>
      </c>
      <c r="MK25" s="78">
        <v>0</v>
      </c>
      <c r="ML25" s="78">
        <v>0</v>
      </c>
      <c r="MM25" s="78">
        <v>0</v>
      </c>
      <c r="MN25" s="78">
        <v>0</v>
      </c>
      <c r="MO25" s="78">
        <v>2</v>
      </c>
      <c r="MP25" s="78">
        <v>0</v>
      </c>
      <c r="MQ25" s="78">
        <v>0</v>
      </c>
      <c r="MR25" s="78">
        <v>0</v>
      </c>
      <c r="MS25" s="78">
        <v>0</v>
      </c>
      <c r="MT25" s="78">
        <v>2</v>
      </c>
      <c r="MU25" s="78">
        <v>0</v>
      </c>
      <c r="MV25" s="78">
        <v>0</v>
      </c>
      <c r="MW25" s="78">
        <v>0</v>
      </c>
      <c r="MX25" s="78">
        <v>1</v>
      </c>
      <c r="MY25" s="78">
        <v>0</v>
      </c>
      <c r="MZ25" s="78">
        <v>0</v>
      </c>
      <c r="NA25" s="78">
        <v>0</v>
      </c>
      <c r="NB25" s="78">
        <v>0</v>
      </c>
      <c r="NC25" s="78">
        <v>0</v>
      </c>
      <c r="ND25" s="78">
        <v>0</v>
      </c>
      <c r="NE25" s="78">
        <v>0</v>
      </c>
      <c r="NF25" s="78">
        <v>16</v>
      </c>
      <c r="NG25" s="78">
        <v>8</v>
      </c>
      <c r="NH25" s="78">
        <v>4</v>
      </c>
      <c r="NI25" s="78">
        <v>1</v>
      </c>
      <c r="NJ25" s="78">
        <v>0</v>
      </c>
      <c r="NK25" s="78">
        <v>2</v>
      </c>
      <c r="NL25" s="78">
        <v>0</v>
      </c>
      <c r="NM25" s="78">
        <v>13</v>
      </c>
      <c r="NN25" s="78">
        <v>0</v>
      </c>
      <c r="NO25" s="78">
        <v>5</v>
      </c>
      <c r="NP25" s="78">
        <v>3</v>
      </c>
      <c r="NQ25" s="78">
        <v>0</v>
      </c>
      <c r="NR25" s="78">
        <v>1</v>
      </c>
      <c r="NS25" s="78">
        <v>2</v>
      </c>
      <c r="NT25" s="78">
        <v>1</v>
      </c>
      <c r="NU25" s="78">
        <v>1</v>
      </c>
      <c r="NV25" s="78">
        <v>0</v>
      </c>
      <c r="NW25" s="78">
        <v>1</v>
      </c>
      <c r="NX25" s="78">
        <v>4</v>
      </c>
      <c r="NY25" s="78">
        <v>7</v>
      </c>
      <c r="NZ25" s="78">
        <v>2</v>
      </c>
      <c r="OA25" s="78">
        <v>1</v>
      </c>
      <c r="OB25" s="78">
        <v>3</v>
      </c>
      <c r="OC25" s="78">
        <v>1</v>
      </c>
      <c r="OD25" s="78">
        <v>0</v>
      </c>
      <c r="OE25" s="78">
        <v>0</v>
      </c>
      <c r="OF25" s="78">
        <v>0</v>
      </c>
      <c r="OG25" s="78">
        <v>3</v>
      </c>
      <c r="OH25" s="78">
        <v>1</v>
      </c>
      <c r="OI25" s="78">
        <v>0</v>
      </c>
      <c r="OJ25" s="78">
        <v>0</v>
      </c>
      <c r="OK25" s="78">
        <v>1</v>
      </c>
      <c r="OL25" s="78">
        <v>0</v>
      </c>
      <c r="OM25" s="78">
        <v>0</v>
      </c>
      <c r="ON25" s="78">
        <v>0</v>
      </c>
      <c r="OO25" s="78">
        <v>0</v>
      </c>
      <c r="OP25" s="78">
        <v>0</v>
      </c>
      <c r="OQ25" s="78">
        <v>0</v>
      </c>
      <c r="OR25" s="78">
        <v>2</v>
      </c>
      <c r="OS25" s="78">
        <v>0</v>
      </c>
      <c r="OT25" s="78">
        <v>0</v>
      </c>
      <c r="OU25" s="78">
        <v>0</v>
      </c>
      <c r="OV25" s="78">
        <v>0</v>
      </c>
      <c r="OW25" s="78">
        <v>0</v>
      </c>
      <c r="OX25" s="78">
        <v>0</v>
      </c>
      <c r="OY25" s="78">
        <v>0</v>
      </c>
      <c r="OZ25" s="78">
        <v>0</v>
      </c>
      <c r="PA25" s="78">
        <v>5</v>
      </c>
      <c r="PB25" s="78">
        <v>0</v>
      </c>
      <c r="PC25" s="78">
        <v>0</v>
      </c>
      <c r="PD25" s="78">
        <v>0</v>
      </c>
      <c r="PE25" s="78">
        <v>0</v>
      </c>
      <c r="PF25" s="78">
        <v>0</v>
      </c>
      <c r="PG25" s="78">
        <v>0</v>
      </c>
      <c r="PH25" s="78">
        <v>0</v>
      </c>
      <c r="PI25" s="78">
        <v>0</v>
      </c>
      <c r="PJ25" s="78">
        <v>0</v>
      </c>
      <c r="PK25" s="78">
        <v>0</v>
      </c>
      <c r="PL25" s="78">
        <v>0</v>
      </c>
      <c r="PM25" s="78">
        <v>0</v>
      </c>
      <c r="PN25" s="78">
        <v>1</v>
      </c>
      <c r="PO25" s="78">
        <v>0</v>
      </c>
      <c r="PP25" s="78">
        <v>0</v>
      </c>
      <c r="PQ25" s="78">
        <v>0</v>
      </c>
      <c r="PR25" s="78">
        <v>0</v>
      </c>
      <c r="PS25" s="78">
        <v>0</v>
      </c>
      <c r="PT25" s="78">
        <v>3</v>
      </c>
      <c r="PU25" s="78">
        <v>0</v>
      </c>
      <c r="PV25" s="78">
        <v>0</v>
      </c>
      <c r="PW25" s="78">
        <v>1</v>
      </c>
      <c r="PX25" s="78">
        <v>0</v>
      </c>
      <c r="PY25" s="78">
        <v>0</v>
      </c>
      <c r="PZ25" s="78">
        <v>1</v>
      </c>
      <c r="QA25" s="78">
        <v>0</v>
      </c>
      <c r="QB25" s="78">
        <v>6</v>
      </c>
      <c r="QC25" s="78">
        <v>0</v>
      </c>
      <c r="QD25" s="78">
        <v>0</v>
      </c>
      <c r="QE25" s="78">
        <v>0</v>
      </c>
      <c r="QF25" s="78">
        <v>0</v>
      </c>
      <c r="QG25" s="78">
        <v>2</v>
      </c>
      <c r="QH25" s="78">
        <v>0</v>
      </c>
      <c r="QI25" s="78">
        <v>0</v>
      </c>
      <c r="QJ25" s="78">
        <v>0</v>
      </c>
      <c r="QK25" s="78">
        <v>0</v>
      </c>
      <c r="QL25" s="78">
        <v>0</v>
      </c>
      <c r="QM25" s="78">
        <v>0</v>
      </c>
      <c r="QN25" s="78">
        <v>0</v>
      </c>
      <c r="QO25" s="78">
        <v>0</v>
      </c>
      <c r="QP25" s="78">
        <v>2</v>
      </c>
      <c r="QQ25" s="78">
        <v>0</v>
      </c>
      <c r="QR25" s="78">
        <v>0</v>
      </c>
      <c r="QS25" s="78">
        <v>2</v>
      </c>
      <c r="QT25" s="78">
        <v>1</v>
      </c>
      <c r="QU25" s="78">
        <v>0</v>
      </c>
      <c r="QV25" s="78">
        <v>0</v>
      </c>
      <c r="QW25" s="78">
        <v>0</v>
      </c>
      <c r="QX25" s="78">
        <v>76</v>
      </c>
      <c r="QY25" s="78">
        <v>3</v>
      </c>
      <c r="QZ25" s="78">
        <v>2</v>
      </c>
      <c r="RA25" s="78">
        <v>2</v>
      </c>
      <c r="RB25" s="78">
        <v>5</v>
      </c>
      <c r="RC25" s="78">
        <v>0</v>
      </c>
      <c r="RD25" s="78">
        <v>1</v>
      </c>
      <c r="RE25" s="78">
        <v>0</v>
      </c>
      <c r="RF25" s="78">
        <v>3</v>
      </c>
      <c r="RG25" s="78">
        <v>1</v>
      </c>
      <c r="RH25" s="78">
        <v>1</v>
      </c>
      <c r="RI25" s="78">
        <v>6</v>
      </c>
      <c r="RJ25" s="78">
        <v>0</v>
      </c>
      <c r="RK25" s="78">
        <v>2</v>
      </c>
      <c r="RL25" s="78">
        <v>2</v>
      </c>
      <c r="RM25" s="78">
        <v>0</v>
      </c>
      <c r="RN25" s="78">
        <v>2</v>
      </c>
      <c r="RO25" s="78">
        <v>1</v>
      </c>
      <c r="RP25" s="78">
        <v>0</v>
      </c>
      <c r="RQ25" s="78">
        <v>0</v>
      </c>
      <c r="RR25" s="78">
        <v>0</v>
      </c>
      <c r="RS25" s="78">
        <v>76</v>
      </c>
      <c r="RT25" s="78">
        <v>5</v>
      </c>
      <c r="RU25" s="78">
        <v>2</v>
      </c>
      <c r="RV25" s="78">
        <v>2</v>
      </c>
      <c r="RW25" s="78">
        <v>5</v>
      </c>
      <c r="RX25" s="78">
        <v>0</v>
      </c>
      <c r="RY25" s="78">
        <v>1</v>
      </c>
      <c r="RZ25" s="78">
        <v>0</v>
      </c>
      <c r="SA25" s="78">
        <v>3</v>
      </c>
      <c r="SB25" s="78">
        <v>1</v>
      </c>
      <c r="SC25" s="78">
        <v>1</v>
      </c>
      <c r="SD25" s="78">
        <v>6</v>
      </c>
      <c r="SE25" s="78">
        <v>0</v>
      </c>
      <c r="SF25" s="78">
        <v>2</v>
      </c>
      <c r="SG25" s="78">
        <v>2</v>
      </c>
      <c r="SH25" s="78">
        <v>0</v>
      </c>
    </row>
    <row r="26" spans="1:502">
      <c r="A26" s="17" t="s">
        <v>2485</v>
      </c>
      <c r="B26" s="77">
        <v>18</v>
      </c>
      <c r="C26" s="77">
        <v>18</v>
      </c>
      <c r="D26" s="77">
        <v>1</v>
      </c>
      <c r="E26" s="77">
        <v>2021</v>
      </c>
      <c r="F26" s="77" t="s">
        <v>161</v>
      </c>
      <c r="G26" s="1017" t="s">
        <v>1645</v>
      </c>
      <c r="H26" s="77" t="s">
        <v>1646</v>
      </c>
      <c r="I26" s="1018"/>
      <c r="J26" s="80">
        <v>7.6760000000000002</v>
      </c>
      <c r="K26" s="80">
        <v>0</v>
      </c>
      <c r="L26" s="80">
        <v>0</v>
      </c>
      <c r="M26" s="80">
        <v>0</v>
      </c>
      <c r="N26" s="80">
        <v>0</v>
      </c>
      <c r="O26" s="80">
        <v>0</v>
      </c>
      <c r="P26" s="80">
        <v>0</v>
      </c>
      <c r="Q26" s="80">
        <v>0</v>
      </c>
      <c r="R26" s="80">
        <v>104.083</v>
      </c>
      <c r="S26" s="80">
        <v>69.17</v>
      </c>
      <c r="T26" s="80">
        <v>341.69200000000001</v>
      </c>
      <c r="U26" s="80">
        <v>6.1340000000000003</v>
      </c>
      <c r="V26" s="80">
        <v>0</v>
      </c>
      <c r="W26" s="80">
        <v>106.872</v>
      </c>
      <c r="X26" s="80">
        <v>0</v>
      </c>
      <c r="Y26" s="80">
        <v>689.31299999999999</v>
      </c>
      <c r="Z26" s="80">
        <v>0</v>
      </c>
      <c r="AA26" s="80">
        <v>43.811</v>
      </c>
      <c r="AB26" s="80">
        <v>79.448999999999998</v>
      </c>
      <c r="AC26" s="80">
        <v>0</v>
      </c>
      <c r="AD26" s="80">
        <v>5</v>
      </c>
      <c r="AE26" s="80">
        <v>355.16500000000002</v>
      </c>
      <c r="AF26" s="80">
        <v>2.4140000000000001</v>
      </c>
      <c r="AG26" s="80">
        <v>24.978000000000002</v>
      </c>
      <c r="AH26" s="80">
        <v>0</v>
      </c>
      <c r="AI26" s="80">
        <v>2.5030000000000001</v>
      </c>
      <c r="AJ26" s="80">
        <v>60.283000000000001</v>
      </c>
      <c r="AK26" s="80">
        <v>136.37</v>
      </c>
      <c r="AL26" s="80">
        <v>35.994</v>
      </c>
      <c r="AM26" s="80">
        <v>3.036</v>
      </c>
      <c r="AN26" s="80">
        <v>11.404999999999999</v>
      </c>
      <c r="AO26" s="80">
        <v>3.133</v>
      </c>
      <c r="AP26" s="80">
        <v>1.6879999999999999</v>
      </c>
      <c r="AQ26" s="80">
        <v>0</v>
      </c>
      <c r="AR26" s="80">
        <v>0</v>
      </c>
      <c r="AS26" s="80">
        <v>8.14</v>
      </c>
      <c r="AT26" s="80">
        <v>0</v>
      </c>
      <c r="AU26" s="80">
        <v>0</v>
      </c>
      <c r="AV26" s="80">
        <v>0</v>
      </c>
      <c r="AW26" s="80">
        <v>2.7370000000000001</v>
      </c>
      <c r="AX26" s="80">
        <v>0</v>
      </c>
      <c r="AY26" s="80">
        <v>0</v>
      </c>
      <c r="AZ26" s="80">
        <v>0</v>
      </c>
      <c r="BA26" s="80">
        <v>0</v>
      </c>
      <c r="BB26" s="80">
        <v>0</v>
      </c>
      <c r="BC26" s="80">
        <v>0</v>
      </c>
      <c r="BD26" s="80">
        <v>4.99</v>
      </c>
      <c r="BE26" s="80">
        <v>0</v>
      </c>
      <c r="BF26" s="80">
        <v>0</v>
      </c>
      <c r="BG26" s="80">
        <v>0</v>
      </c>
      <c r="BH26" s="80">
        <v>0</v>
      </c>
      <c r="BI26" s="80">
        <v>0</v>
      </c>
      <c r="BJ26" s="80">
        <v>0</v>
      </c>
      <c r="BK26" s="80">
        <v>0</v>
      </c>
      <c r="BL26" s="80">
        <v>0</v>
      </c>
      <c r="BM26" s="80">
        <v>9.1739999999999995</v>
      </c>
      <c r="BN26" s="80">
        <v>0</v>
      </c>
      <c r="BO26" s="80">
        <v>0</v>
      </c>
      <c r="BP26" s="80">
        <v>0</v>
      </c>
      <c r="BQ26" s="80">
        <v>0</v>
      </c>
      <c r="BR26" s="80">
        <v>0</v>
      </c>
      <c r="BS26" s="80">
        <v>0</v>
      </c>
      <c r="BT26" s="80">
        <v>0</v>
      </c>
      <c r="BU26" s="80">
        <v>0</v>
      </c>
      <c r="BV26" s="80">
        <v>0</v>
      </c>
      <c r="BW26" s="80">
        <v>0</v>
      </c>
      <c r="BX26" s="80">
        <v>0</v>
      </c>
      <c r="BY26" s="80">
        <v>0</v>
      </c>
      <c r="BZ26" s="80">
        <v>3.1120000000000001</v>
      </c>
      <c r="CA26" s="80">
        <v>0</v>
      </c>
      <c r="CB26" s="80">
        <v>0</v>
      </c>
      <c r="CC26" s="80">
        <v>0</v>
      </c>
      <c r="CD26" s="80">
        <v>0</v>
      </c>
      <c r="CE26" s="80">
        <v>0</v>
      </c>
      <c r="CF26" s="80">
        <v>17.917000000000002</v>
      </c>
      <c r="CG26" s="80">
        <v>0</v>
      </c>
      <c r="CH26" s="80">
        <v>0</v>
      </c>
      <c r="CI26" s="80">
        <v>3.9769999999999999</v>
      </c>
      <c r="CJ26" s="80">
        <v>0</v>
      </c>
      <c r="CK26" s="80">
        <v>0</v>
      </c>
      <c r="CL26" s="80">
        <v>3.194</v>
      </c>
      <c r="CM26" s="80">
        <v>0</v>
      </c>
      <c r="CN26" s="80">
        <v>32.768999999999998</v>
      </c>
      <c r="CO26" s="80">
        <v>0</v>
      </c>
      <c r="CP26" s="80">
        <v>0</v>
      </c>
      <c r="CQ26" s="80">
        <v>0</v>
      </c>
      <c r="CR26" s="80">
        <v>0</v>
      </c>
      <c r="CS26" s="80">
        <v>38.457000000000001</v>
      </c>
      <c r="CT26" s="80">
        <v>0</v>
      </c>
      <c r="CU26" s="80">
        <v>0</v>
      </c>
      <c r="CV26" s="80">
        <v>0</v>
      </c>
      <c r="CW26" s="80">
        <v>0</v>
      </c>
      <c r="CX26" s="80">
        <v>0</v>
      </c>
      <c r="CY26" s="80">
        <v>0</v>
      </c>
      <c r="CZ26" s="80">
        <v>0</v>
      </c>
      <c r="DA26" s="80">
        <v>0</v>
      </c>
      <c r="DB26" s="80">
        <v>2.2749999999999999</v>
      </c>
      <c r="DC26" s="80">
        <v>0</v>
      </c>
      <c r="DD26" s="80">
        <v>0</v>
      </c>
      <c r="DE26" s="80">
        <v>0</v>
      </c>
      <c r="DF26" s="80">
        <v>0</v>
      </c>
      <c r="DG26" s="80">
        <v>1.6879999999999999</v>
      </c>
      <c r="DH26" s="80">
        <v>0</v>
      </c>
      <c r="DI26" s="80">
        <v>0</v>
      </c>
      <c r="DJ26" s="80">
        <v>0</v>
      </c>
      <c r="DK26" s="80">
        <v>7.6760000000000002</v>
      </c>
      <c r="DL26" s="80">
        <v>0</v>
      </c>
      <c r="DM26" s="80">
        <v>0</v>
      </c>
      <c r="DN26" s="80">
        <v>0</v>
      </c>
      <c r="DO26" s="80">
        <v>0</v>
      </c>
      <c r="DP26" s="80">
        <v>0</v>
      </c>
      <c r="DQ26" s="80">
        <v>0</v>
      </c>
      <c r="DR26" s="80">
        <v>0</v>
      </c>
      <c r="DS26" s="80">
        <v>104.083</v>
      </c>
      <c r="DT26" s="80">
        <v>69.17</v>
      </c>
      <c r="DU26" s="80">
        <v>341.69200000000001</v>
      </c>
      <c r="DV26" s="80">
        <v>6.1340000000000003</v>
      </c>
      <c r="DW26" s="80">
        <v>0</v>
      </c>
      <c r="DX26" s="80">
        <v>106.872</v>
      </c>
      <c r="DY26" s="80">
        <v>0</v>
      </c>
      <c r="DZ26" s="80">
        <v>689.31299999999999</v>
      </c>
      <c r="EA26" s="80">
        <v>0</v>
      </c>
      <c r="EB26" s="80">
        <v>43.811</v>
      </c>
      <c r="EC26" s="80">
        <v>79.448999999999998</v>
      </c>
      <c r="ED26" s="80">
        <v>0</v>
      </c>
      <c r="EE26" s="80">
        <v>5</v>
      </c>
      <c r="EF26" s="80">
        <v>355.16500000000002</v>
      </c>
      <c r="EG26" s="80">
        <v>2.4140000000000001</v>
      </c>
      <c r="EH26" s="80">
        <v>24.978000000000002</v>
      </c>
      <c r="EI26" s="80">
        <v>0</v>
      </c>
      <c r="EJ26" s="80">
        <v>2.5030000000000001</v>
      </c>
      <c r="EK26" s="80">
        <v>60.283000000000001</v>
      </c>
      <c r="EL26" s="80">
        <v>136.37</v>
      </c>
      <c r="EM26" s="80">
        <v>35.994</v>
      </c>
      <c r="EN26" s="80">
        <v>3.036</v>
      </c>
      <c r="EO26" s="80">
        <v>11.404999999999999</v>
      </c>
      <c r="EP26" s="80">
        <v>3.133</v>
      </c>
      <c r="EQ26" s="80">
        <v>0</v>
      </c>
      <c r="ER26" s="80">
        <v>0</v>
      </c>
      <c r="ES26" s="80">
        <v>0</v>
      </c>
      <c r="ET26" s="80">
        <v>8.14</v>
      </c>
      <c r="EU26" s="80">
        <v>0</v>
      </c>
      <c r="EV26" s="80">
        <v>0</v>
      </c>
      <c r="EW26" s="80">
        <v>0</v>
      </c>
      <c r="EX26" s="80">
        <v>2.7370000000000001</v>
      </c>
      <c r="EY26" s="80">
        <v>0</v>
      </c>
      <c r="EZ26" s="80">
        <v>0</v>
      </c>
      <c r="FA26" s="80">
        <v>0</v>
      </c>
      <c r="FB26" s="80">
        <v>0</v>
      </c>
      <c r="FC26" s="80">
        <v>0</v>
      </c>
      <c r="FD26" s="80">
        <v>0</v>
      </c>
      <c r="FE26" s="80">
        <v>4.99</v>
      </c>
      <c r="FF26" s="80">
        <v>0</v>
      </c>
      <c r="FG26" s="80">
        <v>0</v>
      </c>
      <c r="FH26" s="80">
        <v>0</v>
      </c>
      <c r="FI26" s="80">
        <v>0</v>
      </c>
      <c r="FJ26" s="80">
        <v>0</v>
      </c>
      <c r="FK26" s="80">
        <v>0</v>
      </c>
      <c r="FL26" s="80">
        <v>0</v>
      </c>
      <c r="FM26" s="80">
        <v>0</v>
      </c>
      <c r="FN26" s="80">
        <v>9.1739999999999995</v>
      </c>
      <c r="FO26" s="80">
        <v>0</v>
      </c>
      <c r="FP26" s="80">
        <v>0</v>
      </c>
      <c r="FQ26" s="80">
        <v>0</v>
      </c>
      <c r="FR26" s="80">
        <v>0</v>
      </c>
      <c r="FS26" s="80">
        <v>0</v>
      </c>
      <c r="FT26" s="80">
        <v>0</v>
      </c>
      <c r="FU26" s="80">
        <v>0</v>
      </c>
      <c r="FV26" s="80">
        <v>0</v>
      </c>
      <c r="FW26" s="80">
        <v>0</v>
      </c>
      <c r="FX26" s="80">
        <v>0</v>
      </c>
      <c r="FY26" s="80">
        <v>0</v>
      </c>
      <c r="FZ26" s="80">
        <v>0</v>
      </c>
      <c r="GA26" s="80">
        <v>3.1120000000000001</v>
      </c>
      <c r="GB26" s="80">
        <v>0</v>
      </c>
      <c r="GC26" s="80">
        <v>0</v>
      </c>
      <c r="GD26" s="80">
        <v>0</v>
      </c>
      <c r="GE26" s="80">
        <v>0</v>
      </c>
      <c r="GF26" s="80">
        <v>0</v>
      </c>
      <c r="GG26" s="80">
        <v>17.917000000000002</v>
      </c>
      <c r="GH26" s="80">
        <v>0</v>
      </c>
      <c r="GI26" s="80">
        <v>0</v>
      </c>
      <c r="GJ26" s="80">
        <v>3.9769999999999999</v>
      </c>
      <c r="GK26" s="80">
        <v>0</v>
      </c>
      <c r="GL26" s="80">
        <v>0</v>
      </c>
      <c r="GM26" s="80">
        <v>3.194</v>
      </c>
      <c r="GN26" s="80">
        <v>0</v>
      </c>
      <c r="GO26" s="80">
        <v>32.768999999999998</v>
      </c>
      <c r="GP26" s="80">
        <v>0</v>
      </c>
      <c r="GQ26" s="80">
        <v>0</v>
      </c>
      <c r="GR26" s="80">
        <v>0</v>
      </c>
      <c r="GS26" s="80">
        <v>0</v>
      </c>
      <c r="GT26" s="80">
        <v>38.457000000000001</v>
      </c>
      <c r="GU26" s="80">
        <v>0</v>
      </c>
      <c r="GV26" s="80">
        <v>0</v>
      </c>
      <c r="GW26" s="80">
        <v>0</v>
      </c>
      <c r="GX26" s="80">
        <v>0</v>
      </c>
      <c r="GY26" s="80">
        <v>0</v>
      </c>
      <c r="GZ26" s="80">
        <v>0</v>
      </c>
      <c r="HA26" s="80">
        <v>0</v>
      </c>
      <c r="HB26" s="80">
        <v>0</v>
      </c>
      <c r="HC26" s="80">
        <v>2.2749999999999999</v>
      </c>
      <c r="HD26" s="80">
        <v>0</v>
      </c>
      <c r="HE26" s="80">
        <v>0</v>
      </c>
      <c r="HF26" s="80">
        <v>1.6879999999999999</v>
      </c>
      <c r="HG26" s="80">
        <v>7.6760000000000002</v>
      </c>
      <c r="HH26" s="80">
        <v>0</v>
      </c>
      <c r="HI26" s="80">
        <v>0</v>
      </c>
      <c r="HJ26" s="80">
        <v>0</v>
      </c>
      <c r="HK26" s="80">
        <v>2080.8049999999998</v>
      </c>
      <c r="HL26" s="80">
        <v>8.14</v>
      </c>
      <c r="HM26" s="80">
        <v>2.7370000000000001</v>
      </c>
      <c r="HN26" s="80">
        <v>4.99</v>
      </c>
      <c r="HO26" s="80">
        <v>9.1739999999999995</v>
      </c>
      <c r="HP26" s="80">
        <v>0</v>
      </c>
      <c r="HQ26" s="80">
        <v>3.1120000000000001</v>
      </c>
      <c r="HR26" s="80">
        <v>0</v>
      </c>
      <c r="HS26" s="80">
        <v>17.917000000000002</v>
      </c>
      <c r="HT26" s="80">
        <v>3.9769999999999999</v>
      </c>
      <c r="HU26" s="80">
        <v>3.194</v>
      </c>
      <c r="HV26" s="80">
        <v>32.768999999999998</v>
      </c>
      <c r="HW26" s="80">
        <v>0</v>
      </c>
      <c r="HX26" s="80">
        <v>38.457000000000001</v>
      </c>
      <c r="HY26" s="80">
        <v>2.2749999999999999</v>
      </c>
      <c r="HZ26" s="80">
        <v>0</v>
      </c>
      <c r="IA26" s="80">
        <v>1.6879999999999999</v>
      </c>
      <c r="IB26" s="80">
        <v>7.6760000000000002</v>
      </c>
      <c r="IC26" s="80">
        <v>0</v>
      </c>
      <c r="ID26" s="80">
        <v>0</v>
      </c>
      <c r="IE26" s="80">
        <v>0</v>
      </c>
      <c r="IF26" s="80">
        <v>2080.8049999999998</v>
      </c>
      <c r="IG26" s="80">
        <v>9.8279999999999994</v>
      </c>
      <c r="IH26" s="80">
        <v>2.7370000000000001</v>
      </c>
      <c r="II26" s="80">
        <v>4.99</v>
      </c>
      <c r="IJ26" s="80">
        <v>9.1739999999999995</v>
      </c>
      <c r="IK26" s="80">
        <v>0</v>
      </c>
      <c r="IL26" s="80">
        <v>3.1120000000000001</v>
      </c>
      <c r="IM26" s="80">
        <v>0</v>
      </c>
      <c r="IN26" s="80">
        <v>17.917000000000002</v>
      </c>
      <c r="IO26" s="80">
        <v>3.9769999999999999</v>
      </c>
      <c r="IP26" s="80">
        <v>3.194</v>
      </c>
      <c r="IQ26" s="80">
        <v>32.768999999999998</v>
      </c>
      <c r="IR26" s="80">
        <v>0</v>
      </c>
      <c r="IS26" s="80">
        <v>38.457000000000001</v>
      </c>
      <c r="IT26" s="80">
        <v>2.2749999999999999</v>
      </c>
      <c r="IU26" s="80">
        <v>0</v>
      </c>
      <c r="IV26" s="81">
        <v>0</v>
      </c>
      <c r="IW26" s="78">
        <v>1</v>
      </c>
      <c r="IX26" s="78">
        <v>0</v>
      </c>
      <c r="IY26" s="78">
        <v>0</v>
      </c>
      <c r="IZ26" s="78">
        <v>0</v>
      </c>
      <c r="JA26" s="78">
        <v>0</v>
      </c>
      <c r="JB26" s="78">
        <v>0</v>
      </c>
      <c r="JC26" s="78">
        <v>0</v>
      </c>
      <c r="JD26" s="78">
        <v>0</v>
      </c>
      <c r="JE26" s="78">
        <v>17</v>
      </c>
      <c r="JF26" s="78">
        <v>8</v>
      </c>
      <c r="JG26" s="78">
        <v>3</v>
      </c>
      <c r="JH26" s="78">
        <v>1</v>
      </c>
      <c r="JI26" s="78">
        <v>0</v>
      </c>
      <c r="JJ26" s="78">
        <v>2</v>
      </c>
      <c r="JK26" s="78">
        <v>0</v>
      </c>
      <c r="JL26" s="78">
        <v>13</v>
      </c>
      <c r="JM26" s="78">
        <v>0</v>
      </c>
      <c r="JN26" s="78">
        <v>5</v>
      </c>
      <c r="JO26" s="78">
        <v>3</v>
      </c>
      <c r="JP26" s="78">
        <v>0</v>
      </c>
      <c r="JQ26" s="78">
        <v>1</v>
      </c>
      <c r="JR26" s="78">
        <v>2</v>
      </c>
      <c r="JS26" s="78">
        <v>1</v>
      </c>
      <c r="JT26" s="78">
        <v>1</v>
      </c>
      <c r="JU26" s="78">
        <v>0</v>
      </c>
      <c r="JV26" s="78">
        <v>1</v>
      </c>
      <c r="JW26" s="78">
        <v>4</v>
      </c>
      <c r="JX26" s="78">
        <v>7</v>
      </c>
      <c r="JY26" s="78">
        <v>2</v>
      </c>
      <c r="JZ26" s="78">
        <v>1</v>
      </c>
      <c r="KA26" s="78">
        <v>3</v>
      </c>
      <c r="KB26" s="78">
        <v>1</v>
      </c>
      <c r="KC26" s="78">
        <v>2</v>
      </c>
      <c r="KD26" s="78">
        <v>0</v>
      </c>
      <c r="KE26" s="78">
        <v>0</v>
      </c>
      <c r="KF26" s="78">
        <v>3</v>
      </c>
      <c r="KG26" s="78">
        <v>0</v>
      </c>
      <c r="KH26" s="78">
        <v>0</v>
      </c>
      <c r="KI26" s="78">
        <v>0</v>
      </c>
      <c r="KJ26" s="78">
        <v>1</v>
      </c>
      <c r="KK26" s="78">
        <v>0</v>
      </c>
      <c r="KL26" s="78">
        <v>0</v>
      </c>
      <c r="KM26" s="78">
        <v>0</v>
      </c>
      <c r="KN26" s="78">
        <v>0</v>
      </c>
      <c r="KO26" s="78">
        <v>0</v>
      </c>
      <c r="KP26" s="78">
        <v>0</v>
      </c>
      <c r="KQ26" s="78">
        <v>2</v>
      </c>
      <c r="KR26" s="78">
        <v>0</v>
      </c>
      <c r="KS26" s="78">
        <v>0</v>
      </c>
      <c r="KT26" s="78">
        <v>0</v>
      </c>
      <c r="KU26" s="78">
        <v>0</v>
      </c>
      <c r="KV26" s="78">
        <v>0</v>
      </c>
      <c r="KW26" s="78">
        <v>0</v>
      </c>
      <c r="KX26" s="78">
        <v>0</v>
      </c>
      <c r="KY26" s="78">
        <v>0</v>
      </c>
      <c r="KZ26" s="78">
        <v>4</v>
      </c>
      <c r="LA26" s="78">
        <v>0</v>
      </c>
      <c r="LB26" s="78">
        <v>0</v>
      </c>
      <c r="LC26" s="78">
        <v>0</v>
      </c>
      <c r="LD26" s="78">
        <v>0</v>
      </c>
      <c r="LE26" s="78">
        <v>0</v>
      </c>
      <c r="LF26" s="78">
        <v>0</v>
      </c>
      <c r="LG26" s="78">
        <v>0</v>
      </c>
      <c r="LH26" s="78">
        <v>0</v>
      </c>
      <c r="LI26" s="78">
        <v>0</v>
      </c>
      <c r="LJ26" s="78">
        <v>0</v>
      </c>
      <c r="LK26" s="78">
        <v>0</v>
      </c>
      <c r="LL26" s="78">
        <v>0</v>
      </c>
      <c r="LM26" s="78">
        <v>1</v>
      </c>
      <c r="LN26" s="78">
        <v>0</v>
      </c>
      <c r="LO26" s="78">
        <v>0</v>
      </c>
      <c r="LP26" s="78">
        <v>0</v>
      </c>
      <c r="LQ26" s="78">
        <v>0</v>
      </c>
      <c r="LR26" s="78">
        <v>0</v>
      </c>
      <c r="LS26" s="78">
        <v>3</v>
      </c>
      <c r="LT26" s="78">
        <v>0</v>
      </c>
      <c r="LU26" s="78">
        <v>0</v>
      </c>
      <c r="LV26" s="78">
        <v>1</v>
      </c>
      <c r="LW26" s="78">
        <v>0</v>
      </c>
      <c r="LX26" s="78">
        <v>0</v>
      </c>
      <c r="LY26" s="78">
        <v>1</v>
      </c>
      <c r="LZ26" s="78">
        <v>0</v>
      </c>
      <c r="MA26" s="78">
        <v>6</v>
      </c>
      <c r="MB26" s="78">
        <v>0</v>
      </c>
      <c r="MC26" s="78">
        <v>0</v>
      </c>
      <c r="MD26" s="78">
        <v>0</v>
      </c>
      <c r="ME26" s="78">
        <v>0</v>
      </c>
      <c r="MF26" s="78">
        <v>2</v>
      </c>
      <c r="MG26" s="78">
        <v>0</v>
      </c>
      <c r="MH26" s="78">
        <v>0</v>
      </c>
      <c r="MI26" s="78">
        <v>0</v>
      </c>
      <c r="MJ26" s="78">
        <v>0</v>
      </c>
      <c r="MK26" s="78">
        <v>0</v>
      </c>
      <c r="ML26" s="78">
        <v>0</v>
      </c>
      <c r="MM26" s="78">
        <v>0</v>
      </c>
      <c r="MN26" s="78">
        <v>0</v>
      </c>
      <c r="MO26" s="78">
        <v>2</v>
      </c>
      <c r="MP26" s="78">
        <v>0</v>
      </c>
      <c r="MQ26" s="78">
        <v>0</v>
      </c>
      <c r="MR26" s="78">
        <v>0</v>
      </c>
      <c r="MS26" s="78">
        <v>0</v>
      </c>
      <c r="MT26" s="78">
        <v>2</v>
      </c>
      <c r="MU26" s="78">
        <v>0</v>
      </c>
      <c r="MV26" s="78">
        <v>0</v>
      </c>
      <c r="MW26" s="78">
        <v>0</v>
      </c>
      <c r="MX26" s="78">
        <v>1</v>
      </c>
      <c r="MY26" s="78">
        <v>0</v>
      </c>
      <c r="MZ26" s="78">
        <v>0</v>
      </c>
      <c r="NA26" s="78">
        <v>0</v>
      </c>
      <c r="NB26" s="78">
        <v>0</v>
      </c>
      <c r="NC26" s="78">
        <v>0</v>
      </c>
      <c r="ND26" s="78">
        <v>0</v>
      </c>
      <c r="NE26" s="78">
        <v>0</v>
      </c>
      <c r="NF26" s="78">
        <v>17</v>
      </c>
      <c r="NG26" s="78">
        <v>8</v>
      </c>
      <c r="NH26" s="78">
        <v>3</v>
      </c>
      <c r="NI26" s="78">
        <v>1</v>
      </c>
      <c r="NJ26" s="78">
        <v>0</v>
      </c>
      <c r="NK26" s="78">
        <v>2</v>
      </c>
      <c r="NL26" s="78">
        <v>0</v>
      </c>
      <c r="NM26" s="78">
        <v>13</v>
      </c>
      <c r="NN26" s="78">
        <v>0</v>
      </c>
      <c r="NO26" s="78">
        <v>5</v>
      </c>
      <c r="NP26" s="78">
        <v>3</v>
      </c>
      <c r="NQ26" s="78">
        <v>0</v>
      </c>
      <c r="NR26" s="78">
        <v>1</v>
      </c>
      <c r="NS26" s="78">
        <v>2</v>
      </c>
      <c r="NT26" s="78">
        <v>1</v>
      </c>
      <c r="NU26" s="78">
        <v>1</v>
      </c>
      <c r="NV26" s="78">
        <v>0</v>
      </c>
      <c r="NW26" s="78">
        <v>1</v>
      </c>
      <c r="NX26" s="78">
        <v>4</v>
      </c>
      <c r="NY26" s="78">
        <v>7</v>
      </c>
      <c r="NZ26" s="78">
        <v>2</v>
      </c>
      <c r="OA26" s="78">
        <v>1</v>
      </c>
      <c r="OB26" s="78">
        <v>3</v>
      </c>
      <c r="OC26" s="78">
        <v>1</v>
      </c>
      <c r="OD26" s="78">
        <v>0</v>
      </c>
      <c r="OE26" s="78">
        <v>0</v>
      </c>
      <c r="OF26" s="78">
        <v>0</v>
      </c>
      <c r="OG26" s="78">
        <v>3</v>
      </c>
      <c r="OH26" s="78">
        <v>0</v>
      </c>
      <c r="OI26" s="78">
        <v>0</v>
      </c>
      <c r="OJ26" s="78">
        <v>0</v>
      </c>
      <c r="OK26" s="78">
        <v>1</v>
      </c>
      <c r="OL26" s="78">
        <v>0</v>
      </c>
      <c r="OM26" s="78">
        <v>0</v>
      </c>
      <c r="ON26" s="78">
        <v>0</v>
      </c>
      <c r="OO26" s="78">
        <v>0</v>
      </c>
      <c r="OP26" s="78">
        <v>0</v>
      </c>
      <c r="OQ26" s="78">
        <v>0</v>
      </c>
      <c r="OR26" s="78">
        <v>2</v>
      </c>
      <c r="OS26" s="78">
        <v>0</v>
      </c>
      <c r="OT26" s="78">
        <v>0</v>
      </c>
      <c r="OU26" s="78">
        <v>0</v>
      </c>
      <c r="OV26" s="78">
        <v>0</v>
      </c>
      <c r="OW26" s="78">
        <v>0</v>
      </c>
      <c r="OX26" s="78">
        <v>0</v>
      </c>
      <c r="OY26" s="78">
        <v>0</v>
      </c>
      <c r="OZ26" s="78">
        <v>0</v>
      </c>
      <c r="PA26" s="78">
        <v>4</v>
      </c>
      <c r="PB26" s="78">
        <v>0</v>
      </c>
      <c r="PC26" s="78">
        <v>0</v>
      </c>
      <c r="PD26" s="78">
        <v>0</v>
      </c>
      <c r="PE26" s="78">
        <v>0</v>
      </c>
      <c r="PF26" s="78">
        <v>0</v>
      </c>
      <c r="PG26" s="78">
        <v>0</v>
      </c>
      <c r="PH26" s="78">
        <v>0</v>
      </c>
      <c r="PI26" s="78">
        <v>0</v>
      </c>
      <c r="PJ26" s="78">
        <v>0</v>
      </c>
      <c r="PK26" s="78">
        <v>0</v>
      </c>
      <c r="PL26" s="78">
        <v>0</v>
      </c>
      <c r="PM26" s="78">
        <v>0</v>
      </c>
      <c r="PN26" s="78">
        <v>1</v>
      </c>
      <c r="PO26" s="78">
        <v>0</v>
      </c>
      <c r="PP26" s="78">
        <v>0</v>
      </c>
      <c r="PQ26" s="78">
        <v>0</v>
      </c>
      <c r="PR26" s="78">
        <v>0</v>
      </c>
      <c r="PS26" s="78">
        <v>0</v>
      </c>
      <c r="PT26" s="78">
        <v>3</v>
      </c>
      <c r="PU26" s="78">
        <v>0</v>
      </c>
      <c r="PV26" s="78">
        <v>0</v>
      </c>
      <c r="PW26" s="78">
        <v>1</v>
      </c>
      <c r="PX26" s="78">
        <v>0</v>
      </c>
      <c r="PY26" s="78">
        <v>0</v>
      </c>
      <c r="PZ26" s="78">
        <v>1</v>
      </c>
      <c r="QA26" s="78">
        <v>0</v>
      </c>
      <c r="QB26" s="78">
        <v>6</v>
      </c>
      <c r="QC26" s="78">
        <v>0</v>
      </c>
      <c r="QD26" s="78">
        <v>0</v>
      </c>
      <c r="QE26" s="78">
        <v>0</v>
      </c>
      <c r="QF26" s="78">
        <v>0</v>
      </c>
      <c r="QG26" s="78">
        <v>2</v>
      </c>
      <c r="QH26" s="78">
        <v>0</v>
      </c>
      <c r="QI26" s="78">
        <v>0</v>
      </c>
      <c r="QJ26" s="78">
        <v>0</v>
      </c>
      <c r="QK26" s="78">
        <v>0</v>
      </c>
      <c r="QL26" s="78">
        <v>0</v>
      </c>
      <c r="QM26" s="78">
        <v>0</v>
      </c>
      <c r="QN26" s="78">
        <v>0</v>
      </c>
      <c r="QO26" s="78">
        <v>0</v>
      </c>
      <c r="QP26" s="78">
        <v>2</v>
      </c>
      <c r="QQ26" s="78">
        <v>0</v>
      </c>
      <c r="QR26" s="78">
        <v>0</v>
      </c>
      <c r="QS26" s="78">
        <v>2</v>
      </c>
      <c r="QT26" s="78">
        <v>1</v>
      </c>
      <c r="QU26" s="78">
        <v>0</v>
      </c>
      <c r="QV26" s="78">
        <v>0</v>
      </c>
      <c r="QW26" s="78">
        <v>0</v>
      </c>
      <c r="QX26" s="78">
        <v>76</v>
      </c>
      <c r="QY26" s="78">
        <v>3</v>
      </c>
      <c r="QZ26" s="78">
        <v>1</v>
      </c>
      <c r="RA26" s="78">
        <v>2</v>
      </c>
      <c r="RB26" s="78">
        <v>4</v>
      </c>
      <c r="RC26" s="78">
        <v>0</v>
      </c>
      <c r="RD26" s="78">
        <v>1</v>
      </c>
      <c r="RE26" s="78">
        <v>0</v>
      </c>
      <c r="RF26" s="78">
        <v>3</v>
      </c>
      <c r="RG26" s="78">
        <v>1</v>
      </c>
      <c r="RH26" s="78">
        <v>1</v>
      </c>
      <c r="RI26" s="78">
        <v>6</v>
      </c>
      <c r="RJ26" s="78">
        <v>0</v>
      </c>
      <c r="RK26" s="78">
        <v>2</v>
      </c>
      <c r="RL26" s="78">
        <v>2</v>
      </c>
      <c r="RM26" s="78">
        <v>0</v>
      </c>
      <c r="RN26" s="78">
        <v>2</v>
      </c>
      <c r="RO26" s="78">
        <v>1</v>
      </c>
      <c r="RP26" s="78">
        <v>0</v>
      </c>
      <c r="RQ26" s="78">
        <v>0</v>
      </c>
      <c r="RR26" s="78">
        <v>0</v>
      </c>
      <c r="RS26" s="78">
        <v>76</v>
      </c>
      <c r="RT26" s="78">
        <v>5</v>
      </c>
      <c r="RU26" s="78">
        <v>1</v>
      </c>
      <c r="RV26" s="78">
        <v>2</v>
      </c>
      <c r="RW26" s="78">
        <v>4</v>
      </c>
      <c r="RX26" s="78">
        <v>0</v>
      </c>
      <c r="RY26" s="78">
        <v>1</v>
      </c>
      <c r="RZ26" s="78">
        <v>0</v>
      </c>
      <c r="SA26" s="78">
        <v>3</v>
      </c>
      <c r="SB26" s="78">
        <v>1</v>
      </c>
      <c r="SC26" s="78">
        <v>1</v>
      </c>
      <c r="SD26" s="78">
        <v>6</v>
      </c>
      <c r="SE26" s="78">
        <v>0</v>
      </c>
      <c r="SF26" s="78">
        <v>2</v>
      </c>
      <c r="SG26" s="78">
        <v>2</v>
      </c>
      <c r="SH26" s="78">
        <v>0</v>
      </c>
    </row>
    <row r="27" spans="1:502">
      <c r="A27" s="17" t="s">
        <v>2486</v>
      </c>
      <c r="B27" s="77">
        <v>19</v>
      </c>
      <c r="C27" s="77">
        <v>19</v>
      </c>
      <c r="D27" s="77">
        <v>1</v>
      </c>
      <c r="E27" s="77">
        <v>2022</v>
      </c>
      <c r="F27" s="77" t="s">
        <v>162</v>
      </c>
      <c r="G27" s="1017" t="s">
        <v>1645</v>
      </c>
      <c r="H27" s="77" t="s">
        <v>1646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2570</v>
      </c>
      <c r="B28" s="77">
        <v>20</v>
      </c>
      <c r="C28" s="77">
        <v>20</v>
      </c>
      <c r="D28" s="77">
        <v>1</v>
      </c>
      <c r="E28" s="77">
        <v>2023</v>
      </c>
      <c r="F28" s="77" t="s">
        <v>2526</v>
      </c>
      <c r="G28" s="1017" t="s">
        <v>1645</v>
      </c>
      <c r="H28" s="77" t="s">
        <v>1646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2632</v>
      </c>
      <c r="B29" s="77">
        <v>21</v>
      </c>
      <c r="C29" s="77">
        <v>21</v>
      </c>
      <c r="D29" s="77">
        <v>1</v>
      </c>
      <c r="E29" s="77">
        <v>2024</v>
      </c>
      <c r="F29" s="77" t="s">
        <v>2588</v>
      </c>
      <c r="G29" s="1017" t="s">
        <v>1645</v>
      </c>
      <c r="H29" s="77" t="s">
        <v>1646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2705</v>
      </c>
      <c r="B30" s="77">
        <v>22</v>
      </c>
      <c r="C30" s="77">
        <v>22</v>
      </c>
      <c r="D30" s="77">
        <v>1</v>
      </c>
      <c r="E30" s="77">
        <v>2025</v>
      </c>
      <c r="F30" s="77" t="s">
        <v>2636</v>
      </c>
      <c r="G30" s="1017" t="s">
        <v>1645</v>
      </c>
      <c r="H30" s="77" t="s">
        <v>1646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2706</v>
      </c>
      <c r="B31" s="77">
        <v>23</v>
      </c>
      <c r="C31" s="77">
        <v>23</v>
      </c>
      <c r="D31" s="77">
        <v>1</v>
      </c>
      <c r="E31" s="77">
        <v>2026</v>
      </c>
      <c r="F31" s="77" t="s">
        <v>2637</v>
      </c>
      <c r="G31" s="1017" t="s">
        <v>1645</v>
      </c>
      <c r="H31" s="77" t="s">
        <v>1646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2707</v>
      </c>
      <c r="B32" s="77">
        <v>24</v>
      </c>
      <c r="C32" s="77">
        <v>24</v>
      </c>
      <c r="D32" s="77">
        <v>1</v>
      </c>
      <c r="E32" s="77">
        <v>2027</v>
      </c>
      <c r="F32" s="77" t="s">
        <v>2638</v>
      </c>
      <c r="G32" s="1017" t="s">
        <v>1645</v>
      </c>
      <c r="H32" s="77" t="s">
        <v>1646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2708</v>
      </c>
      <c r="B33" s="77">
        <v>25</v>
      </c>
      <c r="C33" s="77">
        <v>25</v>
      </c>
      <c r="D33" s="77">
        <v>1</v>
      </c>
      <c r="E33" s="77">
        <v>2028</v>
      </c>
      <c r="F33" s="77" t="s">
        <v>2639</v>
      </c>
      <c r="G33" s="1017" t="s">
        <v>1645</v>
      </c>
      <c r="H33" s="77" t="s">
        <v>1646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2709</v>
      </c>
      <c r="B34" s="77">
        <v>26</v>
      </c>
      <c r="C34" s="77">
        <v>26</v>
      </c>
      <c r="D34" s="77">
        <v>1</v>
      </c>
      <c r="E34" s="77">
        <v>2029</v>
      </c>
      <c r="F34" s="77" t="s">
        <v>2640</v>
      </c>
      <c r="G34" s="1017" t="s">
        <v>1645</v>
      </c>
      <c r="H34" s="77" t="s">
        <v>1646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2710</v>
      </c>
      <c r="B35" s="77">
        <v>27</v>
      </c>
      <c r="C35" s="77">
        <v>27</v>
      </c>
      <c r="D35" s="77">
        <v>1</v>
      </c>
      <c r="E35" s="77">
        <v>2030</v>
      </c>
      <c r="F35" s="77" t="s">
        <v>2641</v>
      </c>
      <c r="G35" s="1017" t="s">
        <v>1645</v>
      </c>
      <c r="H35" s="77" t="s">
        <v>1646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2632</v>
      </c>
      <c r="B9" s="77">
        <v>1</v>
      </c>
      <c r="C9" s="77">
        <v>18</v>
      </c>
      <c r="D9" s="77">
        <v>1</v>
      </c>
      <c r="E9" s="77">
        <v>2024</v>
      </c>
      <c r="F9" s="77" t="s">
        <v>2588</v>
      </c>
      <c r="G9" s="1017" t="s">
        <v>1645</v>
      </c>
      <c r="H9" s="77" t="s">
        <v>1646</v>
      </c>
      <c r="I9" s="1016" t="s">
        <v>794</v>
      </c>
      <c r="J9" s="80">
        <v>6100313.9999999991</v>
      </c>
      <c r="K9" s="78">
        <v>8149228753.999999</v>
      </c>
      <c r="L9" s="78">
        <v>12473729.999999996</v>
      </c>
      <c r="M9" s="78">
        <v>16632630999.999998</v>
      </c>
      <c r="N9" s="78">
        <v>4270999.9999999991</v>
      </c>
      <c r="O9" s="78">
        <v>9925678571.9999981</v>
      </c>
      <c r="P9" s="78">
        <v>168807</v>
      </c>
      <c r="Q9" s="78">
        <v>1032086462.0000002</v>
      </c>
      <c r="R9" s="78">
        <v>5662.0000000000009</v>
      </c>
      <c r="S9" s="78">
        <v>33233613</v>
      </c>
      <c r="T9" s="78">
        <v>281173</v>
      </c>
      <c r="U9" s="78">
        <v>6108</v>
      </c>
      <c r="V9" s="78">
        <v>8511.9999999999982</v>
      </c>
      <c r="W9" s="78">
        <v>1967398237</v>
      </c>
      <c r="X9" s="78">
        <v>37452784.000000007</v>
      </c>
      <c r="Y9" s="78">
        <v>52194848.000000007</v>
      </c>
      <c r="Z9" s="78">
        <v>37829904270.079765</v>
      </c>
      <c r="AA9" s="78">
        <v>9821728551.9999981</v>
      </c>
      <c r="AB9" s="78">
        <v>50787457968.999992</v>
      </c>
      <c r="AC9" s="79"/>
      <c r="AD9" s="78"/>
      <c r="AE9" s="78"/>
      <c r="AF9" s="78"/>
      <c r="AG9" s="78"/>
      <c r="AH9" s="78"/>
      <c r="AI9" s="78"/>
      <c r="AJ9" s="78"/>
      <c r="AK9" s="78"/>
      <c r="AL9" s="78"/>
      <c r="AM9" s="78"/>
      <c r="AN9" s="78"/>
    </row>
    <row r="10" spans="1:76">
      <c r="A10" s="17" t="s">
        <v>2711</v>
      </c>
      <c r="B10" s="77">
        <v>2</v>
      </c>
      <c r="C10" s="77">
        <v>18</v>
      </c>
      <c r="D10" s="77">
        <v>2</v>
      </c>
      <c r="E10" s="77">
        <v>2024</v>
      </c>
      <c r="F10" s="77" t="s">
        <v>2588</v>
      </c>
      <c r="G10" s="1017" t="s">
        <v>2712</v>
      </c>
      <c r="H10" s="77" t="s">
        <v>2713</v>
      </c>
      <c r="I10" s="1018"/>
      <c r="J10" s="80">
        <v>59067</v>
      </c>
      <c r="K10" s="78">
        <v>80456226</v>
      </c>
      <c r="L10" s="78">
        <v>100533</v>
      </c>
      <c r="M10" s="78">
        <v>136637693.99999997</v>
      </c>
      <c r="N10" s="78">
        <v>37700</v>
      </c>
      <c r="O10" s="78">
        <v>89914808.999999985</v>
      </c>
      <c r="P10" s="78">
        <v>3794</v>
      </c>
      <c r="Q10" s="78">
        <v>35160732</v>
      </c>
      <c r="R10" s="78">
        <v>2354</v>
      </c>
      <c r="S10" s="78">
        <v>19606552.999999996</v>
      </c>
      <c r="T10" s="78">
        <v>0</v>
      </c>
      <c r="U10" s="78">
        <v>0</v>
      </c>
      <c r="V10" s="78">
        <v>0</v>
      </c>
      <c r="W10" s="78">
        <v>0</v>
      </c>
      <c r="X10" s="78">
        <v>0</v>
      </c>
      <c r="Y10" s="78">
        <v>0</v>
      </c>
      <c r="Z10" s="78">
        <v>361776013.69981992</v>
      </c>
      <c r="AA10" s="78">
        <v>27267963</v>
      </c>
      <c r="AB10" s="78">
        <v>310365516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2714</v>
      </c>
      <c r="B11" s="77">
        <v>3</v>
      </c>
      <c r="C11" s="77">
        <v>18</v>
      </c>
      <c r="D11" s="77">
        <v>3</v>
      </c>
      <c r="E11" s="77">
        <v>2024</v>
      </c>
      <c r="F11" s="77" t="s">
        <v>2588</v>
      </c>
      <c r="G11" s="1017" t="s">
        <v>2715</v>
      </c>
      <c r="H11" s="77" t="s">
        <v>2716</v>
      </c>
      <c r="I11" s="1018"/>
      <c r="J11" s="80">
        <v>223958</v>
      </c>
      <c r="K11" s="78">
        <v>291503522</v>
      </c>
      <c r="L11" s="78">
        <v>667718</v>
      </c>
      <c r="M11" s="78">
        <v>867844345</v>
      </c>
      <c r="N11" s="78">
        <v>502500</v>
      </c>
      <c r="O11" s="78">
        <v>1222182666</v>
      </c>
      <c r="P11" s="78">
        <v>22277</v>
      </c>
      <c r="Q11" s="78">
        <v>138508247</v>
      </c>
      <c r="R11" s="78">
        <v>0</v>
      </c>
      <c r="S11" s="78">
        <v>0</v>
      </c>
      <c r="T11" s="78">
        <v>274463</v>
      </c>
      <c r="U11" s="78">
        <v>5510</v>
      </c>
      <c r="V11" s="78">
        <v>4330</v>
      </c>
      <c r="W11" s="78">
        <v>1921387319</v>
      </c>
      <c r="X11" s="78">
        <v>33786584.000000007</v>
      </c>
      <c r="Y11" s="78">
        <v>26549107</v>
      </c>
      <c r="Z11" s="78">
        <v>4501761790</v>
      </c>
      <c r="AA11" s="78">
        <v>334080484</v>
      </c>
      <c r="AB11" s="78">
        <v>1641383935</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2717</v>
      </c>
      <c r="B12" s="77">
        <v>4</v>
      </c>
      <c r="C12" s="77">
        <v>18</v>
      </c>
      <c r="D12" s="77">
        <v>4</v>
      </c>
      <c r="E12" s="77">
        <v>2024</v>
      </c>
      <c r="F12" s="77" t="s">
        <v>2588</v>
      </c>
      <c r="G12" s="1017" t="s">
        <v>2718</v>
      </c>
      <c r="H12" s="77" t="s">
        <v>2719</v>
      </c>
      <c r="I12" s="1018"/>
      <c r="J12" s="80">
        <v>82364</v>
      </c>
      <c r="K12" s="78">
        <v>111249922.00000001</v>
      </c>
      <c r="L12" s="78">
        <v>58130</v>
      </c>
      <c r="M12" s="78">
        <v>78264089.000000015</v>
      </c>
      <c r="N12" s="78">
        <v>2300</v>
      </c>
      <c r="O12" s="78">
        <v>3849929.9999999995</v>
      </c>
      <c r="P12" s="78">
        <v>65</v>
      </c>
      <c r="Q12" s="78">
        <v>360413</v>
      </c>
      <c r="R12" s="78">
        <v>0</v>
      </c>
      <c r="S12" s="78">
        <v>0</v>
      </c>
      <c r="T12" s="78">
        <v>0</v>
      </c>
      <c r="U12" s="78">
        <v>0</v>
      </c>
      <c r="V12" s="78">
        <v>0</v>
      </c>
      <c r="W12" s="78">
        <v>0</v>
      </c>
      <c r="X12" s="78">
        <v>0</v>
      </c>
      <c r="Y12" s="78">
        <v>0</v>
      </c>
      <c r="Z12" s="78">
        <v>193724354.00000003</v>
      </c>
      <c r="AA12" s="78">
        <v>160655169</v>
      </c>
      <c r="AB12" s="78">
        <v>716671161</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2720</v>
      </c>
      <c r="B13" s="77">
        <v>5</v>
      </c>
      <c r="C13" s="77">
        <v>18</v>
      </c>
      <c r="D13" s="77">
        <v>5</v>
      </c>
      <c r="E13" s="77">
        <v>2024</v>
      </c>
      <c r="F13" s="77" t="s">
        <v>2588</v>
      </c>
      <c r="G13" s="1017" t="s">
        <v>2721</v>
      </c>
      <c r="H13" s="77" t="s">
        <v>2722</v>
      </c>
      <c r="I13" s="1018"/>
      <c r="J13" s="80">
        <v>134865</v>
      </c>
      <c r="K13" s="78">
        <v>183209433</v>
      </c>
      <c r="L13" s="78">
        <v>783604</v>
      </c>
      <c r="M13" s="78">
        <v>1061960949.9999999</v>
      </c>
      <c r="N13" s="78">
        <v>4200</v>
      </c>
      <c r="O13" s="78">
        <v>7490939.9999999991</v>
      </c>
      <c r="P13" s="78">
        <v>288</v>
      </c>
      <c r="Q13" s="78">
        <v>1596583</v>
      </c>
      <c r="R13" s="78">
        <v>519</v>
      </c>
      <c r="S13" s="78">
        <v>3251808</v>
      </c>
      <c r="T13" s="78">
        <v>0</v>
      </c>
      <c r="U13" s="78">
        <v>0</v>
      </c>
      <c r="V13" s="78">
        <v>43</v>
      </c>
      <c r="W13" s="78">
        <v>0</v>
      </c>
      <c r="X13" s="78">
        <v>0</v>
      </c>
      <c r="Y13" s="78">
        <v>262695</v>
      </c>
      <c r="Z13" s="78">
        <v>1257772409.4201095</v>
      </c>
      <c r="AA13" s="78">
        <v>108144961</v>
      </c>
      <c r="AB13" s="78">
        <v>764876290</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2723</v>
      </c>
      <c r="B14" s="77">
        <v>6</v>
      </c>
      <c r="C14" s="77">
        <v>18</v>
      </c>
      <c r="D14" s="77">
        <v>6</v>
      </c>
      <c r="E14" s="77">
        <v>2024</v>
      </c>
      <c r="F14" s="77" t="s">
        <v>2588</v>
      </c>
      <c r="G14" s="1017" t="s">
        <v>2724</v>
      </c>
      <c r="H14" s="77" t="s">
        <v>2725</v>
      </c>
      <c r="I14" s="1018"/>
      <c r="J14" s="80">
        <v>42170</v>
      </c>
      <c r="K14" s="78">
        <v>57875284</v>
      </c>
      <c r="L14" s="78">
        <v>157499</v>
      </c>
      <c r="M14" s="78">
        <v>215656268</v>
      </c>
      <c r="N14" s="78">
        <v>24900</v>
      </c>
      <c r="O14" s="78">
        <v>50219786</v>
      </c>
      <c r="P14" s="78">
        <v>1947</v>
      </c>
      <c r="Q14" s="78">
        <v>10787573</v>
      </c>
      <c r="R14" s="78">
        <v>0</v>
      </c>
      <c r="S14" s="78">
        <v>0</v>
      </c>
      <c r="T14" s="78">
        <v>0</v>
      </c>
      <c r="U14" s="78">
        <v>0</v>
      </c>
      <c r="V14" s="78">
        <v>0</v>
      </c>
      <c r="W14" s="78">
        <v>0</v>
      </c>
      <c r="X14" s="78">
        <v>0</v>
      </c>
      <c r="Y14" s="78">
        <v>0</v>
      </c>
      <c r="Z14" s="78">
        <v>334538911</v>
      </c>
      <c r="AA14" s="78">
        <v>35998879</v>
      </c>
      <c r="AB14" s="78">
        <v>236700882</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2726</v>
      </c>
      <c r="B15" s="77">
        <v>7</v>
      </c>
      <c r="C15" s="77">
        <v>18</v>
      </c>
      <c r="D15" s="77">
        <v>7</v>
      </c>
      <c r="E15" s="77">
        <v>2024</v>
      </c>
      <c r="F15" s="77" t="s">
        <v>2588</v>
      </c>
      <c r="G15" s="1017" t="s">
        <v>2727</v>
      </c>
      <c r="H15" s="77" t="s">
        <v>2728</v>
      </c>
      <c r="I15" s="1018"/>
      <c r="J15" s="80">
        <v>154042</v>
      </c>
      <c r="K15" s="78">
        <v>208824074</v>
      </c>
      <c r="L15" s="78">
        <v>551327</v>
      </c>
      <c r="M15" s="78">
        <v>745651704</v>
      </c>
      <c r="N15" s="78">
        <v>511600</v>
      </c>
      <c r="O15" s="78">
        <v>1291667945.0000002</v>
      </c>
      <c r="P15" s="78">
        <v>299</v>
      </c>
      <c r="Q15" s="78">
        <v>1715301.9999999998</v>
      </c>
      <c r="R15" s="78">
        <v>0</v>
      </c>
      <c r="S15" s="78">
        <v>0</v>
      </c>
      <c r="T15" s="78">
        <v>0</v>
      </c>
      <c r="U15" s="78">
        <v>0</v>
      </c>
      <c r="V15" s="78">
        <v>119</v>
      </c>
      <c r="W15" s="78">
        <v>0</v>
      </c>
      <c r="X15" s="78">
        <v>0</v>
      </c>
      <c r="Y15" s="78">
        <v>728236</v>
      </c>
      <c r="Z15" s="78">
        <v>2248587261</v>
      </c>
      <c r="AA15" s="78">
        <v>189390549</v>
      </c>
      <c r="AB15" s="78">
        <v>1126592214</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2729</v>
      </c>
      <c r="B16" s="77">
        <v>8</v>
      </c>
      <c r="C16" s="77">
        <v>18</v>
      </c>
      <c r="D16" s="77">
        <v>8</v>
      </c>
      <c r="E16" s="77">
        <v>2024</v>
      </c>
      <c r="F16" s="77" t="s">
        <v>2588</v>
      </c>
      <c r="G16" s="1017" t="s">
        <v>2730</v>
      </c>
      <c r="H16" s="77" t="s">
        <v>2731</v>
      </c>
      <c r="I16" s="1018"/>
      <c r="J16" s="80">
        <v>142690</v>
      </c>
      <c r="K16" s="78">
        <v>196411910</v>
      </c>
      <c r="L16" s="78">
        <v>459614</v>
      </c>
      <c r="M16" s="78">
        <v>631131935.00000012</v>
      </c>
      <c r="N16" s="78">
        <v>17700</v>
      </c>
      <c r="O16" s="78">
        <v>39372593</v>
      </c>
      <c r="P16" s="78">
        <v>2210</v>
      </c>
      <c r="Q16" s="78">
        <v>20486415</v>
      </c>
      <c r="R16" s="78">
        <v>0</v>
      </c>
      <c r="S16" s="78">
        <v>0</v>
      </c>
      <c r="T16" s="78">
        <v>0</v>
      </c>
      <c r="U16" s="78">
        <v>0</v>
      </c>
      <c r="V16" s="78">
        <v>0</v>
      </c>
      <c r="W16" s="78">
        <v>0</v>
      </c>
      <c r="X16" s="78">
        <v>0</v>
      </c>
      <c r="Y16" s="78">
        <v>0</v>
      </c>
      <c r="Z16" s="78">
        <v>887402853.00000012</v>
      </c>
      <c r="AA16" s="78">
        <v>148777820</v>
      </c>
      <c r="AB16" s="78">
        <v>917694022</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2732</v>
      </c>
      <c r="B17" s="77">
        <v>9</v>
      </c>
      <c r="C17" s="77">
        <v>18</v>
      </c>
      <c r="D17" s="77">
        <v>9</v>
      </c>
      <c r="E17" s="77">
        <v>2024</v>
      </c>
      <c r="F17" s="77" t="s">
        <v>2588</v>
      </c>
      <c r="G17" s="1017" t="s">
        <v>2733</v>
      </c>
      <c r="H17" s="77" t="s">
        <v>2734</v>
      </c>
      <c r="I17" s="1018"/>
      <c r="J17" s="80">
        <v>35634</v>
      </c>
      <c r="K17" s="78">
        <v>44829890</v>
      </c>
      <c r="L17" s="78">
        <v>70296</v>
      </c>
      <c r="M17" s="78">
        <v>88348316.000000015</v>
      </c>
      <c r="N17" s="78">
        <v>67700</v>
      </c>
      <c r="O17" s="78">
        <v>173399871.00000003</v>
      </c>
      <c r="P17" s="78">
        <v>5208</v>
      </c>
      <c r="Q17" s="78">
        <v>29671355</v>
      </c>
      <c r="R17" s="78">
        <v>0</v>
      </c>
      <c r="S17" s="78">
        <v>0</v>
      </c>
      <c r="T17" s="78">
        <v>0</v>
      </c>
      <c r="U17" s="78">
        <v>0</v>
      </c>
      <c r="V17" s="78">
        <v>0</v>
      </c>
      <c r="W17" s="78">
        <v>0</v>
      </c>
      <c r="X17" s="78">
        <v>0</v>
      </c>
      <c r="Y17" s="78">
        <v>0</v>
      </c>
      <c r="Z17" s="78">
        <v>336249432</v>
      </c>
      <c r="AA17" s="78">
        <v>12646263.999999998</v>
      </c>
      <c r="AB17" s="78">
        <v>189677543</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2735</v>
      </c>
      <c r="B18" s="77">
        <v>10</v>
      </c>
      <c r="C18" s="77">
        <v>18</v>
      </c>
      <c r="D18" s="77">
        <v>10</v>
      </c>
      <c r="E18" s="77">
        <v>2024</v>
      </c>
      <c r="F18" s="77" t="s">
        <v>2588</v>
      </c>
      <c r="G18" s="1017" t="s">
        <v>2736</v>
      </c>
      <c r="H18" s="77" t="s">
        <v>2737</v>
      </c>
      <c r="I18" s="1018"/>
      <c r="J18" s="80">
        <v>415699</v>
      </c>
      <c r="K18" s="78">
        <v>556179233</v>
      </c>
      <c r="L18" s="78">
        <v>1460212</v>
      </c>
      <c r="M18" s="78">
        <v>1949313672.9999998</v>
      </c>
      <c r="N18" s="78">
        <v>376700</v>
      </c>
      <c r="O18" s="78">
        <v>860716204.00000012</v>
      </c>
      <c r="P18" s="78">
        <v>9194</v>
      </c>
      <c r="Q18" s="78">
        <v>81261784</v>
      </c>
      <c r="R18" s="78">
        <v>2789</v>
      </c>
      <c r="S18" s="78">
        <v>10375252</v>
      </c>
      <c r="T18" s="78">
        <v>6710</v>
      </c>
      <c r="U18" s="78">
        <v>573</v>
      </c>
      <c r="V18" s="78">
        <v>1795</v>
      </c>
      <c r="W18" s="78">
        <v>46010918</v>
      </c>
      <c r="X18" s="78">
        <v>3513391</v>
      </c>
      <c r="Y18" s="78">
        <v>11009638</v>
      </c>
      <c r="Z18" s="78">
        <v>3518380092.9598398</v>
      </c>
      <c r="AA18" s="78">
        <v>475431937</v>
      </c>
      <c r="AB18" s="78">
        <v>2657487071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2738</v>
      </c>
      <c r="B19" s="77">
        <v>11</v>
      </c>
      <c r="C19" s="77">
        <v>18</v>
      </c>
      <c r="D19" s="77">
        <v>11</v>
      </c>
      <c r="E19" s="77">
        <v>2024</v>
      </c>
      <c r="F19" s="77" t="s">
        <v>2588</v>
      </c>
      <c r="G19" s="1017" t="s">
        <v>2739</v>
      </c>
      <c r="H19" s="77" t="s">
        <v>2740</v>
      </c>
      <c r="I19" s="1018"/>
      <c r="J19" s="80">
        <v>228624</v>
      </c>
      <c r="K19" s="78">
        <v>312092592</v>
      </c>
      <c r="L19" s="78">
        <v>768683</v>
      </c>
      <c r="M19" s="78">
        <v>1046417337.0000001</v>
      </c>
      <c r="N19" s="78">
        <v>82600</v>
      </c>
      <c r="O19" s="78">
        <v>176867270</v>
      </c>
      <c r="P19" s="78">
        <v>12666</v>
      </c>
      <c r="Q19" s="78">
        <v>71255056</v>
      </c>
      <c r="R19" s="78">
        <v>0</v>
      </c>
      <c r="S19" s="78">
        <v>0</v>
      </c>
      <c r="T19" s="78">
        <v>0</v>
      </c>
      <c r="U19" s="78">
        <v>0</v>
      </c>
      <c r="V19" s="78">
        <v>0</v>
      </c>
      <c r="W19" s="78">
        <v>0</v>
      </c>
      <c r="X19" s="78">
        <v>0</v>
      </c>
      <c r="Y19" s="78">
        <v>0</v>
      </c>
      <c r="Z19" s="78">
        <v>1606632255</v>
      </c>
      <c r="AA19" s="78">
        <v>304229109</v>
      </c>
      <c r="AB19" s="78">
        <v>1738353297.9999998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2741</v>
      </c>
      <c r="B20" s="77">
        <v>12</v>
      </c>
      <c r="C20" s="77">
        <v>18</v>
      </c>
      <c r="D20" s="77">
        <v>12</v>
      </c>
      <c r="E20" s="77">
        <v>2024</v>
      </c>
      <c r="F20" s="77" t="s">
        <v>2588</v>
      </c>
      <c r="G20" s="1017" t="s">
        <v>2742</v>
      </c>
      <c r="H20" s="77" t="s">
        <v>2743</v>
      </c>
      <c r="I20" s="1018"/>
      <c r="J20" s="80">
        <v>28794</v>
      </c>
      <c r="K20" s="78">
        <v>37379114</v>
      </c>
      <c r="L20" s="78">
        <v>20036</v>
      </c>
      <c r="M20" s="78">
        <v>25946355</v>
      </c>
      <c r="N20" s="78">
        <v>244400</v>
      </c>
      <c r="O20" s="78">
        <v>575546069</v>
      </c>
      <c r="P20" s="78">
        <v>19788</v>
      </c>
      <c r="Q20" s="78">
        <v>110042993</v>
      </c>
      <c r="R20" s="78">
        <v>0</v>
      </c>
      <c r="S20" s="78">
        <v>0</v>
      </c>
      <c r="T20" s="78">
        <v>0</v>
      </c>
      <c r="U20" s="78">
        <v>0</v>
      </c>
      <c r="V20" s="78">
        <v>0</v>
      </c>
      <c r="W20" s="78">
        <v>0</v>
      </c>
      <c r="X20" s="78">
        <v>0</v>
      </c>
      <c r="Y20" s="78">
        <v>0</v>
      </c>
      <c r="Z20" s="78">
        <v>748914531</v>
      </c>
      <c r="AA20" s="78">
        <v>10307365</v>
      </c>
      <c r="AB20" s="78">
        <v>135002433</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2744</v>
      </c>
      <c r="B21" s="77">
        <v>13</v>
      </c>
      <c r="C21" s="77">
        <v>18</v>
      </c>
      <c r="D21" s="77">
        <v>13</v>
      </c>
      <c r="E21" s="77">
        <v>2024</v>
      </c>
      <c r="F21" s="77" t="s">
        <v>2588</v>
      </c>
      <c r="G21" s="1017" t="s">
        <v>2745</v>
      </c>
      <c r="H21" s="77" t="s">
        <v>2746</v>
      </c>
      <c r="I21" s="1018"/>
      <c r="J21" s="80">
        <v>125339</v>
      </c>
      <c r="K21" s="78">
        <v>171500191</v>
      </c>
      <c r="L21" s="78">
        <v>517307</v>
      </c>
      <c r="M21" s="78">
        <v>706301049</v>
      </c>
      <c r="N21" s="78">
        <v>0</v>
      </c>
      <c r="O21" s="78">
        <v>0</v>
      </c>
      <c r="P21" s="78">
        <v>0</v>
      </c>
      <c r="Q21" s="78">
        <v>0</v>
      </c>
      <c r="R21" s="78">
        <v>0</v>
      </c>
      <c r="S21" s="78">
        <v>0</v>
      </c>
      <c r="T21" s="78">
        <v>0</v>
      </c>
      <c r="U21" s="78">
        <v>0</v>
      </c>
      <c r="V21" s="78">
        <v>64</v>
      </c>
      <c r="W21" s="78">
        <v>0</v>
      </c>
      <c r="X21" s="78">
        <v>0</v>
      </c>
      <c r="Y21" s="78">
        <v>390731</v>
      </c>
      <c r="Z21" s="78">
        <v>878191971</v>
      </c>
      <c r="AA21" s="78">
        <v>110005197</v>
      </c>
      <c r="AB21" s="78">
        <v>808090438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2747</v>
      </c>
      <c r="B22" s="77">
        <v>14</v>
      </c>
      <c r="C22" s="77">
        <v>18</v>
      </c>
      <c r="D22" s="77">
        <v>14</v>
      </c>
      <c r="E22" s="77">
        <v>2024</v>
      </c>
      <c r="F22" s="77" t="s">
        <v>2588</v>
      </c>
      <c r="G22" s="1017" t="s">
        <v>2748</v>
      </c>
      <c r="H22" s="77" t="s">
        <v>2749</v>
      </c>
      <c r="I22" s="1018"/>
      <c r="J22" s="80">
        <v>98892</v>
      </c>
      <c r="K22" s="78">
        <v>128572064.00000001</v>
      </c>
      <c r="L22" s="78">
        <v>156931</v>
      </c>
      <c r="M22" s="78">
        <v>203688671</v>
      </c>
      <c r="N22" s="78">
        <v>119100</v>
      </c>
      <c r="O22" s="78">
        <v>305386372</v>
      </c>
      <c r="P22" s="78">
        <v>14034</v>
      </c>
      <c r="Q22" s="78">
        <v>77134160.000000015</v>
      </c>
      <c r="R22" s="78">
        <v>0</v>
      </c>
      <c r="S22" s="78">
        <v>0</v>
      </c>
      <c r="T22" s="78">
        <v>0</v>
      </c>
      <c r="U22" s="78">
        <v>0</v>
      </c>
      <c r="V22" s="78">
        <v>0</v>
      </c>
      <c r="W22" s="78">
        <v>0</v>
      </c>
      <c r="X22" s="78">
        <v>0</v>
      </c>
      <c r="Y22" s="78">
        <v>1961.9999999999998</v>
      </c>
      <c r="Z22" s="78">
        <v>714783229.00000012</v>
      </c>
      <c r="AA22" s="78">
        <v>42956280</v>
      </c>
      <c r="AB22" s="78">
        <v>598974804</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2750</v>
      </c>
      <c r="B23" s="77">
        <v>15</v>
      </c>
      <c r="C23" s="77">
        <v>18</v>
      </c>
      <c r="D23" s="77">
        <v>15</v>
      </c>
      <c r="E23" s="77">
        <v>2024</v>
      </c>
      <c r="F23" s="77" t="s">
        <v>2588</v>
      </c>
      <c r="G23" s="1017" t="s">
        <v>2751</v>
      </c>
      <c r="H23" s="77" t="s">
        <v>2752</v>
      </c>
      <c r="I23" s="1018"/>
      <c r="J23" s="80">
        <v>127607</v>
      </c>
      <c r="K23" s="78">
        <v>175697489</v>
      </c>
      <c r="L23" s="78">
        <v>338810</v>
      </c>
      <c r="M23" s="78">
        <v>465196449</v>
      </c>
      <c r="N23" s="78">
        <v>0</v>
      </c>
      <c r="O23" s="78">
        <v>0</v>
      </c>
      <c r="P23" s="78">
        <v>0</v>
      </c>
      <c r="Q23" s="78">
        <v>0</v>
      </c>
      <c r="R23" s="78">
        <v>0</v>
      </c>
      <c r="S23" s="78">
        <v>0</v>
      </c>
      <c r="T23" s="78">
        <v>0</v>
      </c>
      <c r="U23" s="78">
        <v>0</v>
      </c>
      <c r="V23" s="78">
        <v>14</v>
      </c>
      <c r="W23" s="78">
        <v>0</v>
      </c>
      <c r="X23" s="78">
        <v>0</v>
      </c>
      <c r="Y23" s="78">
        <v>83150</v>
      </c>
      <c r="Z23" s="78">
        <v>640977088.00000012</v>
      </c>
      <c r="AA23" s="78">
        <v>144754108</v>
      </c>
      <c r="AB23" s="78">
        <v>997030924.00000012</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2753</v>
      </c>
      <c r="B24" s="77">
        <v>16</v>
      </c>
      <c r="C24" s="77">
        <v>18</v>
      </c>
      <c r="D24" s="77">
        <v>16</v>
      </c>
      <c r="E24" s="77">
        <v>2024</v>
      </c>
      <c r="F24" s="77" t="s">
        <v>2588</v>
      </c>
      <c r="G24" s="1017" t="s">
        <v>2754</v>
      </c>
      <c r="H24" s="77" t="s">
        <v>2755</v>
      </c>
      <c r="I24" s="1018"/>
      <c r="J24" s="80">
        <v>97420</v>
      </c>
      <c r="K24" s="78">
        <v>129766359.99999999</v>
      </c>
      <c r="L24" s="78">
        <v>530042</v>
      </c>
      <c r="M24" s="78">
        <v>704707310</v>
      </c>
      <c r="N24" s="78">
        <v>0</v>
      </c>
      <c r="O24" s="78">
        <v>0</v>
      </c>
      <c r="P24" s="78">
        <v>3623</v>
      </c>
      <c r="Q24" s="78">
        <v>28836786</v>
      </c>
      <c r="R24" s="78">
        <v>0</v>
      </c>
      <c r="S24" s="78">
        <v>0</v>
      </c>
      <c r="T24" s="78">
        <v>0</v>
      </c>
      <c r="U24" s="78">
        <v>10</v>
      </c>
      <c r="V24" s="78">
        <v>1441</v>
      </c>
      <c r="W24" s="78">
        <v>0</v>
      </c>
      <c r="X24" s="78">
        <v>59603</v>
      </c>
      <c r="Y24" s="78">
        <v>8838174</v>
      </c>
      <c r="Z24" s="78">
        <v>872208233</v>
      </c>
      <c r="AA24" s="78">
        <v>73155799</v>
      </c>
      <c r="AB24" s="78">
        <v>506356841</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2756</v>
      </c>
      <c r="B25" s="77">
        <v>17</v>
      </c>
      <c r="C25" s="77">
        <v>18</v>
      </c>
      <c r="D25" s="77">
        <v>17</v>
      </c>
      <c r="E25" s="77">
        <v>2024</v>
      </c>
      <c r="F25" s="77" t="s">
        <v>2588</v>
      </c>
      <c r="G25" s="1017" t="s">
        <v>2757</v>
      </c>
      <c r="H25" s="77" t="s">
        <v>2758</v>
      </c>
      <c r="I25" s="1018"/>
      <c r="J25" s="80">
        <v>78186</v>
      </c>
      <c r="K25" s="78">
        <v>104174348</v>
      </c>
      <c r="L25" s="78">
        <v>313100</v>
      </c>
      <c r="M25" s="78">
        <v>416217048.00000006</v>
      </c>
      <c r="N25" s="78">
        <v>29500</v>
      </c>
      <c r="O25" s="78">
        <v>54430651</v>
      </c>
      <c r="P25" s="78">
        <v>2323</v>
      </c>
      <c r="Q25" s="78">
        <v>12869457</v>
      </c>
      <c r="R25" s="78">
        <v>0</v>
      </c>
      <c r="S25" s="78">
        <v>0</v>
      </c>
      <c r="T25" s="78">
        <v>0</v>
      </c>
      <c r="U25" s="78">
        <v>0</v>
      </c>
      <c r="V25" s="78">
        <v>0</v>
      </c>
      <c r="W25" s="78">
        <v>0</v>
      </c>
      <c r="X25" s="78">
        <v>0</v>
      </c>
      <c r="Y25" s="78">
        <v>0</v>
      </c>
      <c r="Z25" s="78">
        <v>587691504</v>
      </c>
      <c r="AA25" s="78">
        <v>72309320</v>
      </c>
      <c r="AB25" s="78">
        <v>528157973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2759</v>
      </c>
      <c r="B26" s="77">
        <v>18</v>
      </c>
      <c r="C26" s="77">
        <v>18</v>
      </c>
      <c r="D26" s="77">
        <v>18</v>
      </c>
      <c r="E26" s="77">
        <v>2024</v>
      </c>
      <c r="F26" s="77" t="s">
        <v>2588</v>
      </c>
      <c r="G26" s="1017" t="s">
        <v>2760</v>
      </c>
      <c r="H26" s="77" t="s">
        <v>2761</v>
      </c>
      <c r="I26" s="1018"/>
      <c r="J26" s="80">
        <v>11832</v>
      </c>
      <c r="K26" s="78">
        <v>14667287</v>
      </c>
      <c r="L26" s="78">
        <v>5043</v>
      </c>
      <c r="M26" s="78">
        <v>6240557</v>
      </c>
      <c r="N26" s="78">
        <v>152200</v>
      </c>
      <c r="O26" s="78">
        <v>362106085</v>
      </c>
      <c r="P26" s="78">
        <v>6869</v>
      </c>
      <c r="Q26" s="78">
        <v>39811010</v>
      </c>
      <c r="R26" s="78">
        <v>0</v>
      </c>
      <c r="S26" s="78">
        <v>0</v>
      </c>
      <c r="T26" s="78">
        <v>0</v>
      </c>
      <c r="U26" s="78">
        <v>0</v>
      </c>
      <c r="V26" s="78">
        <v>0</v>
      </c>
      <c r="W26" s="78">
        <v>0</v>
      </c>
      <c r="X26" s="78">
        <v>0</v>
      </c>
      <c r="Y26" s="78">
        <v>0</v>
      </c>
      <c r="Z26" s="78">
        <v>422824939</v>
      </c>
      <c r="AA26" s="78">
        <v>4416572</v>
      </c>
      <c r="AB26" s="78">
        <v>54324909</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2762</v>
      </c>
      <c r="B27" s="77">
        <v>19</v>
      </c>
      <c r="C27" s="77">
        <v>18</v>
      </c>
      <c r="D27" s="77">
        <v>19</v>
      </c>
      <c r="E27" s="77">
        <v>2024</v>
      </c>
      <c r="F27" s="77" t="s">
        <v>2588</v>
      </c>
      <c r="G27" s="1017" t="s">
        <v>2763</v>
      </c>
      <c r="H27" s="77" t="s">
        <v>2764</v>
      </c>
      <c r="I27" s="1018"/>
      <c r="J27" s="80">
        <v>330836</v>
      </c>
      <c r="K27" s="78">
        <v>452003559</v>
      </c>
      <c r="L27" s="78">
        <v>490999</v>
      </c>
      <c r="M27" s="78">
        <v>669324099.99999988</v>
      </c>
      <c r="N27" s="78">
        <v>469200</v>
      </c>
      <c r="O27" s="78">
        <v>1101256983.9999998</v>
      </c>
      <c r="P27" s="78">
        <v>8548</v>
      </c>
      <c r="Q27" s="78">
        <v>50026244</v>
      </c>
      <c r="R27" s="78">
        <v>0</v>
      </c>
      <c r="S27" s="78">
        <v>0</v>
      </c>
      <c r="T27" s="78">
        <v>0</v>
      </c>
      <c r="U27" s="78">
        <v>0</v>
      </c>
      <c r="V27" s="78">
        <v>146</v>
      </c>
      <c r="W27" s="78">
        <v>0</v>
      </c>
      <c r="X27" s="78">
        <v>0</v>
      </c>
      <c r="Y27" s="78">
        <v>897480</v>
      </c>
      <c r="Z27" s="78">
        <v>2273508367.0000005</v>
      </c>
      <c r="AA27" s="78">
        <v>552655808</v>
      </c>
      <c r="AB27" s="78">
        <v>2688322975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2765</v>
      </c>
      <c r="B28" s="77">
        <v>20</v>
      </c>
      <c r="C28" s="77">
        <v>18</v>
      </c>
      <c r="D28" s="77">
        <v>20</v>
      </c>
      <c r="E28" s="77">
        <v>2024</v>
      </c>
      <c r="F28" s="77" t="s">
        <v>2588</v>
      </c>
      <c r="G28" s="1017" t="s">
        <v>2766</v>
      </c>
      <c r="H28" s="77" t="s">
        <v>2767</v>
      </c>
      <c r="I28" s="1018"/>
      <c r="J28" s="80">
        <v>540273</v>
      </c>
      <c r="K28" s="78">
        <v>732843010</v>
      </c>
      <c r="L28" s="78">
        <v>383409</v>
      </c>
      <c r="M28" s="78">
        <v>514284908</v>
      </c>
      <c r="N28" s="78">
        <v>436200</v>
      </c>
      <c r="O28" s="78">
        <v>966608208</v>
      </c>
      <c r="P28" s="78">
        <v>25339</v>
      </c>
      <c r="Q28" s="78">
        <v>144394727.00000003</v>
      </c>
      <c r="R28" s="78">
        <v>0</v>
      </c>
      <c r="S28" s="78">
        <v>0</v>
      </c>
      <c r="T28" s="78">
        <v>0</v>
      </c>
      <c r="U28" s="78">
        <v>0</v>
      </c>
      <c r="V28" s="78">
        <v>0</v>
      </c>
      <c r="W28" s="78">
        <v>0</v>
      </c>
      <c r="X28" s="78">
        <v>0</v>
      </c>
      <c r="Y28" s="78">
        <v>0</v>
      </c>
      <c r="Z28" s="78">
        <v>2358130853</v>
      </c>
      <c r="AA28" s="78">
        <v>1010772906</v>
      </c>
      <c r="AB28" s="78">
        <v>4973910593</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2768</v>
      </c>
      <c r="B29" s="77">
        <v>21</v>
      </c>
      <c r="C29" s="77">
        <v>18</v>
      </c>
      <c r="D29" s="77">
        <v>21</v>
      </c>
      <c r="E29" s="77">
        <v>2024</v>
      </c>
      <c r="F29" s="77" t="s">
        <v>2588</v>
      </c>
      <c r="G29" s="1017" t="s">
        <v>2769</v>
      </c>
      <c r="H29" s="77" t="s">
        <v>2770</v>
      </c>
      <c r="I29" s="1018"/>
      <c r="J29" s="80">
        <v>38567</v>
      </c>
      <c r="K29" s="78">
        <v>50987274</v>
      </c>
      <c r="L29" s="78">
        <v>41318</v>
      </c>
      <c r="M29" s="78">
        <v>54500405</v>
      </c>
      <c r="N29" s="78">
        <v>107500</v>
      </c>
      <c r="O29" s="78">
        <v>264446081</v>
      </c>
      <c r="P29" s="78">
        <v>15465</v>
      </c>
      <c r="Q29" s="78">
        <v>87939119</v>
      </c>
      <c r="R29" s="78">
        <v>0</v>
      </c>
      <c r="S29" s="78">
        <v>0</v>
      </c>
      <c r="T29" s="78">
        <v>0</v>
      </c>
      <c r="U29" s="78">
        <v>0</v>
      </c>
      <c r="V29" s="78">
        <v>0</v>
      </c>
      <c r="W29" s="78">
        <v>0</v>
      </c>
      <c r="X29" s="78">
        <v>0</v>
      </c>
      <c r="Y29" s="78">
        <v>0</v>
      </c>
      <c r="Z29" s="78">
        <v>457872879</v>
      </c>
      <c r="AA29" s="78">
        <v>14260988.999999998</v>
      </c>
      <c r="AB29" s="78">
        <v>193004452</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2771</v>
      </c>
      <c r="B30" s="77">
        <v>22</v>
      </c>
      <c r="C30" s="77">
        <v>18</v>
      </c>
      <c r="D30" s="77">
        <v>22</v>
      </c>
      <c r="E30" s="77">
        <v>2024</v>
      </c>
      <c r="F30" s="77" t="s">
        <v>2588</v>
      </c>
      <c r="G30" s="1017" t="s">
        <v>2772</v>
      </c>
      <c r="H30" s="77" t="s">
        <v>2773</v>
      </c>
      <c r="I30" s="1018"/>
      <c r="J30" s="80">
        <v>307742</v>
      </c>
      <c r="K30" s="78">
        <v>416824588</v>
      </c>
      <c r="L30" s="78">
        <v>222772</v>
      </c>
      <c r="M30" s="78">
        <v>300743343</v>
      </c>
      <c r="N30" s="78">
        <v>4300</v>
      </c>
      <c r="O30" s="78">
        <v>7983067</v>
      </c>
      <c r="P30" s="78">
        <v>1311</v>
      </c>
      <c r="Q30" s="78">
        <v>7263296</v>
      </c>
      <c r="R30" s="78">
        <v>0</v>
      </c>
      <c r="S30" s="78">
        <v>0</v>
      </c>
      <c r="T30" s="78">
        <v>0</v>
      </c>
      <c r="U30" s="78">
        <v>0</v>
      </c>
      <c r="V30" s="78">
        <v>0</v>
      </c>
      <c r="W30" s="78">
        <v>0</v>
      </c>
      <c r="X30" s="78">
        <v>0</v>
      </c>
      <c r="Y30" s="78">
        <v>0</v>
      </c>
      <c r="Z30" s="78">
        <v>732814294</v>
      </c>
      <c r="AA30" s="78">
        <v>571865994</v>
      </c>
      <c r="AB30" s="78">
        <v>2735224700</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2774</v>
      </c>
      <c r="B31" s="77">
        <v>23</v>
      </c>
      <c r="C31" s="77">
        <v>18</v>
      </c>
      <c r="D31" s="77">
        <v>23</v>
      </c>
      <c r="E31" s="77">
        <v>2024</v>
      </c>
      <c r="F31" s="77" t="s">
        <v>2588</v>
      </c>
      <c r="G31" s="1017" t="s">
        <v>2775</v>
      </c>
      <c r="H31" s="77" t="s">
        <v>2704</v>
      </c>
      <c r="I31" s="1018"/>
      <c r="J31" s="80">
        <v>62496</v>
      </c>
      <c r="K31" s="78">
        <v>68431249</v>
      </c>
      <c r="L31" s="78">
        <v>128640.99999999999</v>
      </c>
      <c r="M31" s="78">
        <v>141104136</v>
      </c>
      <c r="N31" s="78">
        <v>71100</v>
      </c>
      <c r="O31" s="78">
        <v>151620932.99999997</v>
      </c>
      <c r="P31" s="78">
        <v>3106</v>
      </c>
      <c r="Q31" s="78">
        <v>17205672.999999996</v>
      </c>
      <c r="R31" s="78">
        <v>0</v>
      </c>
      <c r="S31" s="78">
        <v>0</v>
      </c>
      <c r="T31" s="78">
        <v>0</v>
      </c>
      <c r="U31" s="78">
        <v>0</v>
      </c>
      <c r="V31" s="78">
        <v>0</v>
      </c>
      <c r="W31" s="78">
        <v>0</v>
      </c>
      <c r="X31" s="78">
        <v>0</v>
      </c>
      <c r="Y31" s="78">
        <v>0</v>
      </c>
      <c r="Z31" s="78">
        <v>378361991</v>
      </c>
      <c r="AA31" s="78">
        <v>19200346</v>
      </c>
      <c r="AB31" s="78">
        <v>279547840</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136523</v>
      </c>
      <c r="K32" s="78">
        <v>180089832</v>
      </c>
      <c r="L32" s="78">
        <v>236883</v>
      </c>
      <c r="M32" s="78">
        <v>311891178</v>
      </c>
      <c r="N32" s="78">
        <v>114600</v>
      </c>
      <c r="O32" s="78">
        <v>286307341</v>
      </c>
      <c r="P32" s="78">
        <v>798</v>
      </c>
      <c r="Q32" s="78">
        <v>6625841</v>
      </c>
      <c r="R32" s="78">
        <v>0</v>
      </c>
      <c r="S32" s="78">
        <v>0</v>
      </c>
      <c r="T32" s="78">
        <v>0</v>
      </c>
      <c r="U32" s="78">
        <v>0</v>
      </c>
      <c r="V32" s="78">
        <v>0</v>
      </c>
      <c r="W32" s="78">
        <v>0</v>
      </c>
      <c r="X32" s="78">
        <v>0</v>
      </c>
      <c r="Y32" s="78">
        <v>0</v>
      </c>
      <c r="Z32" s="78">
        <v>784914192</v>
      </c>
      <c r="AA32" s="78">
        <v>240372682.00000003</v>
      </c>
      <c r="AB32" s="78">
        <v>1682813946</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1161696</v>
      </c>
      <c r="K33" s="78">
        <v>1526256365</v>
      </c>
      <c r="L33" s="78">
        <v>2482926</v>
      </c>
      <c r="M33" s="78">
        <v>3255423901.9999995</v>
      </c>
      <c r="N33" s="78">
        <v>555900</v>
      </c>
      <c r="O33" s="78">
        <v>1204167671.0000002</v>
      </c>
      <c r="P33" s="78">
        <v>2200</v>
      </c>
      <c r="Q33" s="78">
        <v>15570667</v>
      </c>
      <c r="R33" s="78">
        <v>0</v>
      </c>
      <c r="S33" s="78">
        <v>0</v>
      </c>
      <c r="T33" s="78">
        <v>0</v>
      </c>
      <c r="U33" s="78">
        <v>15</v>
      </c>
      <c r="V33" s="78">
        <v>360</v>
      </c>
      <c r="W33" s="78">
        <v>0</v>
      </c>
      <c r="X33" s="78">
        <v>93206</v>
      </c>
      <c r="Y33" s="78">
        <v>2209237</v>
      </c>
      <c r="Z33" s="78">
        <v>6003721047.999999</v>
      </c>
      <c r="AA33" s="78">
        <v>1980319764</v>
      </c>
      <c r="AB33" s="78">
        <v>10172813342</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1417608</v>
      </c>
      <c r="K34" s="78">
        <v>1894331703</v>
      </c>
      <c r="L34" s="78">
        <v>1517144</v>
      </c>
      <c r="M34" s="78">
        <v>2021618301</v>
      </c>
      <c r="N34" s="78">
        <v>280300</v>
      </c>
      <c r="O34" s="78">
        <v>583281140.99999988</v>
      </c>
      <c r="P34" s="78">
        <v>3855</v>
      </c>
      <c r="Q34" s="78">
        <v>23622520</v>
      </c>
      <c r="R34" s="78">
        <v>0</v>
      </c>
      <c r="S34" s="78">
        <v>0</v>
      </c>
      <c r="T34" s="78">
        <v>0</v>
      </c>
      <c r="U34" s="78">
        <v>0</v>
      </c>
      <c r="V34" s="78">
        <v>200</v>
      </c>
      <c r="W34" s="78">
        <v>0</v>
      </c>
      <c r="X34" s="78">
        <v>0</v>
      </c>
      <c r="Y34" s="78">
        <v>1224438.0000000002</v>
      </c>
      <c r="Z34" s="78">
        <v>4524078103</v>
      </c>
      <c r="AA34" s="78">
        <v>3171534621</v>
      </c>
      <c r="AB34" s="78">
        <v>14056991901.999998</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17390</v>
      </c>
      <c r="K35" s="78">
        <v>23072235</v>
      </c>
      <c r="L35" s="78">
        <v>10753</v>
      </c>
      <c r="M35" s="78">
        <v>14216977</v>
      </c>
      <c r="N35" s="78">
        <v>58800</v>
      </c>
      <c r="O35" s="78">
        <v>146855955</v>
      </c>
      <c r="P35" s="78">
        <v>3600</v>
      </c>
      <c r="Q35" s="78">
        <v>19940509</v>
      </c>
      <c r="R35" s="78">
        <v>0</v>
      </c>
      <c r="S35" s="78">
        <v>0</v>
      </c>
      <c r="T35" s="78">
        <v>0</v>
      </c>
      <c r="U35" s="78">
        <v>0</v>
      </c>
      <c r="V35" s="78">
        <v>0</v>
      </c>
      <c r="W35" s="78">
        <v>0</v>
      </c>
      <c r="X35" s="78">
        <v>0</v>
      </c>
      <c r="Y35" s="78">
        <v>0</v>
      </c>
      <c r="Z35" s="78">
        <v>204085675.99999997</v>
      </c>
      <c r="AA35" s="78">
        <v>6217666</v>
      </c>
      <c r="AB35" s="78">
        <v>77087965</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2648</v>
      </c>
      <c r="B36" s="77">
        <v>28</v>
      </c>
      <c r="C36" s="77">
        <v>18</v>
      </c>
      <c r="D36" s="77">
        <v>28</v>
      </c>
      <c r="E36" s="77">
        <v>2024</v>
      </c>
      <c r="F36" s="77" t="s">
        <v>2588</v>
      </c>
      <c r="G36" s="1017" t="s">
        <v>789</v>
      </c>
      <c r="H36" s="77" t="s">
        <v>789</v>
      </c>
      <c r="I36" s="1018"/>
      <c r="J36" s="80"/>
      <c r="K36" s="78"/>
      <c r="L36" s="78"/>
      <c r="M36" s="78"/>
      <c r="N36" s="78"/>
      <c r="O36" s="78"/>
      <c r="P36" s="78"/>
      <c r="Q36" s="78"/>
      <c r="R36" s="78"/>
      <c r="S36" s="78"/>
      <c r="T36" s="78"/>
      <c r="U36" s="78"/>
      <c r="V36" s="78"/>
      <c r="W36" s="78"/>
      <c r="X36" s="78"/>
      <c r="Y36" s="78"/>
      <c r="Z36" s="78"/>
      <c r="AA36" s="78"/>
      <c r="AB36" s="78"/>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2648</v>
      </c>
      <c r="B37" s="77">
        <v>29</v>
      </c>
      <c r="C37" s="77">
        <v>18</v>
      </c>
      <c r="D37" s="77">
        <v>29</v>
      </c>
      <c r="E37" s="77">
        <v>2024</v>
      </c>
      <c r="F37" s="77" t="s">
        <v>2588</v>
      </c>
      <c r="G37" s="1017" t="s">
        <v>789</v>
      </c>
      <c r="H37" s="77" t="s">
        <v>789</v>
      </c>
      <c r="I37" s="1018"/>
      <c r="J37" s="80"/>
      <c r="K37" s="78"/>
      <c r="L37" s="78"/>
      <c r="M37" s="78"/>
      <c r="N37" s="78"/>
      <c r="O37" s="78"/>
      <c r="P37" s="78"/>
      <c r="Q37" s="78"/>
      <c r="R37" s="78"/>
      <c r="S37" s="78"/>
      <c r="T37" s="78"/>
      <c r="U37" s="78"/>
      <c r="V37" s="78"/>
      <c r="W37" s="78"/>
      <c r="X37" s="78"/>
      <c r="Y37" s="78"/>
      <c r="Z37" s="78"/>
      <c r="AA37" s="78"/>
      <c r="AB37" s="78"/>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2648</v>
      </c>
      <c r="B38" s="77">
        <v>30</v>
      </c>
      <c r="C38" s="77">
        <v>18</v>
      </c>
      <c r="D38" s="77">
        <v>30</v>
      </c>
      <c r="E38" s="77">
        <v>2024</v>
      </c>
      <c r="F38" s="77" t="s">
        <v>2588</v>
      </c>
      <c r="G38" s="1017" t="s">
        <v>789</v>
      </c>
      <c r="H38" s="77" t="s">
        <v>789</v>
      </c>
      <c r="I38" s="1018"/>
      <c r="J38" s="80"/>
      <c r="K38" s="78"/>
      <c r="L38" s="78"/>
      <c r="M38" s="78"/>
      <c r="N38" s="78"/>
      <c r="O38" s="78"/>
      <c r="P38" s="78"/>
      <c r="Q38" s="78"/>
      <c r="R38" s="78"/>
      <c r="S38" s="78"/>
      <c r="T38" s="78"/>
      <c r="U38" s="78"/>
      <c r="V38" s="78"/>
      <c r="W38" s="78"/>
      <c r="X38" s="78"/>
      <c r="Y38" s="78"/>
      <c r="Z38" s="78"/>
      <c r="AA38" s="78"/>
      <c r="AB38" s="78"/>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2648</v>
      </c>
      <c r="B39" s="77">
        <v>31</v>
      </c>
      <c r="C39" s="77">
        <v>18</v>
      </c>
      <c r="D39" s="77">
        <v>31</v>
      </c>
      <c r="E39" s="77">
        <v>2024</v>
      </c>
      <c r="F39" s="77" t="s">
        <v>2588</v>
      </c>
      <c r="G39" s="1017" t="s">
        <v>789</v>
      </c>
      <c r="H39" s="77" t="s">
        <v>789</v>
      </c>
      <c r="I39" s="1018"/>
      <c r="J39" s="80"/>
      <c r="K39" s="78"/>
      <c r="L39" s="78"/>
      <c r="M39" s="78"/>
      <c r="N39" s="78"/>
      <c r="O39" s="78"/>
      <c r="P39" s="78"/>
      <c r="Q39" s="78"/>
      <c r="R39" s="78"/>
      <c r="S39" s="78"/>
      <c r="T39" s="78"/>
      <c r="U39" s="78"/>
      <c r="V39" s="78"/>
      <c r="W39" s="78"/>
      <c r="X39" s="78"/>
      <c r="Y39" s="78"/>
      <c r="Z39" s="78"/>
      <c r="AA39" s="78"/>
      <c r="AB39" s="78"/>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2648</v>
      </c>
      <c r="B40" s="77">
        <v>32</v>
      </c>
      <c r="C40" s="77">
        <v>18</v>
      </c>
      <c r="D40" s="77">
        <v>32</v>
      </c>
      <c r="E40" s="77">
        <v>2024</v>
      </c>
      <c r="F40" s="77" t="s">
        <v>2588</v>
      </c>
      <c r="G40" s="1017" t="s">
        <v>789</v>
      </c>
      <c r="H40" s="77" t="s">
        <v>789</v>
      </c>
      <c r="I40" s="1018"/>
      <c r="J40" s="80"/>
      <c r="K40" s="78"/>
      <c r="L40" s="78"/>
      <c r="M40" s="78"/>
      <c r="N40" s="78"/>
      <c r="O40" s="78"/>
      <c r="P40" s="78"/>
      <c r="Q40" s="78"/>
      <c r="R40" s="78"/>
      <c r="S40" s="78"/>
      <c r="T40" s="78"/>
      <c r="U40" s="78"/>
      <c r="V40" s="78"/>
      <c r="W40" s="78"/>
      <c r="X40" s="78"/>
      <c r="Y40" s="78"/>
      <c r="Z40" s="78"/>
      <c r="AA40" s="78"/>
      <c r="AB40" s="78"/>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2648</v>
      </c>
      <c r="B41" s="77">
        <v>33</v>
      </c>
      <c r="C41" s="77">
        <v>18</v>
      </c>
      <c r="D41" s="77">
        <v>33</v>
      </c>
      <c r="E41" s="77">
        <v>2024</v>
      </c>
      <c r="F41" s="77" t="s">
        <v>2588</v>
      </c>
      <c r="G41" s="1017" t="s">
        <v>789</v>
      </c>
      <c r="H41" s="77" t="s">
        <v>789</v>
      </c>
      <c r="I41" s="1018"/>
      <c r="J41" s="80"/>
      <c r="K41" s="78"/>
      <c r="L41" s="78"/>
      <c r="M41" s="78"/>
      <c r="N41" s="78"/>
      <c r="O41" s="78"/>
      <c r="P41" s="78"/>
      <c r="Q41" s="78"/>
      <c r="R41" s="78"/>
      <c r="S41" s="78"/>
      <c r="T41" s="78"/>
      <c r="U41" s="78"/>
      <c r="V41" s="78"/>
      <c r="W41" s="78"/>
      <c r="X41" s="78"/>
      <c r="Y41" s="78"/>
      <c r="Z41" s="78"/>
      <c r="AA41" s="78"/>
      <c r="AB41" s="78"/>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2648</v>
      </c>
      <c r="B42" s="77">
        <v>34</v>
      </c>
      <c r="C42" s="77">
        <v>18</v>
      </c>
      <c r="D42" s="77">
        <v>34</v>
      </c>
      <c r="E42" s="77">
        <v>2024</v>
      </c>
      <c r="F42" s="77" t="s">
        <v>2588</v>
      </c>
      <c r="G42" s="1017" t="s">
        <v>789</v>
      </c>
      <c r="H42" s="77" t="s">
        <v>789</v>
      </c>
      <c r="I42" s="1018"/>
      <c r="J42" s="80"/>
      <c r="K42" s="78"/>
      <c r="L42" s="78"/>
      <c r="M42" s="78"/>
      <c r="N42" s="78"/>
      <c r="O42" s="78"/>
      <c r="P42" s="78"/>
      <c r="Q42" s="78"/>
      <c r="R42" s="78"/>
      <c r="S42" s="78"/>
      <c r="T42" s="78"/>
      <c r="U42" s="78"/>
      <c r="V42" s="78"/>
      <c r="W42" s="78"/>
      <c r="X42" s="78"/>
      <c r="Y42" s="78"/>
      <c r="Z42" s="78"/>
      <c r="AA42" s="78"/>
      <c r="AB42" s="78"/>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2648</v>
      </c>
      <c r="B43" s="77">
        <v>35</v>
      </c>
      <c r="C43" s="77">
        <v>18</v>
      </c>
      <c r="D43" s="77">
        <v>35</v>
      </c>
      <c r="E43" s="77">
        <v>2024</v>
      </c>
      <c r="F43" s="77" t="s">
        <v>2588</v>
      </c>
      <c r="G43" s="1017" t="s">
        <v>789</v>
      </c>
      <c r="H43" s="77" t="s">
        <v>789</v>
      </c>
      <c r="I43" s="1018"/>
      <c r="J43" s="80"/>
      <c r="K43" s="78"/>
      <c r="L43" s="78"/>
      <c r="M43" s="78"/>
      <c r="N43" s="78"/>
      <c r="O43" s="78"/>
      <c r="P43" s="78"/>
      <c r="Q43" s="78"/>
      <c r="R43" s="78"/>
      <c r="S43" s="78"/>
      <c r="T43" s="78"/>
      <c r="U43" s="78"/>
      <c r="V43" s="78"/>
      <c r="W43" s="78"/>
      <c r="X43" s="78"/>
      <c r="Y43" s="78"/>
      <c r="Z43" s="78"/>
      <c r="AA43" s="78"/>
      <c r="AB43" s="78"/>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2648</v>
      </c>
      <c r="B44" s="77">
        <v>36</v>
      </c>
      <c r="C44" s="77">
        <v>18</v>
      </c>
      <c r="D44" s="77">
        <v>36</v>
      </c>
      <c r="E44" s="77">
        <v>2024</v>
      </c>
      <c r="F44" s="77" t="s">
        <v>2588</v>
      </c>
      <c r="G44" s="1017" t="s">
        <v>789</v>
      </c>
      <c r="H44" s="77" t="s">
        <v>789</v>
      </c>
      <c r="I44" s="1018"/>
      <c r="J44" s="80"/>
      <c r="K44" s="78"/>
      <c r="L44" s="78"/>
      <c r="M44" s="78"/>
      <c r="N44" s="78"/>
      <c r="O44" s="78"/>
      <c r="P44" s="78"/>
      <c r="Q44" s="78"/>
      <c r="R44" s="78"/>
      <c r="S44" s="78"/>
      <c r="T44" s="78"/>
      <c r="U44" s="78"/>
      <c r="V44" s="78"/>
      <c r="W44" s="78"/>
      <c r="X44" s="78"/>
      <c r="Y44" s="78"/>
      <c r="Z44" s="78"/>
      <c r="AA44" s="78"/>
      <c r="AB44" s="78"/>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2648</v>
      </c>
      <c r="B45" s="77">
        <v>37</v>
      </c>
      <c r="C45" s="77">
        <v>18</v>
      </c>
      <c r="D45" s="77">
        <v>37</v>
      </c>
      <c r="E45" s="77">
        <v>2024</v>
      </c>
      <c r="F45" s="77" t="s">
        <v>2588</v>
      </c>
      <c r="G45" s="1017" t="s">
        <v>789</v>
      </c>
      <c r="H45" s="77" t="s">
        <v>789</v>
      </c>
      <c r="I45" s="1018"/>
      <c r="J45" s="80"/>
      <c r="K45" s="78"/>
      <c r="L45" s="78"/>
      <c r="M45" s="78"/>
      <c r="N45" s="78"/>
      <c r="O45" s="78"/>
      <c r="P45" s="78"/>
      <c r="Q45" s="78"/>
      <c r="R45" s="78"/>
      <c r="S45" s="78"/>
      <c r="T45" s="78"/>
      <c r="U45" s="78"/>
      <c r="V45" s="78"/>
      <c r="W45" s="78"/>
      <c r="X45" s="78"/>
      <c r="Y45" s="78"/>
      <c r="Z45" s="78"/>
      <c r="AA45" s="78"/>
      <c r="AB45" s="78"/>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2648</v>
      </c>
      <c r="B46" s="77">
        <v>38</v>
      </c>
      <c r="C46" s="77">
        <v>18</v>
      </c>
      <c r="D46" s="77">
        <v>38</v>
      </c>
      <c r="E46" s="77">
        <v>2024</v>
      </c>
      <c r="F46" s="77" t="s">
        <v>2588</v>
      </c>
      <c r="G46" s="1017" t="s">
        <v>789</v>
      </c>
      <c r="H46" s="77" t="s">
        <v>789</v>
      </c>
      <c r="I46" s="1018"/>
      <c r="J46" s="80"/>
      <c r="K46" s="78"/>
      <c r="L46" s="78"/>
      <c r="M46" s="78"/>
      <c r="N46" s="78"/>
      <c r="O46" s="78"/>
      <c r="P46" s="78"/>
      <c r="Q46" s="78"/>
      <c r="R46" s="78"/>
      <c r="S46" s="78"/>
      <c r="T46" s="78"/>
      <c r="U46" s="78"/>
      <c r="V46" s="78"/>
      <c r="W46" s="78"/>
      <c r="X46" s="78"/>
      <c r="Y46" s="78"/>
      <c r="Z46" s="78"/>
      <c r="AA46" s="78"/>
      <c r="AB46" s="78"/>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2648</v>
      </c>
      <c r="B47" s="77">
        <v>39</v>
      </c>
      <c r="C47" s="77">
        <v>18</v>
      </c>
      <c r="D47" s="77">
        <v>39</v>
      </c>
      <c r="E47" s="77">
        <v>2024</v>
      </c>
      <c r="F47" s="77" t="s">
        <v>2588</v>
      </c>
      <c r="G47" s="1017" t="s">
        <v>789</v>
      </c>
      <c r="H47" s="77" t="s">
        <v>789</v>
      </c>
      <c r="I47" s="1018"/>
      <c r="J47" s="80"/>
      <c r="K47" s="78"/>
      <c r="L47" s="78"/>
      <c r="M47" s="78"/>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2648</v>
      </c>
      <c r="B48" s="77">
        <v>40</v>
      </c>
      <c r="C48" s="77">
        <v>18</v>
      </c>
      <c r="D48" s="77">
        <v>40</v>
      </c>
      <c r="E48" s="77">
        <v>2024</v>
      </c>
      <c r="F48" s="77" t="s">
        <v>2588</v>
      </c>
      <c r="G48" s="1017" t="s">
        <v>789</v>
      </c>
      <c r="H48" s="77" t="s">
        <v>789</v>
      </c>
      <c r="I48" s="1018"/>
      <c r="J48" s="80"/>
      <c r="K48" s="78"/>
      <c r="L48" s="78"/>
      <c r="M48" s="78"/>
      <c r="N48" s="78"/>
      <c r="O48" s="78"/>
      <c r="P48" s="78"/>
      <c r="Q48" s="78"/>
      <c r="R48" s="78"/>
      <c r="S48" s="78"/>
      <c r="T48" s="78"/>
      <c r="U48" s="78"/>
      <c r="V48" s="78"/>
      <c r="W48" s="78"/>
      <c r="X48" s="78"/>
      <c r="Y48" s="78"/>
      <c r="Z48" s="78"/>
      <c r="AA48" s="78"/>
      <c r="AB48" s="78"/>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2648</v>
      </c>
      <c r="B49" s="77">
        <v>41</v>
      </c>
      <c r="C49" s="77">
        <v>18</v>
      </c>
      <c r="D49" s="77">
        <v>41</v>
      </c>
      <c r="E49" s="77">
        <v>2024</v>
      </c>
      <c r="F49" s="77" t="s">
        <v>2588</v>
      </c>
      <c r="G49" s="1017" t="s">
        <v>789</v>
      </c>
      <c r="H49" s="77" t="s">
        <v>789</v>
      </c>
      <c r="I49" s="1018"/>
      <c r="J49" s="80"/>
      <c r="K49" s="78"/>
      <c r="L49" s="78"/>
      <c r="M49" s="78"/>
      <c r="N49" s="78"/>
      <c r="O49" s="78"/>
      <c r="P49" s="78"/>
      <c r="Q49" s="78"/>
      <c r="R49" s="78"/>
      <c r="S49" s="78"/>
      <c r="T49" s="78"/>
      <c r="U49" s="78"/>
      <c r="V49" s="78"/>
      <c r="W49" s="78"/>
      <c r="X49" s="78"/>
      <c r="Y49" s="78"/>
      <c r="Z49" s="78"/>
      <c r="AA49" s="78"/>
      <c r="AB49" s="78"/>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2648</v>
      </c>
      <c r="B50" s="77">
        <v>42</v>
      </c>
      <c r="C50" s="77">
        <v>18</v>
      </c>
      <c r="D50" s="77">
        <v>42</v>
      </c>
      <c r="E50" s="77">
        <v>2024</v>
      </c>
      <c r="F50" s="77" t="s">
        <v>2588</v>
      </c>
      <c r="G50" s="1017" t="s">
        <v>789</v>
      </c>
      <c r="H50" s="77" t="s">
        <v>789</v>
      </c>
      <c r="I50" s="1018"/>
      <c r="J50" s="80"/>
      <c r="K50" s="78"/>
      <c r="L50" s="78"/>
      <c r="M50" s="78"/>
      <c r="N50" s="78"/>
      <c r="O50" s="78"/>
      <c r="P50" s="78"/>
      <c r="Q50" s="78"/>
      <c r="R50" s="78"/>
      <c r="S50" s="78"/>
      <c r="T50" s="78"/>
      <c r="U50" s="78"/>
      <c r="V50" s="78"/>
      <c r="W50" s="78"/>
      <c r="X50" s="78"/>
      <c r="Y50" s="78"/>
      <c r="Z50" s="78"/>
      <c r="AA50" s="78"/>
      <c r="AB50" s="78"/>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2648</v>
      </c>
      <c r="B51" s="77">
        <v>43</v>
      </c>
      <c r="C51" s="77">
        <v>18</v>
      </c>
      <c r="D51" s="77">
        <v>43</v>
      </c>
      <c r="E51" s="77">
        <v>2024</v>
      </c>
      <c r="F51" s="77" t="s">
        <v>2588</v>
      </c>
      <c r="G51" s="1017" t="s">
        <v>789</v>
      </c>
      <c r="H51" s="77" t="s">
        <v>789</v>
      </c>
      <c r="I51" s="1018"/>
      <c r="J51" s="80"/>
      <c r="K51" s="78"/>
      <c r="L51" s="78"/>
      <c r="M51" s="78"/>
      <c r="N51" s="78"/>
      <c r="O51" s="78"/>
      <c r="P51" s="78"/>
      <c r="Q51" s="78"/>
      <c r="R51" s="78"/>
      <c r="S51" s="78"/>
      <c r="T51" s="78"/>
      <c r="U51" s="78"/>
      <c r="V51" s="78"/>
      <c r="W51" s="78"/>
      <c r="X51" s="78"/>
      <c r="Y51" s="78"/>
      <c r="Z51" s="78"/>
      <c r="AA51" s="78"/>
      <c r="AB51" s="78"/>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2648</v>
      </c>
      <c r="B52" s="77">
        <v>44</v>
      </c>
      <c r="C52" s="77">
        <v>18</v>
      </c>
      <c r="D52" s="77">
        <v>44</v>
      </c>
      <c r="E52" s="77">
        <v>2024</v>
      </c>
      <c r="F52" s="77" t="s">
        <v>2588</v>
      </c>
      <c r="G52" s="1017" t="s">
        <v>789</v>
      </c>
      <c r="H52" s="77" t="s">
        <v>789</v>
      </c>
      <c r="I52" s="1018"/>
      <c r="J52" s="80"/>
      <c r="K52" s="78"/>
      <c r="L52" s="78"/>
      <c r="M52" s="78"/>
      <c r="N52" s="78"/>
      <c r="O52" s="78"/>
      <c r="P52" s="78"/>
      <c r="Q52" s="78"/>
      <c r="R52" s="78"/>
      <c r="S52" s="78"/>
      <c r="T52" s="78"/>
      <c r="U52" s="78"/>
      <c r="V52" s="78"/>
      <c r="W52" s="78"/>
      <c r="X52" s="78"/>
      <c r="Y52" s="78"/>
      <c r="Z52" s="78"/>
      <c r="AA52" s="78"/>
      <c r="AB52" s="78"/>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2486</v>
      </c>
      <c r="B189" s="77">
        <v>181</v>
      </c>
      <c r="C189" s="77">
        <v>16</v>
      </c>
      <c r="D189" s="77">
        <v>1</v>
      </c>
      <c r="E189" s="77">
        <v>2022</v>
      </c>
      <c r="F189" s="77" t="s">
        <v>162</v>
      </c>
      <c r="G189" s="1017" t="s">
        <v>1645</v>
      </c>
      <c r="H189" s="77" t="s">
        <v>1646</v>
      </c>
      <c r="I189" s="1018"/>
      <c r="J189" s="80"/>
      <c r="K189" s="78"/>
      <c r="L189" s="78"/>
      <c r="M189" s="78"/>
      <c r="N189" s="78"/>
      <c r="O189" s="78"/>
      <c r="P189" s="78"/>
      <c r="Q189" s="78"/>
      <c r="R189" s="78"/>
      <c r="S189" s="78"/>
      <c r="T189" s="78"/>
      <c r="U189" s="78"/>
      <c r="V189" s="78"/>
      <c r="W189" s="78"/>
      <c r="X189" s="78"/>
      <c r="Y189" s="78"/>
      <c r="Z189" s="78"/>
      <c r="AA189" s="78"/>
      <c r="AB189" s="78"/>
      <c r="AC189" s="79"/>
      <c r="AD189" s="78">
        <v>1888725942.0437431</v>
      </c>
      <c r="AE189" s="78">
        <v>52288039.827724881</v>
      </c>
      <c r="AF189" s="78">
        <v>91762802.441331938</v>
      </c>
      <c r="AG189" s="78">
        <v>2103768230.931371</v>
      </c>
      <c r="AH189" s="78">
        <v>2842717599.4314828</v>
      </c>
      <c r="AI189" s="78">
        <v>0</v>
      </c>
      <c r="AJ189" s="78">
        <v>0</v>
      </c>
      <c r="AK189" s="78">
        <v>138016159.09951258</v>
      </c>
      <c r="AL189" s="78">
        <v>0</v>
      </c>
      <c r="AM189" s="78">
        <v>0</v>
      </c>
      <c r="AN189" s="78">
        <v>7117278773.7751656</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2788</v>
      </c>
      <c r="B190" s="77">
        <v>182</v>
      </c>
      <c r="C190" s="77">
        <v>16</v>
      </c>
      <c r="D190" s="77">
        <v>2</v>
      </c>
      <c r="E190" s="77">
        <v>2022</v>
      </c>
      <c r="F190" s="77" t="s">
        <v>162</v>
      </c>
      <c r="G190" s="1017" t="s">
        <v>2712</v>
      </c>
      <c r="H190" s="77" t="s">
        <v>2713</v>
      </c>
      <c r="I190" s="1018"/>
      <c r="J190" s="80"/>
      <c r="K190" s="78"/>
      <c r="L190" s="78"/>
      <c r="M190" s="78"/>
      <c r="N190" s="78"/>
      <c r="O190" s="78"/>
      <c r="P190" s="78"/>
      <c r="Q190" s="78"/>
      <c r="R190" s="78"/>
      <c r="S190" s="78"/>
      <c r="T190" s="78"/>
      <c r="U190" s="78"/>
      <c r="V190" s="78"/>
      <c r="W190" s="78"/>
      <c r="X190" s="78"/>
      <c r="Y190" s="78"/>
      <c r="Z190" s="78"/>
      <c r="AA190" s="78"/>
      <c r="AB190" s="78"/>
      <c r="AC190" s="79"/>
      <c r="AD190" s="78">
        <v>16685152.796896251</v>
      </c>
      <c r="AE190" s="78">
        <v>257877.22096727189</v>
      </c>
      <c r="AF190" s="78">
        <v>929984.46131186874</v>
      </c>
      <c r="AG190" s="78">
        <v>7814604.2194367498</v>
      </c>
      <c r="AH190" s="78">
        <v>17381980.015014026</v>
      </c>
      <c r="AI190" s="78">
        <v>0</v>
      </c>
      <c r="AJ190" s="78">
        <v>0</v>
      </c>
      <c r="AK190" s="78">
        <v>909443.53450931492</v>
      </c>
      <c r="AL190" s="78">
        <v>0</v>
      </c>
      <c r="AM190" s="78">
        <v>0</v>
      </c>
      <c r="AN190" s="78">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2789</v>
      </c>
      <c r="B191" s="77">
        <v>183</v>
      </c>
      <c r="C191" s="77">
        <v>16</v>
      </c>
      <c r="D191" s="77">
        <v>3</v>
      </c>
      <c r="E191" s="77">
        <v>2022</v>
      </c>
      <c r="F191" s="77" t="s">
        <v>162</v>
      </c>
      <c r="G191" s="1017" t="s">
        <v>2715</v>
      </c>
      <c r="H191" s="77" t="s">
        <v>2716</v>
      </c>
      <c r="I191" s="1018"/>
      <c r="J191" s="80"/>
      <c r="K191" s="78"/>
      <c r="L191" s="78"/>
      <c r="M191" s="78"/>
      <c r="N191" s="78"/>
      <c r="O191" s="78"/>
      <c r="P191" s="78"/>
      <c r="Q191" s="78"/>
      <c r="R191" s="78"/>
      <c r="S191" s="78"/>
      <c r="T191" s="78"/>
      <c r="U191" s="78"/>
      <c r="V191" s="78"/>
      <c r="W191" s="78"/>
      <c r="X191" s="78"/>
      <c r="Y191" s="78"/>
      <c r="Z191" s="78"/>
      <c r="AA191" s="78"/>
      <c r="AB191" s="78"/>
      <c r="AC191" s="79"/>
      <c r="AD191" s="78">
        <v>31552948.043778092</v>
      </c>
      <c r="AE191" s="78">
        <v>833141.7908173399</v>
      </c>
      <c r="AF191" s="78">
        <v>3817488.662867601</v>
      </c>
      <c r="AG191" s="78">
        <v>31214545.415462442</v>
      </c>
      <c r="AH191" s="78">
        <v>50815849.99472294</v>
      </c>
      <c r="AI191" s="78">
        <v>0</v>
      </c>
      <c r="AJ191" s="78">
        <v>0</v>
      </c>
      <c r="AK191" s="78">
        <v>2330747.6640484361</v>
      </c>
      <c r="AL191" s="78">
        <v>0</v>
      </c>
      <c r="AM191" s="78">
        <v>0</v>
      </c>
      <c r="AN191" s="78">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2790</v>
      </c>
      <c r="B192" s="77">
        <v>184</v>
      </c>
      <c r="C192" s="77">
        <v>16</v>
      </c>
      <c r="D192" s="77">
        <v>4</v>
      </c>
      <c r="E192" s="77">
        <v>2022</v>
      </c>
      <c r="F192" s="77" t="s">
        <v>162</v>
      </c>
      <c r="G192" s="1017" t="s">
        <v>2718</v>
      </c>
      <c r="H192" s="77" t="s">
        <v>2719</v>
      </c>
      <c r="I192" s="1018"/>
      <c r="J192" s="80"/>
      <c r="K192" s="78"/>
      <c r="L192" s="78"/>
      <c r="M192" s="78"/>
      <c r="N192" s="78"/>
      <c r="O192" s="78"/>
      <c r="P192" s="78"/>
      <c r="Q192" s="78"/>
      <c r="R192" s="78"/>
      <c r="S192" s="78"/>
      <c r="T192" s="78"/>
      <c r="U192" s="78"/>
      <c r="V192" s="78"/>
      <c r="W192" s="78"/>
      <c r="X192" s="78"/>
      <c r="Y192" s="78"/>
      <c r="Z192" s="78"/>
      <c r="AA192" s="78"/>
      <c r="AB192" s="78"/>
      <c r="AC192" s="79"/>
      <c r="AD192" s="78">
        <v>26006225.007898681</v>
      </c>
      <c r="AE192" s="78">
        <v>979628.25953247654</v>
      </c>
      <c r="AF192" s="78">
        <v>1131589.4843934625</v>
      </c>
      <c r="AG192" s="78">
        <v>20822492.786807954</v>
      </c>
      <c r="AH192" s="78">
        <v>43716694.665911131</v>
      </c>
      <c r="AI192" s="78">
        <v>0</v>
      </c>
      <c r="AJ192" s="78">
        <v>0</v>
      </c>
      <c r="AK192" s="78">
        <v>2244878.0132677043</v>
      </c>
      <c r="AL192" s="78">
        <v>0</v>
      </c>
      <c r="AM192" s="78">
        <v>0</v>
      </c>
      <c r="AN192" s="78">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2791</v>
      </c>
      <c r="B193" s="77">
        <v>185</v>
      </c>
      <c r="C193" s="77">
        <v>16</v>
      </c>
      <c r="D193" s="77">
        <v>5</v>
      </c>
      <c r="E193" s="77">
        <v>2022</v>
      </c>
      <c r="F193" s="77" t="s">
        <v>162</v>
      </c>
      <c r="G193" s="1017" t="s">
        <v>2721</v>
      </c>
      <c r="H193" s="77" t="s">
        <v>2722</v>
      </c>
      <c r="I193" s="1018"/>
      <c r="J193" s="80"/>
      <c r="K193" s="78"/>
      <c r="L193" s="78"/>
      <c r="M193" s="78"/>
      <c r="N193" s="78"/>
      <c r="O193" s="78"/>
      <c r="P193" s="78"/>
      <c r="Q193" s="78"/>
      <c r="R193" s="78"/>
      <c r="S193" s="78"/>
      <c r="T193" s="78"/>
      <c r="U193" s="78"/>
      <c r="V193" s="78"/>
      <c r="W193" s="78"/>
      <c r="X193" s="78"/>
      <c r="Y193" s="78"/>
      <c r="Z193" s="78"/>
      <c r="AA193" s="78"/>
      <c r="AB193" s="78"/>
      <c r="AC193" s="79"/>
      <c r="AD193" s="78">
        <v>70364031.36907737</v>
      </c>
      <c r="AE193" s="78">
        <v>439459.40614541003</v>
      </c>
      <c r="AF193" s="78">
        <v>5339281.4177415678</v>
      </c>
      <c r="AG193" s="78">
        <v>22818644.320755307</v>
      </c>
      <c r="AH193" s="78">
        <v>37712593.394590974</v>
      </c>
      <c r="AI193" s="78">
        <v>0</v>
      </c>
      <c r="AJ193" s="78">
        <v>0</v>
      </c>
      <c r="AK193" s="78">
        <v>1949176.5090754095</v>
      </c>
      <c r="AL193" s="78">
        <v>0</v>
      </c>
      <c r="AM193" s="78">
        <v>0</v>
      </c>
      <c r="AN193" s="78">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2792</v>
      </c>
      <c r="B194" s="77">
        <v>186</v>
      </c>
      <c r="C194" s="77">
        <v>16</v>
      </c>
      <c r="D194" s="77">
        <v>6</v>
      </c>
      <c r="E194" s="77">
        <v>2022</v>
      </c>
      <c r="F194" s="77" t="s">
        <v>162</v>
      </c>
      <c r="G194" s="1017" t="s">
        <v>2724</v>
      </c>
      <c r="H194" s="77" t="s">
        <v>2725</v>
      </c>
      <c r="I194" s="1018"/>
      <c r="J194" s="80"/>
      <c r="K194" s="78"/>
      <c r="L194" s="78"/>
      <c r="M194" s="78"/>
      <c r="N194" s="78"/>
      <c r="O194" s="78"/>
      <c r="P194" s="78"/>
      <c r="Q194" s="78"/>
      <c r="R194" s="78"/>
      <c r="S194" s="78"/>
      <c r="T194" s="78"/>
      <c r="U194" s="78"/>
      <c r="V194" s="78"/>
      <c r="W194" s="78"/>
      <c r="X194" s="78"/>
      <c r="Y194" s="78"/>
      <c r="Z194" s="78"/>
      <c r="AA194" s="78"/>
      <c r="AB194" s="78"/>
      <c r="AC194" s="79"/>
      <c r="AD194" s="78">
        <v>3030483.3758013365</v>
      </c>
      <c r="AE194" s="78">
        <v>289921.13599870802</v>
      </c>
      <c r="AF194" s="78">
        <v>585304.90572075651</v>
      </c>
      <c r="AG194" s="78">
        <v>5785549.0887759794</v>
      </c>
      <c r="AH194" s="78">
        <v>11928076.635994568</v>
      </c>
      <c r="AI194" s="78">
        <v>0</v>
      </c>
      <c r="AJ194" s="78">
        <v>0</v>
      </c>
      <c r="AK194" s="78">
        <v>633756.76095012308</v>
      </c>
      <c r="AL194" s="78">
        <v>0</v>
      </c>
      <c r="AM194" s="78">
        <v>0</v>
      </c>
      <c r="AN194" s="78">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2793</v>
      </c>
      <c r="B195" s="77">
        <v>187</v>
      </c>
      <c r="C195" s="77">
        <v>16</v>
      </c>
      <c r="D195" s="77">
        <v>7</v>
      </c>
      <c r="E195" s="77">
        <v>2022</v>
      </c>
      <c r="F195" s="77" t="s">
        <v>162</v>
      </c>
      <c r="G195" s="1017" t="s">
        <v>2727</v>
      </c>
      <c r="H195" s="77" t="s">
        <v>2728</v>
      </c>
      <c r="I195" s="1018"/>
      <c r="J195" s="80"/>
      <c r="K195" s="78"/>
      <c r="L195" s="78"/>
      <c r="M195" s="78"/>
      <c r="N195" s="78"/>
      <c r="O195" s="78"/>
      <c r="P195" s="78"/>
      <c r="Q195" s="78"/>
      <c r="R195" s="78"/>
      <c r="S195" s="78"/>
      <c r="T195" s="78"/>
      <c r="U195" s="78"/>
      <c r="V195" s="78"/>
      <c r="W195" s="78"/>
      <c r="X195" s="78"/>
      <c r="Y195" s="78"/>
      <c r="Z195" s="78"/>
      <c r="AA195" s="78"/>
      <c r="AB195" s="78"/>
      <c r="AC195" s="79"/>
      <c r="AD195" s="78">
        <v>3226622.9885601485</v>
      </c>
      <c r="AE195" s="78">
        <v>654611.40707076702</v>
      </c>
      <c r="AF195" s="78">
        <v>2991558.4070172003</v>
      </c>
      <c r="AG195" s="78">
        <v>25999325.336385705</v>
      </c>
      <c r="AH195" s="78">
        <v>46820238.116655797</v>
      </c>
      <c r="AI195" s="78">
        <v>0</v>
      </c>
      <c r="AJ195" s="78">
        <v>0</v>
      </c>
      <c r="AK195" s="78">
        <v>2193872.7319768937</v>
      </c>
      <c r="AL195" s="78">
        <v>0</v>
      </c>
      <c r="AM195" s="78">
        <v>0</v>
      </c>
      <c r="AN195" s="78">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2794</v>
      </c>
      <c r="B196" s="77">
        <v>188</v>
      </c>
      <c r="C196" s="77">
        <v>16</v>
      </c>
      <c r="D196" s="77">
        <v>8</v>
      </c>
      <c r="E196" s="77">
        <v>2022</v>
      </c>
      <c r="F196" s="77" t="s">
        <v>162</v>
      </c>
      <c r="G196" s="1017" t="s">
        <v>2730</v>
      </c>
      <c r="H196" s="77" t="s">
        <v>2731</v>
      </c>
      <c r="I196" s="1018"/>
      <c r="J196" s="80"/>
      <c r="K196" s="78"/>
      <c r="L196" s="78"/>
      <c r="M196" s="78"/>
      <c r="N196" s="78"/>
      <c r="O196" s="78"/>
      <c r="P196" s="78"/>
      <c r="Q196" s="78"/>
      <c r="R196" s="78"/>
      <c r="S196" s="78"/>
      <c r="T196" s="78"/>
      <c r="U196" s="78"/>
      <c r="V196" s="78"/>
      <c r="W196" s="78"/>
      <c r="X196" s="78"/>
      <c r="Y196" s="78"/>
      <c r="Z196" s="78"/>
      <c r="AA196" s="78"/>
      <c r="AB196" s="78"/>
      <c r="AC196" s="79"/>
      <c r="AD196" s="78">
        <v>53359918.324706599</v>
      </c>
      <c r="AE196" s="78">
        <v>1130692.4303949613</v>
      </c>
      <c r="AF196" s="78">
        <v>1495779.2035086001</v>
      </c>
      <c r="AG196" s="78">
        <v>27194822.683639888</v>
      </c>
      <c r="AH196" s="78">
        <v>47995418.080793187</v>
      </c>
      <c r="AI196" s="78">
        <v>0</v>
      </c>
      <c r="AJ196" s="78">
        <v>0</v>
      </c>
      <c r="AK196" s="78">
        <v>2414034.7689410257</v>
      </c>
      <c r="AL196" s="78">
        <v>0</v>
      </c>
      <c r="AM196" s="78">
        <v>0</v>
      </c>
      <c r="AN196" s="78">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2795</v>
      </c>
      <c r="B197" s="77">
        <v>189</v>
      </c>
      <c r="C197" s="77">
        <v>16</v>
      </c>
      <c r="D197" s="77">
        <v>9</v>
      </c>
      <c r="E197" s="77">
        <v>2022</v>
      </c>
      <c r="F197" s="77" t="s">
        <v>162</v>
      </c>
      <c r="G197" s="1017" t="s">
        <v>2733</v>
      </c>
      <c r="H197" s="77" t="s">
        <v>2734</v>
      </c>
      <c r="I197" s="1018"/>
      <c r="J197" s="80"/>
      <c r="K197" s="78"/>
      <c r="L197" s="78"/>
      <c r="M197" s="78"/>
      <c r="N197" s="78"/>
      <c r="O197" s="78"/>
      <c r="P197" s="78"/>
      <c r="Q197" s="78"/>
      <c r="R197" s="78"/>
      <c r="S197" s="78"/>
      <c r="T197" s="78"/>
      <c r="U197" s="78"/>
      <c r="V197" s="78"/>
      <c r="W197" s="78"/>
      <c r="X197" s="78"/>
      <c r="Y197" s="78"/>
      <c r="Z197" s="78"/>
      <c r="AA197" s="78"/>
      <c r="AB197" s="78"/>
      <c r="AC197" s="79"/>
      <c r="AD197" s="78">
        <v>2606650.5833402886</v>
      </c>
      <c r="AE197" s="78">
        <v>212100.19949379168</v>
      </c>
      <c r="AF197" s="78">
        <v>520271.02730733919</v>
      </c>
      <c r="AG197" s="78">
        <v>4431017.6907402761</v>
      </c>
      <c r="AH197" s="78">
        <v>8082033.1169994548</v>
      </c>
      <c r="AI197" s="78">
        <v>0</v>
      </c>
      <c r="AJ197" s="78">
        <v>0</v>
      </c>
      <c r="AK197" s="78">
        <v>452332.91230812581</v>
      </c>
      <c r="AL197" s="78">
        <v>0</v>
      </c>
      <c r="AM197" s="78">
        <v>0</v>
      </c>
      <c r="AN197" s="78">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2796</v>
      </c>
      <c r="B198" s="77">
        <v>190</v>
      </c>
      <c r="C198" s="77">
        <v>16</v>
      </c>
      <c r="D198" s="77">
        <v>10</v>
      </c>
      <c r="E198" s="77">
        <v>2022</v>
      </c>
      <c r="F198" s="77" t="s">
        <v>162</v>
      </c>
      <c r="G198" s="1017" t="s">
        <v>2736</v>
      </c>
      <c r="H198" s="77" t="s">
        <v>2737</v>
      </c>
      <c r="I198" s="1018"/>
      <c r="J198" s="80"/>
      <c r="K198" s="78"/>
      <c r="L198" s="78"/>
      <c r="M198" s="78"/>
      <c r="N198" s="78"/>
      <c r="O198" s="78"/>
      <c r="P198" s="78"/>
      <c r="Q198" s="78"/>
      <c r="R198" s="78"/>
      <c r="S198" s="78"/>
      <c r="T198" s="78"/>
      <c r="U198" s="78"/>
      <c r="V198" s="78"/>
      <c r="W198" s="78"/>
      <c r="X198" s="78"/>
      <c r="Y198" s="78"/>
      <c r="Z198" s="78"/>
      <c r="AA198" s="78"/>
      <c r="AB198" s="78"/>
      <c r="AC198" s="79"/>
      <c r="AD198" s="78">
        <v>53026444.880537279</v>
      </c>
      <c r="AE198" s="78">
        <v>2000455.8383910852</v>
      </c>
      <c r="AF198" s="78">
        <v>7296801.1579854321</v>
      </c>
      <c r="AG198" s="78">
        <v>82730610.003103718</v>
      </c>
      <c r="AH198" s="78">
        <v>118559633.20013408</v>
      </c>
      <c r="AI198" s="78">
        <v>0</v>
      </c>
      <c r="AJ198" s="78">
        <v>0</v>
      </c>
      <c r="AK198" s="78">
        <v>5624010.1806075117</v>
      </c>
      <c r="AL198" s="78">
        <v>0</v>
      </c>
      <c r="AM198" s="78">
        <v>0</v>
      </c>
      <c r="AN198" s="78">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2797</v>
      </c>
      <c r="B199" s="77">
        <v>191</v>
      </c>
      <c r="C199" s="77">
        <v>16</v>
      </c>
      <c r="D199" s="77">
        <v>11</v>
      </c>
      <c r="E199" s="77">
        <v>2022</v>
      </c>
      <c r="F199" s="77" t="s">
        <v>162</v>
      </c>
      <c r="G199" s="1017" t="s">
        <v>2739</v>
      </c>
      <c r="H199" s="77" t="s">
        <v>2740</v>
      </c>
      <c r="I199" s="1018"/>
      <c r="J199" s="80"/>
      <c r="K199" s="78"/>
      <c r="L199" s="78"/>
      <c r="M199" s="78"/>
      <c r="N199" s="78"/>
      <c r="O199" s="78"/>
      <c r="P199" s="78"/>
      <c r="Q199" s="78"/>
      <c r="R199" s="78"/>
      <c r="S199" s="78"/>
      <c r="T199" s="78"/>
      <c r="U199" s="78"/>
      <c r="V199" s="78"/>
      <c r="W199" s="78"/>
      <c r="X199" s="78"/>
      <c r="Y199" s="78"/>
      <c r="Z199" s="78"/>
      <c r="AA199" s="78"/>
      <c r="AB199" s="78"/>
      <c r="AC199" s="79"/>
      <c r="AD199" s="78">
        <v>30620338.482465316</v>
      </c>
      <c r="AE199" s="78">
        <v>1258868.090520706</v>
      </c>
      <c r="AF199" s="78">
        <v>4383283.4050643332</v>
      </c>
      <c r="AG199" s="78">
        <v>47441502.527963035</v>
      </c>
      <c r="AH199" s="78">
        <v>74629269.449834347</v>
      </c>
      <c r="AI199" s="78">
        <v>0</v>
      </c>
      <c r="AJ199" s="78">
        <v>0</v>
      </c>
      <c r="AK199" s="78">
        <v>3727517.607650205</v>
      </c>
      <c r="AL199" s="78">
        <v>0</v>
      </c>
      <c r="AM199" s="78">
        <v>0</v>
      </c>
      <c r="AN199" s="78">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2798</v>
      </c>
      <c r="B200" s="77">
        <v>192</v>
      </c>
      <c r="C200" s="77">
        <v>16</v>
      </c>
      <c r="D200" s="77">
        <v>12</v>
      </c>
      <c r="E200" s="77">
        <v>2022</v>
      </c>
      <c r="F200" s="77" t="s">
        <v>162</v>
      </c>
      <c r="G200" s="1017" t="s">
        <v>2742</v>
      </c>
      <c r="H200" s="77" t="s">
        <v>2743</v>
      </c>
      <c r="I200" s="1018"/>
      <c r="J200" s="80"/>
      <c r="K200" s="78"/>
      <c r="L200" s="78"/>
      <c r="M200" s="78"/>
      <c r="N200" s="78"/>
      <c r="O200" s="78"/>
      <c r="P200" s="78"/>
      <c r="Q200" s="78"/>
      <c r="R200" s="78"/>
      <c r="S200" s="78"/>
      <c r="T200" s="78"/>
      <c r="U200" s="78"/>
      <c r="V200" s="78"/>
      <c r="W200" s="78"/>
      <c r="X200" s="78"/>
      <c r="Y200" s="78"/>
      <c r="Z200" s="78"/>
      <c r="AA200" s="78"/>
      <c r="AB200" s="78"/>
      <c r="AC200" s="79"/>
      <c r="AD200" s="78">
        <v>0</v>
      </c>
      <c r="AE200" s="78">
        <v>331120.45532484021</v>
      </c>
      <c r="AF200" s="78">
        <v>656842.17197551567</v>
      </c>
      <c r="AG200" s="78">
        <v>4019722.7318225526</v>
      </c>
      <c r="AH200" s="78">
        <v>6345971.8063419377</v>
      </c>
      <c r="AI200" s="78">
        <v>0</v>
      </c>
      <c r="AJ200" s="78">
        <v>0</v>
      </c>
      <c r="AK200" s="78">
        <v>333923.18333680084</v>
      </c>
      <c r="AL200" s="78">
        <v>0</v>
      </c>
      <c r="AM200" s="78">
        <v>0</v>
      </c>
      <c r="AN200" s="78">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2799</v>
      </c>
      <c r="B201" s="77">
        <v>193</v>
      </c>
      <c r="C201" s="77">
        <v>16</v>
      </c>
      <c r="D201" s="77">
        <v>13</v>
      </c>
      <c r="E201" s="77">
        <v>2022</v>
      </c>
      <c r="F201" s="77" t="s">
        <v>162</v>
      </c>
      <c r="G201" s="1017" t="s">
        <v>2745</v>
      </c>
      <c r="H201" s="77" t="s">
        <v>2746</v>
      </c>
      <c r="I201" s="1018"/>
      <c r="J201" s="80"/>
      <c r="K201" s="78"/>
      <c r="L201" s="78"/>
      <c r="M201" s="78"/>
      <c r="N201" s="78"/>
      <c r="O201" s="78"/>
      <c r="P201" s="78"/>
      <c r="Q201" s="78"/>
      <c r="R201" s="78"/>
      <c r="S201" s="78"/>
      <c r="T201" s="78"/>
      <c r="U201" s="78"/>
      <c r="V201" s="78"/>
      <c r="W201" s="78"/>
      <c r="X201" s="78"/>
      <c r="Y201" s="78"/>
      <c r="Z201" s="78"/>
      <c r="AA201" s="78"/>
      <c r="AB201" s="78"/>
      <c r="AC201" s="79"/>
      <c r="AD201" s="78">
        <v>26840697.71537042</v>
      </c>
      <c r="AE201" s="78">
        <v>505073.13692406495</v>
      </c>
      <c r="AF201" s="78">
        <v>1417738.5494124992</v>
      </c>
      <c r="AG201" s="78">
        <v>27633537.306485463</v>
      </c>
      <c r="AH201" s="78">
        <v>42584248.518651448</v>
      </c>
      <c r="AI201" s="78">
        <v>0</v>
      </c>
      <c r="AJ201" s="78">
        <v>0</v>
      </c>
      <c r="AK201" s="78">
        <v>2180701.7479473674</v>
      </c>
      <c r="AL201" s="78">
        <v>0</v>
      </c>
      <c r="AM201" s="78">
        <v>0</v>
      </c>
      <c r="AN201" s="78">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2800</v>
      </c>
      <c r="B202" s="77">
        <v>194</v>
      </c>
      <c r="C202" s="77">
        <v>16</v>
      </c>
      <c r="D202" s="77">
        <v>14</v>
      </c>
      <c r="E202" s="77">
        <v>2022</v>
      </c>
      <c r="F202" s="77" t="s">
        <v>162</v>
      </c>
      <c r="G202" s="1017" t="s">
        <v>2748</v>
      </c>
      <c r="H202" s="77" t="s">
        <v>2749</v>
      </c>
      <c r="I202" s="1018"/>
      <c r="J202" s="80"/>
      <c r="K202" s="78"/>
      <c r="L202" s="78"/>
      <c r="M202" s="78"/>
      <c r="N202" s="78"/>
      <c r="O202" s="78"/>
      <c r="P202" s="78"/>
      <c r="Q202" s="78"/>
      <c r="R202" s="78"/>
      <c r="S202" s="78"/>
      <c r="T202" s="78"/>
      <c r="U202" s="78"/>
      <c r="V202" s="78"/>
      <c r="W202" s="78"/>
      <c r="X202" s="78"/>
      <c r="Y202" s="78"/>
      <c r="Z202" s="78"/>
      <c r="AA202" s="78"/>
      <c r="AB202" s="78"/>
      <c r="AC202" s="79"/>
      <c r="AD202" s="78">
        <v>1774313.0796466754</v>
      </c>
      <c r="AE202" s="78">
        <v>941480.74163790978</v>
      </c>
      <c r="AF202" s="78">
        <v>760896.37743698352</v>
      </c>
      <c r="AG202" s="78">
        <v>22791224.656827461</v>
      </c>
      <c r="AH202" s="78">
        <v>26318689.469567951</v>
      </c>
      <c r="AI202" s="78">
        <v>0</v>
      </c>
      <c r="AJ202" s="78">
        <v>0</v>
      </c>
      <c r="AK202" s="78">
        <v>1462624.8637493979</v>
      </c>
      <c r="AL202" s="78">
        <v>0</v>
      </c>
      <c r="AM202" s="78">
        <v>0</v>
      </c>
      <c r="AN202" s="78">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2801</v>
      </c>
      <c r="B203" s="77">
        <v>195</v>
      </c>
      <c r="C203" s="77">
        <v>16</v>
      </c>
      <c r="D203" s="77">
        <v>15</v>
      </c>
      <c r="E203" s="77">
        <v>2022</v>
      </c>
      <c r="F203" s="77" t="s">
        <v>162</v>
      </c>
      <c r="G203" s="1017" t="s">
        <v>2751</v>
      </c>
      <c r="H203" s="77" t="s">
        <v>2752</v>
      </c>
      <c r="I203" s="1018"/>
      <c r="J203" s="80"/>
      <c r="K203" s="78"/>
      <c r="L203" s="78"/>
      <c r="M203" s="78"/>
      <c r="N203" s="78"/>
      <c r="O203" s="78"/>
      <c r="P203" s="78"/>
      <c r="Q203" s="78"/>
      <c r="R203" s="78"/>
      <c r="S203" s="78"/>
      <c r="T203" s="78"/>
      <c r="U203" s="78"/>
      <c r="V203" s="78"/>
      <c r="W203" s="78"/>
      <c r="X203" s="78"/>
      <c r="Y203" s="78"/>
      <c r="Z203" s="78"/>
      <c r="AA203" s="78"/>
      <c r="AB203" s="78"/>
      <c r="AC203" s="79"/>
      <c r="AD203" s="78">
        <v>69143911.977292523</v>
      </c>
      <c r="AE203" s="78">
        <v>646981.90349185374</v>
      </c>
      <c r="AF203" s="78">
        <v>2445273.8283444941</v>
      </c>
      <c r="AG203" s="78">
        <v>37608811.043436654</v>
      </c>
      <c r="AH203" s="78">
        <v>51339339.251475051</v>
      </c>
      <c r="AI203" s="78">
        <v>0</v>
      </c>
      <c r="AJ203" s="78">
        <v>0</v>
      </c>
      <c r="AK203" s="78">
        <v>2547552.391357983</v>
      </c>
      <c r="AL203" s="78">
        <v>0</v>
      </c>
      <c r="AM203" s="78">
        <v>0</v>
      </c>
      <c r="AN203" s="78">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2802</v>
      </c>
      <c r="B204" s="77">
        <v>196</v>
      </c>
      <c r="C204" s="77">
        <v>16</v>
      </c>
      <c r="D204" s="77">
        <v>16</v>
      </c>
      <c r="E204" s="77">
        <v>2022</v>
      </c>
      <c r="F204" s="77" t="s">
        <v>162</v>
      </c>
      <c r="G204" s="1017" t="s">
        <v>2754</v>
      </c>
      <c r="H204" s="77" t="s">
        <v>2755</v>
      </c>
      <c r="I204" s="1018"/>
      <c r="J204" s="80"/>
      <c r="K204" s="78"/>
      <c r="L204" s="78"/>
      <c r="M204" s="78"/>
      <c r="N204" s="78"/>
      <c r="O204" s="78"/>
      <c r="P204" s="78"/>
      <c r="Q204" s="78"/>
      <c r="R204" s="78"/>
      <c r="S204" s="78"/>
      <c r="T204" s="78"/>
      <c r="U204" s="78"/>
      <c r="V204" s="78"/>
      <c r="W204" s="78"/>
      <c r="X204" s="78"/>
      <c r="Y204" s="78"/>
      <c r="Z204" s="78"/>
      <c r="AA204" s="78"/>
      <c r="AB204" s="78"/>
      <c r="AC204" s="79"/>
      <c r="AD204" s="78">
        <v>10127756.324376233</v>
      </c>
      <c r="AE204" s="78">
        <v>363164.37035627634</v>
      </c>
      <c r="AF204" s="78">
        <v>741386.21391295828</v>
      </c>
      <c r="AG204" s="78">
        <v>10649797.469576258</v>
      </c>
      <c r="AH204" s="78">
        <v>23546333.099625643</v>
      </c>
      <c r="AI204" s="78">
        <v>0</v>
      </c>
      <c r="AJ204" s="78">
        <v>0</v>
      </c>
      <c r="AK204" s="78">
        <v>1141227.0279700872</v>
      </c>
      <c r="AL204" s="78">
        <v>0</v>
      </c>
      <c r="AM204" s="78">
        <v>0</v>
      </c>
      <c r="AN204" s="78">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2803</v>
      </c>
      <c r="B205" s="77">
        <v>197</v>
      </c>
      <c r="C205" s="77">
        <v>16</v>
      </c>
      <c r="D205" s="77">
        <v>17</v>
      </c>
      <c r="E205" s="77">
        <v>2022</v>
      </c>
      <c r="F205" s="77" t="s">
        <v>162</v>
      </c>
      <c r="G205" s="1017" t="s">
        <v>2757</v>
      </c>
      <c r="H205" s="77" t="s">
        <v>2758</v>
      </c>
      <c r="I205" s="1018"/>
      <c r="J205" s="80"/>
      <c r="K205" s="78"/>
      <c r="L205" s="78"/>
      <c r="M205" s="78"/>
      <c r="N205" s="78"/>
      <c r="O205" s="78"/>
      <c r="P205" s="78"/>
      <c r="Q205" s="78"/>
      <c r="R205" s="78"/>
      <c r="S205" s="78"/>
      <c r="T205" s="78"/>
      <c r="U205" s="78"/>
      <c r="V205" s="78"/>
      <c r="W205" s="78"/>
      <c r="X205" s="78"/>
      <c r="Y205" s="78"/>
      <c r="Z205" s="78"/>
      <c r="AA205" s="78"/>
      <c r="AB205" s="78"/>
      <c r="AC205" s="79"/>
      <c r="AD205" s="78">
        <v>17537552.964108974</v>
      </c>
      <c r="AE205" s="78">
        <v>296024.7388618387</v>
      </c>
      <c r="AF205" s="78">
        <v>1463262.2643018914</v>
      </c>
      <c r="AG205" s="78">
        <v>11697228.631620061</v>
      </c>
      <c r="AH205" s="78">
        <v>25522772.13022035</v>
      </c>
      <c r="AI205" s="78">
        <v>0</v>
      </c>
      <c r="AJ205" s="78">
        <v>0</v>
      </c>
      <c r="AK205" s="78">
        <v>1325104.2952058199</v>
      </c>
      <c r="AL205" s="78">
        <v>0</v>
      </c>
      <c r="AM205" s="78">
        <v>0</v>
      </c>
      <c r="AN205" s="78">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2804</v>
      </c>
      <c r="B206" s="77">
        <v>198</v>
      </c>
      <c r="C206" s="77">
        <v>16</v>
      </c>
      <c r="D206" s="77">
        <v>18</v>
      </c>
      <c r="E206" s="77">
        <v>2022</v>
      </c>
      <c r="F206" s="77" t="s">
        <v>162</v>
      </c>
      <c r="G206" s="1017" t="s">
        <v>2760</v>
      </c>
      <c r="H206" s="77" t="s">
        <v>2761</v>
      </c>
      <c r="I206" s="1018"/>
      <c r="J206" s="80"/>
      <c r="K206" s="78"/>
      <c r="L206" s="78"/>
      <c r="M206" s="78"/>
      <c r="N206" s="78"/>
      <c r="O206" s="78"/>
      <c r="P206" s="78"/>
      <c r="Q206" s="78"/>
      <c r="R206" s="78"/>
      <c r="S206" s="78"/>
      <c r="T206" s="78"/>
      <c r="U206" s="78"/>
      <c r="V206" s="78"/>
      <c r="W206" s="78"/>
      <c r="X206" s="78"/>
      <c r="Y206" s="78"/>
      <c r="Z206" s="78"/>
      <c r="AA206" s="78"/>
      <c r="AB206" s="78"/>
      <c r="AC206" s="79"/>
      <c r="AD206" s="78">
        <v>0</v>
      </c>
      <c r="AE206" s="78">
        <v>175478.58231500749</v>
      </c>
      <c r="AF206" s="78">
        <v>123564.36898549306</v>
      </c>
      <c r="AG206" s="78">
        <v>2237444.5765124168</v>
      </c>
      <c r="AH206" s="78">
        <v>2905899.5476851971</v>
      </c>
      <c r="AI206" s="78">
        <v>0</v>
      </c>
      <c r="AJ206" s="78">
        <v>0</v>
      </c>
      <c r="AK206" s="78">
        <v>138553.586898835</v>
      </c>
      <c r="AL206" s="78">
        <v>0</v>
      </c>
      <c r="AM206" s="78">
        <v>0</v>
      </c>
      <c r="AN206" s="78">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2805</v>
      </c>
      <c r="B207" s="77">
        <v>199</v>
      </c>
      <c r="C207" s="77">
        <v>16</v>
      </c>
      <c r="D207" s="77">
        <v>19</v>
      </c>
      <c r="E207" s="77">
        <v>2022</v>
      </c>
      <c r="F207" s="77" t="s">
        <v>162</v>
      </c>
      <c r="G207" s="1017" t="s">
        <v>2763</v>
      </c>
      <c r="H207" s="77" t="s">
        <v>2764</v>
      </c>
      <c r="I207" s="1018"/>
      <c r="J207" s="80"/>
      <c r="K207" s="78"/>
      <c r="L207" s="78"/>
      <c r="M207" s="78"/>
      <c r="N207" s="78"/>
      <c r="O207" s="78"/>
      <c r="P207" s="78"/>
      <c r="Q207" s="78"/>
      <c r="R207" s="78"/>
      <c r="S207" s="78"/>
      <c r="T207" s="78"/>
      <c r="U207" s="78"/>
      <c r="V207" s="78"/>
      <c r="W207" s="78"/>
      <c r="X207" s="78"/>
      <c r="Y207" s="78"/>
      <c r="Z207" s="78"/>
      <c r="AA207" s="78"/>
      <c r="AB207" s="78"/>
      <c r="AC207" s="79"/>
      <c r="AD207" s="78">
        <v>77507742.421077996</v>
      </c>
      <c r="AE207" s="78">
        <v>1936368.0083282131</v>
      </c>
      <c r="AF207" s="78">
        <v>6919604.6631876109</v>
      </c>
      <c r="AG207" s="78">
        <v>89865206.557129845</v>
      </c>
      <c r="AH207" s="78">
        <v>139643430.10218093</v>
      </c>
      <c r="AI207" s="78">
        <v>0</v>
      </c>
      <c r="AJ207" s="78">
        <v>0</v>
      </c>
      <c r="AK207" s="78">
        <v>6454944.3201173004</v>
      </c>
      <c r="AL207" s="78">
        <v>0</v>
      </c>
      <c r="AM207" s="78">
        <v>0</v>
      </c>
      <c r="AN207" s="78">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2806</v>
      </c>
      <c r="B208" s="77">
        <v>200</v>
      </c>
      <c r="C208" s="77">
        <v>16</v>
      </c>
      <c r="D208" s="77">
        <v>20</v>
      </c>
      <c r="E208" s="77">
        <v>2022</v>
      </c>
      <c r="F208" s="77" t="s">
        <v>162</v>
      </c>
      <c r="G208" s="1017" t="s">
        <v>2766</v>
      </c>
      <c r="H208" s="77" t="s">
        <v>2767</v>
      </c>
      <c r="I208" s="1018"/>
      <c r="J208" s="80"/>
      <c r="K208" s="78"/>
      <c r="L208" s="78"/>
      <c r="M208" s="78"/>
      <c r="N208" s="78"/>
      <c r="O208" s="78"/>
      <c r="P208" s="78"/>
      <c r="Q208" s="78"/>
      <c r="R208" s="78"/>
      <c r="S208" s="78"/>
      <c r="T208" s="78"/>
      <c r="U208" s="78"/>
      <c r="V208" s="78"/>
      <c r="W208" s="78"/>
      <c r="X208" s="78"/>
      <c r="Y208" s="78"/>
      <c r="Z208" s="78"/>
      <c r="AA208" s="78"/>
      <c r="AB208" s="78"/>
      <c r="AC208" s="79"/>
      <c r="AD208" s="78">
        <v>409421507.90792722</v>
      </c>
      <c r="AE208" s="78">
        <v>7615770.4724713247</v>
      </c>
      <c r="AF208" s="78">
        <v>6685482.7008993076</v>
      </c>
      <c r="AG208" s="78">
        <v>224468336.77893686</v>
      </c>
      <c r="AH208" s="78">
        <v>319413914.25254422</v>
      </c>
      <c r="AI208" s="78">
        <v>0</v>
      </c>
      <c r="AJ208" s="78">
        <v>0</v>
      </c>
      <c r="AK208" s="78">
        <v>15180592.112383727</v>
      </c>
      <c r="AL208" s="78">
        <v>0</v>
      </c>
      <c r="AM208" s="78">
        <v>0</v>
      </c>
      <c r="AN208" s="78">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2807</v>
      </c>
      <c r="B209" s="77">
        <v>201</v>
      </c>
      <c r="C209" s="77">
        <v>16</v>
      </c>
      <c r="D209" s="77">
        <v>21</v>
      </c>
      <c r="E209" s="77">
        <v>2022</v>
      </c>
      <c r="F209" s="77" t="s">
        <v>162</v>
      </c>
      <c r="G209" s="1017" t="s">
        <v>2769</v>
      </c>
      <c r="H209" s="77" t="s">
        <v>2770</v>
      </c>
      <c r="I209" s="1018"/>
      <c r="J209" s="80"/>
      <c r="K209" s="78"/>
      <c r="L209" s="78"/>
      <c r="M209" s="78"/>
      <c r="N209" s="78"/>
      <c r="O209" s="78"/>
      <c r="P209" s="78"/>
      <c r="Q209" s="78"/>
      <c r="R209" s="78"/>
      <c r="S209" s="78"/>
      <c r="T209" s="78"/>
      <c r="U209" s="78"/>
      <c r="V209" s="78"/>
      <c r="W209" s="78"/>
      <c r="X209" s="78"/>
      <c r="Y209" s="78"/>
      <c r="Z209" s="78"/>
      <c r="AA209" s="78"/>
      <c r="AB209" s="78"/>
      <c r="AC209" s="79"/>
      <c r="AD209" s="78">
        <v>1460365.9193034093</v>
      </c>
      <c r="AE209" s="78">
        <v>221255.6037884877</v>
      </c>
      <c r="AF209" s="78">
        <v>507264.25162465574</v>
      </c>
      <c r="AG209" s="78">
        <v>4880700.179156987</v>
      </c>
      <c r="AH209" s="78">
        <v>8616205.8279709984</v>
      </c>
      <c r="AI209" s="78">
        <v>0</v>
      </c>
      <c r="AJ209" s="78">
        <v>0</v>
      </c>
      <c r="AK209" s="78">
        <v>463825.2415103591</v>
      </c>
      <c r="AL209" s="78">
        <v>0</v>
      </c>
      <c r="AM209" s="78">
        <v>0</v>
      </c>
      <c r="AN209" s="78">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2808</v>
      </c>
      <c r="B210" s="77">
        <v>202</v>
      </c>
      <c r="C210" s="77">
        <v>16</v>
      </c>
      <c r="D210" s="77">
        <v>22</v>
      </c>
      <c r="E210" s="77">
        <v>2022</v>
      </c>
      <c r="F210" s="77" t="s">
        <v>162</v>
      </c>
      <c r="G210" s="1017" t="s">
        <v>2772</v>
      </c>
      <c r="H210" s="77" t="s">
        <v>2773</v>
      </c>
      <c r="I210" s="1018"/>
      <c r="J210" s="80"/>
      <c r="K210" s="78"/>
      <c r="L210" s="78"/>
      <c r="M210" s="78"/>
      <c r="N210" s="78"/>
      <c r="O210" s="78"/>
      <c r="P210" s="78"/>
      <c r="Q210" s="78"/>
      <c r="R210" s="78"/>
      <c r="S210" s="78"/>
      <c r="T210" s="78"/>
      <c r="U210" s="78"/>
      <c r="V210" s="78"/>
      <c r="W210" s="78"/>
      <c r="X210" s="78"/>
      <c r="Y210" s="78"/>
      <c r="Z210" s="78"/>
      <c r="AA210" s="78"/>
      <c r="AB210" s="78"/>
      <c r="AC210" s="79"/>
      <c r="AD210" s="78">
        <v>182697886.07586029</v>
      </c>
      <c r="AE210" s="78">
        <v>3532460.1570368898</v>
      </c>
      <c r="AF210" s="78">
        <v>6789536.9063607762</v>
      </c>
      <c r="AG210" s="78">
        <v>113956123.28413731</v>
      </c>
      <c r="AH210" s="78">
        <v>155770104.24641183</v>
      </c>
      <c r="AI210" s="78">
        <v>0</v>
      </c>
      <c r="AJ210" s="78">
        <v>0</v>
      </c>
      <c r="AK210" s="78">
        <v>7668870.0148385931</v>
      </c>
      <c r="AL210" s="78">
        <v>0</v>
      </c>
      <c r="AM210" s="78">
        <v>0</v>
      </c>
      <c r="AN210" s="78">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2809</v>
      </c>
      <c r="B211" s="77">
        <v>203</v>
      </c>
      <c r="C211" s="77">
        <v>16</v>
      </c>
      <c r="D211" s="77">
        <v>23</v>
      </c>
      <c r="E211" s="77">
        <v>2022</v>
      </c>
      <c r="F211" s="77" t="s">
        <v>162</v>
      </c>
      <c r="G211" s="1017" t="s">
        <v>2775</v>
      </c>
      <c r="H211" s="77" t="s">
        <v>2704</v>
      </c>
      <c r="I211" s="1018"/>
      <c r="J211" s="80"/>
      <c r="K211" s="78"/>
      <c r="L211" s="78"/>
      <c r="M211" s="78"/>
      <c r="N211" s="78"/>
      <c r="O211" s="78"/>
      <c r="P211" s="78"/>
      <c r="Q211" s="78"/>
      <c r="R211" s="78"/>
      <c r="S211" s="78"/>
      <c r="T211" s="78"/>
      <c r="U211" s="78"/>
      <c r="V211" s="78"/>
      <c r="W211" s="78"/>
      <c r="X211" s="78"/>
      <c r="Y211" s="78"/>
      <c r="Z211" s="78"/>
      <c r="AA211" s="78"/>
      <c r="AB211" s="78"/>
      <c r="AC211" s="79"/>
      <c r="AD211" s="78">
        <v>1075895.1443173878</v>
      </c>
      <c r="AE211" s="78">
        <v>283817.53313557734</v>
      </c>
      <c r="AF211" s="78">
        <v>1638853.7360181184</v>
      </c>
      <c r="AG211" s="78">
        <v>6739753.393465098</v>
      </c>
      <c r="AH211" s="78">
        <v>13156673.87122912</v>
      </c>
      <c r="AI211" s="78">
        <v>0</v>
      </c>
      <c r="AJ211" s="78">
        <v>0</v>
      </c>
      <c r="AK211" s="78">
        <v>624846.97763603227</v>
      </c>
      <c r="AL211" s="78">
        <v>0</v>
      </c>
      <c r="AM211" s="78">
        <v>0</v>
      </c>
      <c r="AN211" s="78">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2810</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19541271.512478027</v>
      </c>
      <c r="AE212" s="78">
        <v>770579.8614702503</v>
      </c>
      <c r="AF212" s="78">
        <v>1281167.4047443226</v>
      </c>
      <c r="AG212" s="78">
        <v>30556473.481194083</v>
      </c>
      <c r="AH212" s="78">
        <v>61745023.661200717</v>
      </c>
      <c r="AI212" s="78">
        <v>0</v>
      </c>
      <c r="AJ212" s="78">
        <v>0</v>
      </c>
      <c r="AK212" s="78">
        <v>3356276.6362297479</v>
      </c>
      <c r="AL212" s="78">
        <v>0</v>
      </c>
      <c r="AM212" s="78">
        <v>0</v>
      </c>
      <c r="AN212" s="78">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2811</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493619070.69574541</v>
      </c>
      <c r="AE213" s="78">
        <v>8494689.284762146</v>
      </c>
      <c r="AF213" s="78">
        <v>18274519.834170289</v>
      </c>
      <c r="AG213" s="78">
        <v>327736275.06399888</v>
      </c>
      <c r="AH213" s="78">
        <v>429218456.71985465</v>
      </c>
      <c r="AI213" s="78">
        <v>0</v>
      </c>
      <c r="AJ213" s="78">
        <v>0</v>
      </c>
      <c r="AK213" s="78">
        <v>20867616.41266191</v>
      </c>
      <c r="AL213" s="78">
        <v>0</v>
      </c>
      <c r="AM213" s="78">
        <v>0</v>
      </c>
      <c r="AN213" s="78">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2812</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285346456.44506174</v>
      </c>
      <c r="AE214" s="78">
        <v>17999524.843372419</v>
      </c>
      <c r="AF214" s="78">
        <v>12772653.720395176</v>
      </c>
      <c r="AG214" s="78">
        <v>910513812.18648553</v>
      </c>
      <c r="AH214" s="78">
        <v>1075321717.5483756</v>
      </c>
      <c r="AI214" s="78">
        <v>0</v>
      </c>
      <c r="AJ214" s="78">
        <v>0</v>
      </c>
      <c r="AK214" s="78">
        <v>51596167.790017612</v>
      </c>
      <c r="AL214" s="78">
        <v>0</v>
      </c>
      <c r="AM214" s="78">
        <v>0</v>
      </c>
      <c r="AN214" s="78">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2813</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983441.85222392296</v>
      </c>
      <c r="AE215" s="78">
        <v>117494.35511526588</v>
      </c>
      <c r="AF215" s="78">
        <v>793413.3166436922</v>
      </c>
      <c r="AG215" s="78">
        <v>2160669.5175144416</v>
      </c>
      <c r="AH215" s="78">
        <v>3627032.7074967809</v>
      </c>
      <c r="AI215" s="78">
        <v>0</v>
      </c>
      <c r="AJ215" s="78">
        <v>0</v>
      </c>
      <c r="AK215" s="78">
        <v>193561.81431626625</v>
      </c>
      <c r="AL215" s="78">
        <v>0</v>
      </c>
      <c r="AM215" s="78">
        <v>0</v>
      </c>
      <c r="AN215" s="78">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2649</v>
      </c>
      <c r="B216" s="77">
        <v>208</v>
      </c>
      <c r="C216" s="77">
        <v>16</v>
      </c>
      <c r="D216" s="77">
        <v>28</v>
      </c>
      <c r="E216" s="77">
        <v>2022</v>
      </c>
      <c r="F216" s="77" t="s">
        <v>162</v>
      </c>
      <c r="G216" s="1017" t="s">
        <v>789</v>
      </c>
      <c r="H216" s="77" t="s">
        <v>789</v>
      </c>
      <c r="I216" s="1018"/>
      <c r="J216" s="80"/>
      <c r="K216" s="78"/>
      <c r="L216" s="78"/>
      <c r="M216" s="78"/>
      <c r="N216" s="78"/>
      <c r="O216" s="78"/>
      <c r="P216" s="78"/>
      <c r="Q216" s="78"/>
      <c r="R216" s="78"/>
      <c r="S216" s="78"/>
      <c r="T216" s="78"/>
      <c r="U216" s="78"/>
      <c r="V216" s="78"/>
      <c r="W216" s="78"/>
      <c r="X216" s="78"/>
      <c r="Y216" s="78"/>
      <c r="Z216" s="78"/>
      <c r="AA216" s="78"/>
      <c r="AB216" s="78"/>
      <c r="AC216" s="79"/>
      <c r="AD216" s="78"/>
      <c r="AE216" s="78"/>
      <c r="AF216" s="78"/>
      <c r="AG216" s="78"/>
      <c r="AH216" s="78"/>
      <c r="AI216" s="78"/>
      <c r="AJ216" s="78"/>
      <c r="AK216" s="78"/>
      <c r="AL216" s="78"/>
      <c r="AM216" s="78"/>
      <c r="AN216" s="78"/>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2649</v>
      </c>
      <c r="B217" s="77">
        <v>209</v>
      </c>
      <c r="C217" s="77">
        <v>16</v>
      </c>
      <c r="D217" s="77">
        <v>29</v>
      </c>
      <c r="E217" s="77">
        <v>2022</v>
      </c>
      <c r="F217" s="77" t="s">
        <v>162</v>
      </c>
      <c r="G217" s="1017" t="s">
        <v>789</v>
      </c>
      <c r="H217" s="77" t="s">
        <v>789</v>
      </c>
      <c r="I217" s="1018"/>
      <c r="J217" s="80"/>
      <c r="K217" s="78"/>
      <c r="L217" s="78"/>
      <c r="M217" s="78"/>
      <c r="N217" s="78"/>
      <c r="O217" s="78"/>
      <c r="P217" s="78"/>
      <c r="Q217" s="78"/>
      <c r="R217" s="78"/>
      <c r="S217" s="78"/>
      <c r="T217" s="78"/>
      <c r="U217" s="78"/>
      <c r="V217" s="78"/>
      <c r="W217" s="78"/>
      <c r="X217" s="78"/>
      <c r="Y217" s="78"/>
      <c r="Z217" s="78"/>
      <c r="AA217" s="78"/>
      <c r="AB217" s="78"/>
      <c r="AC217" s="79"/>
      <c r="AD217" s="78"/>
      <c r="AE217" s="78"/>
      <c r="AF217" s="78"/>
      <c r="AG217" s="78"/>
      <c r="AH217" s="78"/>
      <c r="AI217" s="78"/>
      <c r="AJ217" s="78"/>
      <c r="AK217" s="78"/>
      <c r="AL217" s="78"/>
      <c r="AM217" s="78"/>
      <c r="AN217" s="78"/>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2649</v>
      </c>
      <c r="B218" s="77">
        <v>210</v>
      </c>
      <c r="C218" s="77">
        <v>16</v>
      </c>
      <c r="D218" s="77">
        <v>30</v>
      </c>
      <c r="E218" s="77">
        <v>2022</v>
      </c>
      <c r="F218" s="77" t="s">
        <v>162</v>
      </c>
      <c r="G218" s="1017" t="s">
        <v>789</v>
      </c>
      <c r="H218" s="77" t="s">
        <v>789</v>
      </c>
      <c r="I218" s="1018"/>
      <c r="J218" s="80"/>
      <c r="K218" s="78"/>
      <c r="L218" s="78"/>
      <c r="M218" s="78"/>
      <c r="N218" s="78"/>
      <c r="O218" s="78"/>
      <c r="P218" s="78"/>
      <c r="Q218" s="78"/>
      <c r="R218" s="78"/>
      <c r="S218" s="78"/>
      <c r="T218" s="78"/>
      <c r="U218" s="78"/>
      <c r="V218" s="78"/>
      <c r="W218" s="78"/>
      <c r="X218" s="78"/>
      <c r="Y218" s="78"/>
      <c r="Z218" s="78"/>
      <c r="AA218" s="78"/>
      <c r="AB218" s="78"/>
      <c r="AC218" s="79"/>
      <c r="AD218" s="78"/>
      <c r="AE218" s="78"/>
      <c r="AF218" s="78"/>
      <c r="AG218" s="78"/>
      <c r="AH218" s="78"/>
      <c r="AI218" s="78"/>
      <c r="AJ218" s="78"/>
      <c r="AK218" s="78"/>
      <c r="AL218" s="78"/>
      <c r="AM218" s="78"/>
      <c r="AN218" s="7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2649</v>
      </c>
      <c r="B219" s="77">
        <v>211</v>
      </c>
      <c r="C219" s="77">
        <v>16</v>
      </c>
      <c r="D219" s="77">
        <v>31</v>
      </c>
      <c r="E219" s="77">
        <v>2022</v>
      </c>
      <c r="F219" s="77" t="s">
        <v>162</v>
      </c>
      <c r="G219" s="1017" t="s">
        <v>789</v>
      </c>
      <c r="H219" s="77" t="s">
        <v>789</v>
      </c>
      <c r="I219" s="1018"/>
      <c r="J219" s="80"/>
      <c r="K219" s="78"/>
      <c r="L219" s="78"/>
      <c r="M219" s="78"/>
      <c r="N219" s="78"/>
      <c r="O219" s="78"/>
      <c r="P219" s="78"/>
      <c r="Q219" s="78"/>
      <c r="R219" s="78"/>
      <c r="S219" s="78"/>
      <c r="T219" s="78"/>
      <c r="U219" s="78"/>
      <c r="V219" s="78"/>
      <c r="W219" s="78"/>
      <c r="X219" s="78"/>
      <c r="Y219" s="78"/>
      <c r="Z219" s="78"/>
      <c r="AA219" s="78"/>
      <c r="AB219" s="78"/>
      <c r="AC219" s="79"/>
      <c r="AD219" s="78"/>
      <c r="AE219" s="78"/>
      <c r="AF219" s="78"/>
      <c r="AG219" s="78"/>
      <c r="AH219" s="78"/>
      <c r="AI219" s="78"/>
      <c r="AJ219" s="78"/>
      <c r="AK219" s="78"/>
      <c r="AL219" s="78"/>
      <c r="AM219" s="78"/>
      <c r="AN219" s="78"/>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2649</v>
      </c>
      <c r="B220" s="77">
        <v>212</v>
      </c>
      <c r="C220" s="77">
        <v>16</v>
      </c>
      <c r="D220" s="77">
        <v>32</v>
      </c>
      <c r="E220" s="77">
        <v>2022</v>
      </c>
      <c r="F220" s="77" t="s">
        <v>162</v>
      </c>
      <c r="G220" s="1017" t="s">
        <v>789</v>
      </c>
      <c r="H220" s="77" t="s">
        <v>789</v>
      </c>
      <c r="I220" s="1018"/>
      <c r="J220" s="80"/>
      <c r="K220" s="78"/>
      <c r="L220" s="78"/>
      <c r="M220" s="78"/>
      <c r="N220" s="78"/>
      <c r="O220" s="78"/>
      <c r="P220" s="78"/>
      <c r="Q220" s="78"/>
      <c r="R220" s="78"/>
      <c r="S220" s="78"/>
      <c r="T220" s="78"/>
      <c r="U220" s="78"/>
      <c r="V220" s="78"/>
      <c r="W220" s="78"/>
      <c r="X220" s="78"/>
      <c r="Y220" s="78"/>
      <c r="Z220" s="78"/>
      <c r="AA220" s="78"/>
      <c r="AB220" s="78"/>
      <c r="AC220" s="79"/>
      <c r="AD220" s="78"/>
      <c r="AE220" s="78"/>
      <c r="AF220" s="78"/>
      <c r="AG220" s="78"/>
      <c r="AH220" s="78"/>
      <c r="AI220" s="78"/>
      <c r="AJ220" s="78"/>
      <c r="AK220" s="78"/>
      <c r="AL220" s="78"/>
      <c r="AM220" s="78"/>
      <c r="AN220" s="78"/>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2649</v>
      </c>
      <c r="B221" s="77">
        <v>213</v>
      </c>
      <c r="C221" s="77">
        <v>16</v>
      </c>
      <c r="D221" s="77">
        <v>33</v>
      </c>
      <c r="E221" s="77">
        <v>2022</v>
      </c>
      <c r="F221" s="77" t="s">
        <v>162</v>
      </c>
      <c r="G221" s="1017" t="s">
        <v>789</v>
      </c>
      <c r="H221" s="77" t="s">
        <v>789</v>
      </c>
      <c r="I221" s="1018"/>
      <c r="J221" s="80"/>
      <c r="K221" s="78"/>
      <c r="L221" s="78"/>
      <c r="M221" s="78"/>
      <c r="N221" s="78"/>
      <c r="O221" s="78"/>
      <c r="P221" s="78"/>
      <c r="Q221" s="78"/>
      <c r="R221" s="78"/>
      <c r="S221" s="78"/>
      <c r="T221" s="78"/>
      <c r="U221" s="78"/>
      <c r="V221" s="78"/>
      <c r="W221" s="78"/>
      <c r="X221" s="78"/>
      <c r="Y221" s="78"/>
      <c r="Z221" s="78"/>
      <c r="AA221" s="78"/>
      <c r="AB221" s="78"/>
      <c r="AC221" s="79"/>
      <c r="AD221" s="78"/>
      <c r="AE221" s="78"/>
      <c r="AF221" s="78"/>
      <c r="AG221" s="78"/>
      <c r="AH221" s="78"/>
      <c r="AI221" s="78"/>
      <c r="AJ221" s="78"/>
      <c r="AK221" s="78"/>
      <c r="AL221" s="78"/>
      <c r="AM221" s="78"/>
      <c r="AN221" s="78"/>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2649</v>
      </c>
      <c r="B222" s="77">
        <v>214</v>
      </c>
      <c r="C222" s="77">
        <v>16</v>
      </c>
      <c r="D222" s="77">
        <v>34</v>
      </c>
      <c r="E222" s="77">
        <v>2022</v>
      </c>
      <c r="F222" s="77" t="s">
        <v>162</v>
      </c>
      <c r="G222" s="1017" t="s">
        <v>789</v>
      </c>
      <c r="H222" s="77" t="s">
        <v>789</v>
      </c>
      <c r="I222" s="1018"/>
      <c r="J222" s="80"/>
      <c r="K222" s="78"/>
      <c r="L222" s="78"/>
      <c r="M222" s="78"/>
      <c r="N222" s="78"/>
      <c r="O222" s="78"/>
      <c r="P222" s="78"/>
      <c r="Q222" s="78"/>
      <c r="R222" s="78"/>
      <c r="S222" s="78"/>
      <c r="T222" s="78"/>
      <c r="U222" s="78"/>
      <c r="V222" s="78"/>
      <c r="W222" s="78"/>
      <c r="X222" s="78"/>
      <c r="Y222" s="78"/>
      <c r="Z222" s="78"/>
      <c r="AA222" s="78"/>
      <c r="AB222" s="78"/>
      <c r="AC222" s="79"/>
      <c r="AD222" s="78"/>
      <c r="AE222" s="78"/>
      <c r="AF222" s="78"/>
      <c r="AG222" s="78"/>
      <c r="AH222" s="78"/>
      <c r="AI222" s="78"/>
      <c r="AJ222" s="78"/>
      <c r="AK222" s="78"/>
      <c r="AL222" s="78"/>
      <c r="AM222" s="78"/>
      <c r="AN222" s="78"/>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2649</v>
      </c>
      <c r="B223" s="77">
        <v>215</v>
      </c>
      <c r="C223" s="77">
        <v>16</v>
      </c>
      <c r="D223" s="77">
        <v>35</v>
      </c>
      <c r="E223" s="77">
        <v>2022</v>
      </c>
      <c r="F223" s="77" t="s">
        <v>162</v>
      </c>
      <c r="G223" s="1017" t="s">
        <v>789</v>
      </c>
      <c r="H223" s="77" t="s">
        <v>789</v>
      </c>
      <c r="I223" s="1018"/>
      <c r="J223" s="80"/>
      <c r="K223" s="78"/>
      <c r="L223" s="78"/>
      <c r="M223" s="78"/>
      <c r="N223" s="78"/>
      <c r="O223" s="78"/>
      <c r="P223" s="78"/>
      <c r="Q223" s="78"/>
      <c r="R223" s="78"/>
      <c r="S223" s="78"/>
      <c r="T223" s="78"/>
      <c r="U223" s="78"/>
      <c r="V223" s="78"/>
      <c r="W223" s="78"/>
      <c r="X223" s="78"/>
      <c r="Y223" s="78"/>
      <c r="Z223" s="78"/>
      <c r="AA223" s="78"/>
      <c r="AB223" s="78"/>
      <c r="AC223" s="79"/>
      <c r="AD223" s="78"/>
      <c r="AE223" s="78"/>
      <c r="AF223" s="78"/>
      <c r="AG223" s="78"/>
      <c r="AH223" s="78"/>
      <c r="AI223" s="78"/>
      <c r="AJ223" s="78"/>
      <c r="AK223" s="78"/>
      <c r="AL223" s="78"/>
      <c r="AM223" s="78"/>
      <c r="AN223" s="78"/>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2649</v>
      </c>
      <c r="B224" s="77">
        <v>216</v>
      </c>
      <c r="C224" s="77">
        <v>16</v>
      </c>
      <c r="D224" s="77">
        <v>36</v>
      </c>
      <c r="E224" s="77">
        <v>2022</v>
      </c>
      <c r="F224" s="77" t="s">
        <v>162</v>
      </c>
      <c r="G224" s="1017" t="s">
        <v>789</v>
      </c>
      <c r="H224" s="77" t="s">
        <v>789</v>
      </c>
      <c r="I224" s="1018"/>
      <c r="J224" s="80"/>
      <c r="K224" s="78"/>
      <c r="L224" s="78"/>
      <c r="M224" s="78"/>
      <c r="N224" s="78"/>
      <c r="O224" s="78"/>
      <c r="P224" s="78"/>
      <c r="Q224" s="78"/>
      <c r="R224" s="78"/>
      <c r="S224" s="78"/>
      <c r="T224" s="78"/>
      <c r="U224" s="78"/>
      <c r="V224" s="78"/>
      <c r="W224" s="78"/>
      <c r="X224" s="78"/>
      <c r="Y224" s="78"/>
      <c r="Z224" s="78"/>
      <c r="AA224" s="78"/>
      <c r="AB224" s="78"/>
      <c r="AC224" s="79"/>
      <c r="AD224" s="78"/>
      <c r="AE224" s="78"/>
      <c r="AF224" s="78"/>
      <c r="AG224" s="78"/>
      <c r="AH224" s="78"/>
      <c r="AI224" s="78"/>
      <c r="AJ224" s="78"/>
      <c r="AK224" s="78"/>
      <c r="AL224" s="78"/>
      <c r="AM224" s="78"/>
      <c r="AN224" s="78"/>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2649</v>
      </c>
      <c r="B225" s="77">
        <v>217</v>
      </c>
      <c r="C225" s="77">
        <v>16</v>
      </c>
      <c r="D225" s="77">
        <v>37</v>
      </c>
      <c r="E225" s="77">
        <v>2022</v>
      </c>
      <c r="F225" s="77" t="s">
        <v>162</v>
      </c>
      <c r="G225" s="1017" t="s">
        <v>789</v>
      </c>
      <c r="H225" s="77" t="s">
        <v>789</v>
      </c>
      <c r="I225" s="1018"/>
      <c r="J225" s="80"/>
      <c r="K225" s="78"/>
      <c r="L225" s="78"/>
      <c r="M225" s="78"/>
      <c r="N225" s="78"/>
      <c r="O225" s="78"/>
      <c r="P225" s="78"/>
      <c r="Q225" s="78"/>
      <c r="R225" s="78"/>
      <c r="S225" s="78"/>
      <c r="T225" s="78"/>
      <c r="U225" s="78"/>
      <c r="V225" s="78"/>
      <c r="W225" s="78"/>
      <c r="X225" s="78"/>
      <c r="Y225" s="78"/>
      <c r="Z225" s="78"/>
      <c r="AA225" s="78"/>
      <c r="AB225" s="78"/>
      <c r="AC225" s="79"/>
      <c r="AD225" s="78"/>
      <c r="AE225" s="78"/>
      <c r="AF225" s="78"/>
      <c r="AG225" s="78"/>
      <c r="AH225" s="78"/>
      <c r="AI225" s="78"/>
      <c r="AJ225" s="78"/>
      <c r="AK225" s="78"/>
      <c r="AL225" s="78"/>
      <c r="AM225" s="78"/>
      <c r="AN225" s="78"/>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2649</v>
      </c>
      <c r="B226" s="77">
        <v>218</v>
      </c>
      <c r="C226" s="77">
        <v>16</v>
      </c>
      <c r="D226" s="77">
        <v>38</v>
      </c>
      <c r="E226" s="77">
        <v>2022</v>
      </c>
      <c r="F226" s="77" t="s">
        <v>162</v>
      </c>
      <c r="G226" s="1017" t="s">
        <v>789</v>
      </c>
      <c r="H226" s="77" t="s">
        <v>789</v>
      </c>
      <c r="I226" s="1018"/>
      <c r="J226" s="80"/>
      <c r="K226" s="78"/>
      <c r="L226" s="78"/>
      <c r="M226" s="78"/>
      <c r="N226" s="78"/>
      <c r="O226" s="78"/>
      <c r="P226" s="78"/>
      <c r="Q226" s="78"/>
      <c r="R226" s="78"/>
      <c r="S226" s="78"/>
      <c r="T226" s="78"/>
      <c r="U226" s="78"/>
      <c r="V226" s="78"/>
      <c r="W226" s="78"/>
      <c r="X226" s="78"/>
      <c r="Y226" s="78"/>
      <c r="Z226" s="78"/>
      <c r="AA226" s="78"/>
      <c r="AB226" s="78"/>
      <c r="AC226" s="79"/>
      <c r="AD226" s="78"/>
      <c r="AE226" s="78"/>
      <c r="AF226" s="78"/>
      <c r="AG226" s="78"/>
      <c r="AH226" s="78"/>
      <c r="AI226" s="78"/>
      <c r="AJ226" s="78"/>
      <c r="AK226" s="78"/>
      <c r="AL226" s="78"/>
      <c r="AM226" s="78"/>
      <c r="AN226" s="78"/>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2649</v>
      </c>
      <c r="B227" s="77">
        <v>219</v>
      </c>
      <c r="C227" s="77">
        <v>16</v>
      </c>
      <c r="D227" s="77">
        <v>39</v>
      </c>
      <c r="E227" s="77">
        <v>2022</v>
      </c>
      <c r="F227" s="77" t="s">
        <v>162</v>
      </c>
      <c r="G227" s="1017" t="s">
        <v>789</v>
      </c>
      <c r="H227" s="77" t="s">
        <v>789</v>
      </c>
      <c r="I227" s="1018"/>
      <c r="J227" s="80"/>
      <c r="K227" s="78"/>
      <c r="L227" s="78"/>
      <c r="M227" s="78"/>
      <c r="N227" s="78"/>
      <c r="O227" s="78"/>
      <c r="P227" s="78"/>
      <c r="Q227" s="78"/>
      <c r="R227" s="78"/>
      <c r="S227" s="78"/>
      <c r="T227" s="78"/>
      <c r="U227" s="78"/>
      <c r="V227" s="78"/>
      <c r="W227" s="78"/>
      <c r="X227" s="78"/>
      <c r="Y227" s="78"/>
      <c r="Z227" s="78"/>
      <c r="AA227" s="78"/>
      <c r="AB227" s="78"/>
      <c r="AC227" s="79"/>
      <c r="AD227" s="78"/>
      <c r="AE227" s="78"/>
      <c r="AF227" s="78"/>
      <c r="AG227" s="78"/>
      <c r="AH227" s="78"/>
      <c r="AI227" s="78"/>
      <c r="AJ227" s="78"/>
      <c r="AK227" s="78"/>
      <c r="AL227" s="78"/>
      <c r="AM227" s="78"/>
      <c r="AN227" s="78"/>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2649</v>
      </c>
      <c r="B228" s="77">
        <v>220</v>
      </c>
      <c r="C228" s="77">
        <v>16</v>
      </c>
      <c r="D228" s="77">
        <v>40</v>
      </c>
      <c r="E228" s="77">
        <v>2022</v>
      </c>
      <c r="F228" s="77" t="s">
        <v>162</v>
      </c>
      <c r="G228" s="1017" t="s">
        <v>789</v>
      </c>
      <c r="H228" s="77" t="s">
        <v>789</v>
      </c>
      <c r="I228" s="1018"/>
      <c r="J228" s="80"/>
      <c r="K228" s="78"/>
      <c r="L228" s="78"/>
      <c r="M228" s="78"/>
      <c r="N228" s="78"/>
      <c r="O228" s="78"/>
      <c r="P228" s="78"/>
      <c r="Q228" s="78"/>
      <c r="R228" s="78"/>
      <c r="S228" s="78"/>
      <c r="T228" s="78"/>
      <c r="U228" s="78"/>
      <c r="V228" s="78"/>
      <c r="W228" s="78"/>
      <c r="X228" s="78"/>
      <c r="Y228" s="78"/>
      <c r="Z228" s="78"/>
      <c r="AA228" s="78"/>
      <c r="AB228" s="78"/>
      <c r="AC228" s="79"/>
      <c r="AD228" s="78"/>
      <c r="AE228" s="78"/>
      <c r="AF228" s="78"/>
      <c r="AG228" s="78"/>
      <c r="AH228" s="78"/>
      <c r="AI228" s="78"/>
      <c r="AJ228" s="78"/>
      <c r="AK228" s="78"/>
      <c r="AL228" s="78"/>
      <c r="AM228" s="78"/>
      <c r="AN228" s="7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2649</v>
      </c>
      <c r="B229" s="77">
        <v>221</v>
      </c>
      <c r="C229" s="77">
        <v>16</v>
      </c>
      <c r="D229" s="77">
        <v>41</v>
      </c>
      <c r="E229" s="77">
        <v>2022</v>
      </c>
      <c r="F229" s="77" t="s">
        <v>162</v>
      </c>
      <c r="G229" s="1017" t="s">
        <v>789</v>
      </c>
      <c r="H229" s="77" t="s">
        <v>789</v>
      </c>
      <c r="I229" s="1018"/>
      <c r="J229" s="80"/>
      <c r="K229" s="78"/>
      <c r="L229" s="78"/>
      <c r="M229" s="78"/>
      <c r="N229" s="78"/>
      <c r="O229" s="78"/>
      <c r="P229" s="78"/>
      <c r="Q229" s="78"/>
      <c r="R229" s="78"/>
      <c r="S229" s="78"/>
      <c r="T229" s="78"/>
      <c r="U229" s="78"/>
      <c r="V229" s="78"/>
      <c r="W229" s="78"/>
      <c r="X229" s="78"/>
      <c r="Y229" s="78"/>
      <c r="Z229" s="78"/>
      <c r="AA229" s="78"/>
      <c r="AB229" s="78"/>
      <c r="AC229" s="79"/>
      <c r="AD229" s="78"/>
      <c r="AE229" s="78"/>
      <c r="AF229" s="78"/>
      <c r="AG229" s="78"/>
      <c r="AH229" s="78"/>
      <c r="AI229" s="78"/>
      <c r="AJ229" s="78"/>
      <c r="AK229" s="78"/>
      <c r="AL229" s="78"/>
      <c r="AM229" s="78"/>
      <c r="AN229" s="78"/>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2649</v>
      </c>
      <c r="B230" s="77">
        <v>222</v>
      </c>
      <c r="C230" s="77">
        <v>16</v>
      </c>
      <c r="D230" s="77">
        <v>42</v>
      </c>
      <c r="E230" s="77">
        <v>2022</v>
      </c>
      <c r="F230" s="77" t="s">
        <v>162</v>
      </c>
      <c r="G230" s="1017" t="s">
        <v>789</v>
      </c>
      <c r="H230" s="77" t="s">
        <v>789</v>
      </c>
      <c r="I230" s="1018"/>
      <c r="J230" s="80"/>
      <c r="K230" s="78"/>
      <c r="L230" s="78"/>
      <c r="M230" s="78"/>
      <c r="N230" s="78"/>
      <c r="O230" s="78"/>
      <c r="P230" s="78"/>
      <c r="Q230" s="78"/>
      <c r="R230" s="78"/>
      <c r="S230" s="78"/>
      <c r="T230" s="78"/>
      <c r="U230" s="78"/>
      <c r="V230" s="78"/>
      <c r="W230" s="78"/>
      <c r="X230" s="78"/>
      <c r="Y230" s="78"/>
      <c r="Z230" s="78"/>
      <c r="AA230" s="78"/>
      <c r="AB230" s="78"/>
      <c r="AC230" s="79"/>
      <c r="AD230" s="78"/>
      <c r="AE230" s="78"/>
      <c r="AF230" s="78"/>
      <c r="AG230" s="78"/>
      <c r="AH230" s="78"/>
      <c r="AI230" s="78"/>
      <c r="AJ230" s="78"/>
      <c r="AK230" s="78"/>
      <c r="AL230" s="78"/>
      <c r="AM230" s="78"/>
      <c r="AN230" s="78"/>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2649</v>
      </c>
      <c r="B231" s="77">
        <v>223</v>
      </c>
      <c r="C231" s="77">
        <v>16</v>
      </c>
      <c r="D231" s="77">
        <v>43</v>
      </c>
      <c r="E231" s="77">
        <v>2022</v>
      </c>
      <c r="F231" s="77" t="s">
        <v>162</v>
      </c>
      <c r="G231" s="1017" t="s">
        <v>789</v>
      </c>
      <c r="H231" s="77" t="s">
        <v>789</v>
      </c>
      <c r="I231" s="1018"/>
      <c r="J231" s="80"/>
      <c r="K231" s="78"/>
      <c r="L231" s="78"/>
      <c r="M231" s="78"/>
      <c r="N231" s="78"/>
      <c r="O231" s="78"/>
      <c r="P231" s="78"/>
      <c r="Q231" s="78"/>
      <c r="R231" s="78"/>
      <c r="S231" s="78"/>
      <c r="T231" s="78"/>
      <c r="U231" s="78"/>
      <c r="V231" s="78"/>
      <c r="W231" s="78"/>
      <c r="X231" s="78"/>
      <c r="Y231" s="78"/>
      <c r="Z231" s="78"/>
      <c r="AA231" s="78"/>
      <c r="AB231" s="78"/>
      <c r="AC231" s="79"/>
      <c r="AD231" s="78"/>
      <c r="AE231" s="78"/>
      <c r="AF231" s="78"/>
      <c r="AG231" s="78"/>
      <c r="AH231" s="78"/>
      <c r="AI231" s="78"/>
      <c r="AJ231" s="78"/>
      <c r="AK231" s="78"/>
      <c r="AL231" s="78"/>
      <c r="AM231" s="78"/>
      <c r="AN231" s="78"/>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2649</v>
      </c>
      <c r="B232" s="77">
        <v>224</v>
      </c>
      <c r="C232" s="77">
        <v>16</v>
      </c>
      <c r="D232" s="77">
        <v>44</v>
      </c>
      <c r="E232" s="77">
        <v>2022</v>
      </c>
      <c r="F232" s="77" t="s">
        <v>162</v>
      </c>
      <c r="G232" s="1017" t="s">
        <v>789</v>
      </c>
      <c r="H232" s="77" t="s">
        <v>789</v>
      </c>
      <c r="I232" s="1018"/>
      <c r="J232" s="80"/>
      <c r="K232" s="78"/>
      <c r="L232" s="78"/>
      <c r="M232" s="78"/>
      <c r="N232" s="78"/>
      <c r="O232" s="78"/>
      <c r="P232" s="78"/>
      <c r="Q232" s="78"/>
      <c r="R232" s="78"/>
      <c r="S232" s="78"/>
      <c r="T232" s="78"/>
      <c r="U232" s="78"/>
      <c r="V232" s="78"/>
      <c r="W232" s="78"/>
      <c r="X232" s="78"/>
      <c r="Y232" s="78"/>
      <c r="Z232" s="78"/>
      <c r="AA232" s="78"/>
      <c r="AB232" s="78"/>
      <c r="AC232" s="79"/>
      <c r="AD232" s="78"/>
      <c r="AE232" s="78"/>
      <c r="AF232" s="78"/>
      <c r="AG232" s="78"/>
      <c r="AH232" s="78"/>
      <c r="AI232" s="78"/>
      <c r="AJ232" s="78"/>
      <c r="AK232" s="78"/>
      <c r="AL232" s="78"/>
      <c r="AM232" s="78"/>
      <c r="AN232" s="78"/>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1645</v>
      </c>
      <c r="H6" s="84" t="s">
        <v>1646</v>
      </c>
      <c r="I6" s="84" t="s">
        <v>1645</v>
      </c>
      <c r="J6" s="84" t="s">
        <v>1646</v>
      </c>
      <c r="K6" s="1005" t="s">
        <v>2576</v>
      </c>
      <c r="L6" s="1006">
        <v>45</v>
      </c>
      <c r="M6" s="1002"/>
      <c r="N6" s="998">
        <v>1</v>
      </c>
      <c r="O6" s="84" t="s">
        <v>1559</v>
      </c>
      <c r="P6" s="84" t="s">
        <v>1560</v>
      </c>
      <c r="Q6" s="84" t="s">
        <v>1528</v>
      </c>
      <c r="R6" s="17"/>
      <c r="S6" s="84">
        <v>1</v>
      </c>
      <c r="T6" s="84" t="s">
        <v>1645</v>
      </c>
      <c r="U6" s="84" t="s">
        <v>1646</v>
      </c>
      <c r="V6" s="84" t="s">
        <v>1528</v>
      </c>
      <c r="W6" s="17"/>
      <c r="X6" s="84">
        <v>1</v>
      </c>
      <c r="Y6" s="704" t="s">
        <v>1559</v>
      </c>
      <c r="Z6" s="84" t="s">
        <v>1560</v>
      </c>
      <c r="AA6" s="84" t="s">
        <v>1528</v>
      </c>
      <c r="AB6" s="17"/>
      <c r="AC6" s="84">
        <v>1</v>
      </c>
      <c r="AD6" s="84" t="s">
        <v>1645</v>
      </c>
      <c r="AE6" s="84" t="s">
        <v>1646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2712</v>
      </c>
      <c r="AE7" s="84" t="s">
        <v>2713</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2715</v>
      </c>
      <c r="AE8" s="84" t="s">
        <v>2716</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2718</v>
      </c>
      <c r="AE9" s="84" t="s">
        <v>2719</v>
      </c>
      <c r="AF9" s="84" t="s">
        <v>1522</v>
      </c>
    </row>
    <row r="10" spans="1:32" ht="12">
      <c r="A10" s="17"/>
      <c r="B10" s="17"/>
      <c r="C10" s="17"/>
      <c r="D10" s="17"/>
      <c r="F10" s="82" t="s">
        <v>1522</v>
      </c>
      <c r="G10" s="83" t="s">
        <v>1645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2721</v>
      </c>
      <c r="AE10" s="84" t="s">
        <v>2722</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2724</v>
      </c>
      <c r="AE11" s="84" t="s">
        <v>2725</v>
      </c>
      <c r="AF11" s="84" t="s">
        <v>1522</v>
      </c>
    </row>
    <row r="12" spans="1:32" ht="12">
      <c r="A12" s="17"/>
      <c r="B12" s="17"/>
      <c r="C12" s="17"/>
      <c r="D12" s="17"/>
      <c r="F12" s="82" t="s">
        <v>1525</v>
      </c>
      <c r="G12" s="83" t="s">
        <v>1645</v>
      </c>
      <c r="H12" s="84" t="s">
        <v>1646</v>
      </c>
      <c r="I12" s="84" t="s">
        <v>1645</v>
      </c>
      <c r="J12" s="84" t="s">
        <v>1646</v>
      </c>
      <c r="K12" s="1003" t="s">
        <v>2576</v>
      </c>
      <c r="L12" s="1004">
        <v>45</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2727</v>
      </c>
      <c r="AE12" s="84" t="s">
        <v>2728</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2730</v>
      </c>
      <c r="AE13" s="84" t="s">
        <v>2731</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2733</v>
      </c>
      <c r="AE14" s="84" t="s">
        <v>2734</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2736</v>
      </c>
      <c r="AE15" s="84" t="s">
        <v>2737</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2739</v>
      </c>
      <c r="AE16" s="84" t="s">
        <v>2740</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2742</v>
      </c>
      <c r="AE17" s="84" t="s">
        <v>2743</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2745</v>
      </c>
      <c r="AE18" s="84" t="s">
        <v>2746</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2748</v>
      </c>
      <c r="AE19" s="84" t="s">
        <v>2749</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2751</v>
      </c>
      <c r="AE20" s="84" t="s">
        <v>2752</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2754</v>
      </c>
      <c r="AE21" s="84" t="s">
        <v>2755</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2757</v>
      </c>
      <c r="AE22" s="84" t="s">
        <v>2758</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2760</v>
      </c>
      <c r="AE23" s="84" t="s">
        <v>2761</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2763</v>
      </c>
      <c r="AE24" s="84" t="s">
        <v>2764</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2766</v>
      </c>
      <c r="AE25" s="84" t="s">
        <v>2767</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2769</v>
      </c>
      <c r="AE26" s="84" t="s">
        <v>2770</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2772</v>
      </c>
      <c r="AE27" s="84" t="s">
        <v>2773</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2775</v>
      </c>
      <c r="AE28" s="84" t="s">
        <v>2704</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c r="AE33" s="84"/>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c r="AE34" s="84"/>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c r="AE35" s="84"/>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c r="AE36" s="84"/>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c r="AE37" s="84"/>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c r="AE38" s="84"/>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c r="AE39" s="84"/>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c r="AE40" s="84"/>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c r="AE41" s="84"/>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c r="AE42" s="84"/>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c r="AE43" s="84"/>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c r="AE44" s="84"/>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c r="AE45" s="84"/>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c r="AE46" s="84"/>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c r="AE47" s="84"/>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c r="AE48" s="84"/>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c r="AE49" s="84"/>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45</v>
      </c>
      <c r="I4" s="77" t="str">
        <f>HLOOKUP(I3,比較地域マスタ!$E$5:$L$6,2,0)</f>
        <v>宮崎県</v>
      </c>
      <c r="J4" s="77" t="str">
        <f>HLOOKUP(J3,比較地域マスタ!$E$5:$L$6,2,0)</f>
        <v>宮崎県</v>
      </c>
      <c r="K4" s="77" t="str">
        <f>HLOOKUP(K3,比較地域マスタ!$E$5:$L$6,2,0)</f>
        <v>45</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宮崎県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3900.7950351592685</v>
      </c>
      <c r="BB5" s="31"/>
      <c r="BC5" s="18"/>
      <c r="BD5" s="1058">
        <f>SUM(BC6:BC8)</f>
        <v>4100.9132803123321</v>
      </c>
      <c r="BE5" s="31"/>
      <c r="BF5" s="18"/>
      <c r="BG5" s="1058">
        <f>AK35</f>
        <v>2575.1541265064684</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3003.2289522283122</v>
      </c>
      <c r="BA6" s="18"/>
      <c r="BB6" s="31"/>
      <c r="BC6" s="1058">
        <f>O32</f>
        <v>3408.1424700619741</v>
      </c>
      <c r="BD6" s="18"/>
      <c r="BE6" s="31"/>
      <c r="BF6" s="1058">
        <f>AK36</f>
        <v>2041.4568600643106</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107.69877006887199</v>
      </c>
      <c r="BA7" s="18"/>
      <c r="BB7" s="31"/>
      <c r="BC7" s="1058">
        <f>O33</f>
        <v>82.312358490676004</v>
      </c>
      <c r="BD7" s="18"/>
      <c r="BE7" s="31"/>
      <c r="BF7" s="1058">
        <f t="shared" ref="BF7:BF8" si="0">AK37</f>
        <v>67.162795281394793</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789.86731286208453</v>
      </c>
      <c r="BA8" s="18"/>
      <c r="BB8" s="31"/>
      <c r="BC8" s="1058">
        <f>O34</f>
        <v>610.45845175968213</v>
      </c>
      <c r="BD8" s="18"/>
      <c r="BE8" s="31"/>
      <c r="BF8" s="1058">
        <f t="shared" si="0"/>
        <v>466.53447116076313</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9479.9442342915281</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1485.5463420080821</v>
      </c>
      <c r="BA9" s="1058">
        <f>AZ9</f>
        <v>1485.5463420080821</v>
      </c>
      <c r="BB9" s="31"/>
      <c r="BC9" s="1058">
        <f>O35</f>
        <v>2053.2233633274659</v>
      </c>
      <c r="BD9" s="1058">
        <f>BC9</f>
        <v>2053.2233633274659</v>
      </c>
      <c r="BE9" s="31"/>
      <c r="BF9" s="1058">
        <f>AK39</f>
        <v>1311.0779729388403</v>
      </c>
      <c r="BG9" s="1058">
        <f>AK39</f>
        <v>1311.0779729388403</v>
      </c>
      <c r="BH9" s="31"/>
    </row>
    <row r="10" spans="1:62" ht="17.100000000000001" customHeight="1" thickBot="1">
      <c r="B10" s="336"/>
      <c r="C10" s="337"/>
      <c r="D10" s="339"/>
      <c r="E10" s="339"/>
      <c r="F10" s="339"/>
      <c r="G10" s="338"/>
      <c r="H10" s="338"/>
      <c r="I10" s="339"/>
      <c r="J10" s="340"/>
      <c r="K10" s="347"/>
      <c r="L10" s="259" t="s">
        <v>115</v>
      </c>
      <c r="M10" s="259"/>
      <c r="N10" s="575"/>
      <c r="O10" s="916">
        <f>SUM(O11:O13)</f>
        <v>3900.7950351592685</v>
      </c>
      <c r="P10" s="465">
        <f t="shared" ref="P10:P22" si="1">O10/$O$9</f>
        <v>0.41147869003796833</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1232.3283407156921</v>
      </c>
      <c r="BA10" s="1058">
        <f>AZ10</f>
        <v>1232.3283407156921</v>
      </c>
      <c r="BB10" s="31"/>
      <c r="BC10" s="1058">
        <f>O36</f>
        <v>1913.4449532324829</v>
      </c>
      <c r="BD10" s="1058">
        <f>BC10</f>
        <v>1913.4449532324829</v>
      </c>
      <c r="BE10" s="31"/>
      <c r="BF10" s="1058">
        <f>AK40</f>
        <v>1434.3696053232941</v>
      </c>
      <c r="BG10" s="1058">
        <f>AK40</f>
        <v>1434.3696053232941</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3003.2289522283122</v>
      </c>
      <c r="P11" s="466">
        <f t="shared" si="1"/>
        <v>0.31679816652980075</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2795.8012551110155</v>
      </c>
      <c r="BB11" s="31"/>
      <c r="BC11" s="1058"/>
      <c r="BD11" s="1058">
        <f>SUM(BC12:BC14)</f>
        <v>2565.7027024999734</v>
      </c>
      <c r="BE11" s="31"/>
      <c r="BF11" s="18"/>
      <c r="BG11" s="1058">
        <f>AK41</f>
        <v>2167.8100160413064</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107.69877006887199</v>
      </c>
      <c r="P12" s="466">
        <f t="shared" si="1"/>
        <v>1.1360696582928868E-2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2641.3757917377829</v>
      </c>
      <c r="BA12" s="18"/>
      <c r="BB12" s="31"/>
      <c r="BC12" s="1058">
        <f>O38</f>
        <v>2410.5486693280882</v>
      </c>
      <c r="BD12" s="18"/>
      <c r="BE12" s="31"/>
      <c r="BF12" s="1058">
        <f>AK42</f>
        <v>2040.5973833094936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789.86731286208453</v>
      </c>
      <c r="P13" s="466">
        <f t="shared" si="1"/>
        <v>8.3319826925238691E-2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69.071263009649002</v>
      </c>
      <c r="BA13" s="18"/>
      <c r="BB13" s="31"/>
      <c r="BC13" s="1058">
        <f>O41</f>
        <v>88.376883195703499</v>
      </c>
      <c r="BD13" s="18"/>
      <c r="BE13" s="31"/>
      <c r="BF13" s="1058">
        <f>AK45</f>
        <v>62.922324725586925</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1485.5463420080821</v>
      </c>
      <c r="P14" s="465">
        <f t="shared" si="1"/>
        <v>0.15670412243929224</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85.354200363583274</v>
      </c>
      <c r="BA14" s="18"/>
      <c r="BB14" s="31"/>
      <c r="BC14" s="1058">
        <f>O42</f>
        <v>66.777149976181406</v>
      </c>
      <c r="BD14" s="18"/>
      <c r="BE14" s="31"/>
      <c r="BF14" s="1058">
        <f t="shared" ref="BF14" si="2">AK46</f>
        <v>64.290308006225999</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1232.3283407156921</v>
      </c>
      <c r="P15" s="465">
        <f t="shared" si="1"/>
        <v>0.12999320568342865</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65.473261297470003</v>
      </c>
      <c r="BA15" s="1058">
        <f>AZ15</f>
        <v>65.473261297470003</v>
      </c>
      <c r="BB15" s="31"/>
      <c r="BC15" s="1058">
        <f>O43</f>
        <v>42.572672874170003</v>
      </c>
      <c r="BD15" s="1058">
        <f>BC15</f>
        <v>42.572672874170003</v>
      </c>
      <c r="BE15" s="31"/>
      <c r="BF15" s="1058">
        <f>AK47</f>
        <v>101.81125566507647</v>
      </c>
      <c r="BG15" s="1058">
        <f>AK47</f>
        <v>101.81125566507647</v>
      </c>
      <c r="BH15" s="31"/>
    </row>
    <row r="16" spans="1:62" ht="17.100000000000001" customHeight="1" thickBot="1">
      <c r="B16" s="336"/>
      <c r="C16" s="337"/>
      <c r="D16" s="339"/>
      <c r="E16" s="339"/>
      <c r="F16" s="339"/>
      <c r="G16" s="338"/>
      <c r="H16" s="338"/>
      <c r="I16" s="339"/>
      <c r="J16" s="340"/>
      <c r="K16" s="348"/>
      <c r="L16" s="259" t="s">
        <v>129</v>
      </c>
      <c r="M16" s="357"/>
      <c r="N16" s="358"/>
      <c r="O16" s="916">
        <f>SUM(O18:O21)</f>
        <v>2795.8012551110155</v>
      </c>
      <c r="P16" s="465">
        <f t="shared" si="1"/>
        <v>0.294917479049913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2641.3757917377829</v>
      </c>
      <c r="P17" s="466">
        <f t="shared" si="1"/>
        <v>0.27862777738535749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1298.17451077027</v>
      </c>
      <c r="P18" s="466">
        <f t="shared" si="1"/>
        <v>0.13693904507100588</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1343.201280967513</v>
      </c>
      <c r="P19" s="466">
        <f t="shared" si="1"/>
        <v>0.14168873231435158</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69.071263009649002</v>
      </c>
      <c r="P20" s="466">
        <f t="shared" si="1"/>
        <v>7.2860410676045453E-3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85.354200363583274</v>
      </c>
      <c r="P21" s="466">
        <f t="shared" si="1"/>
        <v>9.0036605969509818E-3</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65.473261297470003</v>
      </c>
      <c r="P22" s="624">
        <f t="shared" si="1"/>
        <v>6.9065027893977973E-3</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3500.3111415527733</v>
      </c>
      <c r="AZ22" s="1058">
        <f t="shared" si="3"/>
        <v>3449.4154625940637</v>
      </c>
      <c r="BA22" s="1058">
        <f t="shared" si="3"/>
        <v>3817.6983420235501</v>
      </c>
      <c r="BB22" s="1058">
        <f t="shared" si="3"/>
        <v>3869.4159137558199</v>
      </c>
      <c r="BC22" s="1058">
        <f t="shared" si="3"/>
        <v>4100.9132803123321</v>
      </c>
      <c r="BD22" s="1058">
        <f t="shared" si="3"/>
        <v>3953.1297358535267</v>
      </c>
      <c r="BE22" s="1058">
        <f t="shared" si="3"/>
        <v>3714.0584820294762</v>
      </c>
      <c r="BF22" s="1058">
        <f t="shared" si="3"/>
        <v>3399.1071261104253</v>
      </c>
      <c r="BG22" s="1058">
        <f t="shared" si="3"/>
        <v>3245.3696371598548</v>
      </c>
      <c r="BH22" s="1058">
        <f t="shared" si="3"/>
        <v>3129.080059401243</v>
      </c>
      <c r="BI22" s="1058">
        <f t="shared" si="3"/>
        <v>3034.485193842796</v>
      </c>
      <c r="BJ22" s="1058">
        <f t="shared" si="3"/>
        <v>2968.8399215945951</v>
      </c>
      <c r="BK22" s="1058">
        <f t="shared" si="3"/>
        <v>2756.3489205237975</v>
      </c>
      <c r="BL22" s="1058">
        <f t="shared" si="3"/>
        <v>2575.1541265064684</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1505.55352863238</v>
      </c>
      <c r="AZ23" s="1058">
        <f t="shared" ref="AZ23:BL23" si="4">Y39</f>
        <v>1607.4946017840971</v>
      </c>
      <c r="BA23" s="1058">
        <f t="shared" si="4"/>
        <v>2140.8121612174591</v>
      </c>
      <c r="BB23" s="1058">
        <f t="shared" si="4"/>
        <v>2380.403461301461</v>
      </c>
      <c r="BC23" s="1058">
        <f t="shared" si="4"/>
        <v>2053.2233633274659</v>
      </c>
      <c r="BD23" s="1058">
        <f t="shared" si="4"/>
        <v>2013.317703481069</v>
      </c>
      <c r="BE23" s="1058">
        <f t="shared" si="4"/>
        <v>2324.4068843805831</v>
      </c>
      <c r="BF23" s="1058">
        <f t="shared" si="4"/>
        <v>1641.5790442894861</v>
      </c>
      <c r="BG23" s="1058">
        <f t="shared" si="4"/>
        <v>1392.5255172377047</v>
      </c>
      <c r="BH23" s="1058">
        <f t="shared" si="4"/>
        <v>1343.5134999675511</v>
      </c>
      <c r="BI23" s="1058">
        <f t="shared" si="4"/>
        <v>1504.5896244139087</v>
      </c>
      <c r="BJ23" s="1058">
        <f t="shared" si="4"/>
        <v>1399.6961014244371</v>
      </c>
      <c r="BK23" s="1058">
        <f t="shared" si="4"/>
        <v>1274.2778651955039</v>
      </c>
      <c r="BL23" s="1058">
        <f t="shared" si="4"/>
        <v>1311.0779729388403</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1118.169345346902</v>
      </c>
      <c r="AZ24" s="1058">
        <f t="shared" ref="AZ24:BL24" si="5">Y40</f>
        <v>1361.3295389501061</v>
      </c>
      <c r="BA24" s="1058">
        <f t="shared" si="5"/>
        <v>1732.959171367065</v>
      </c>
      <c r="BB24" s="1058">
        <f t="shared" si="5"/>
        <v>1800.3310680236029</v>
      </c>
      <c r="BC24" s="1058">
        <f t="shared" si="5"/>
        <v>1913.4449532324829</v>
      </c>
      <c r="BD24" s="1058">
        <f t="shared" si="5"/>
        <v>1851.9616237166949</v>
      </c>
      <c r="BE24" s="1058">
        <f t="shared" si="5"/>
        <v>1619.659819056078</v>
      </c>
      <c r="BF24" s="1058">
        <f t="shared" si="5"/>
        <v>1399.9853155466933</v>
      </c>
      <c r="BG24" s="1058">
        <f t="shared" si="5"/>
        <v>1456.7382748529747</v>
      </c>
      <c r="BH24" s="1058">
        <f t="shared" si="5"/>
        <v>977.927037962996</v>
      </c>
      <c r="BI24" s="1058">
        <f t="shared" si="5"/>
        <v>1013.9043336311344</v>
      </c>
      <c r="BJ24" s="1058">
        <f t="shared" si="5"/>
        <v>1132.783161829029</v>
      </c>
      <c r="BK24" s="1058">
        <f t="shared" si="5"/>
        <v>948.872632096247</v>
      </c>
      <c r="BL24" s="1058">
        <f t="shared" si="5"/>
        <v>1434.3696053232941</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2633.6111162117149</v>
      </c>
      <c r="AZ25" s="1058">
        <f t="shared" ref="AZ25:BL25" si="6">Y41</f>
        <v>2653.6102301986039</v>
      </c>
      <c r="BA25" s="1058">
        <f t="shared" si="6"/>
        <v>2601.0657873886435</v>
      </c>
      <c r="BB25" s="1058">
        <f t="shared" si="6"/>
        <v>2606.7401247060247</v>
      </c>
      <c r="BC25" s="1058">
        <f t="shared" si="6"/>
        <v>2565.7027024999734</v>
      </c>
      <c r="BD25" s="1058">
        <f t="shared" si="6"/>
        <v>2506.8005391611914</v>
      </c>
      <c r="BE25" s="1058">
        <f t="shared" si="6"/>
        <v>2482.4245695853106</v>
      </c>
      <c r="BF25" s="1058">
        <f t="shared" si="6"/>
        <v>2439.0764830077492</v>
      </c>
      <c r="BG25" s="1058">
        <f t="shared" si="6"/>
        <v>2408.2127386640332</v>
      </c>
      <c r="BH25" s="1058">
        <f t="shared" si="6"/>
        <v>2367.9773382505055</v>
      </c>
      <c r="BI25" s="1058">
        <f t="shared" si="6"/>
        <v>2321.9471082431596</v>
      </c>
      <c r="BJ25" s="1058">
        <f t="shared" si="6"/>
        <v>2121.6204806650267</v>
      </c>
      <c r="BK25" s="1058">
        <f t="shared" si="6"/>
        <v>2122.5127690091326</v>
      </c>
      <c r="BL25" s="1058">
        <f t="shared" si="6"/>
        <v>2167.8100160413064</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44.611753287260001</v>
      </c>
      <c r="AZ26" s="1058">
        <f t="shared" si="7"/>
        <v>56.037690362579987</v>
      </c>
      <c r="BA26" s="1058">
        <f t="shared" si="7"/>
        <v>50.040315816339998</v>
      </c>
      <c r="BB26" s="1058">
        <f t="shared" si="7"/>
        <v>49.769701221219997</v>
      </c>
      <c r="BC26" s="1058">
        <f t="shared" si="7"/>
        <v>42.572672874170003</v>
      </c>
      <c r="BD26" s="1058">
        <f t="shared" si="7"/>
        <v>40.135848570839997</v>
      </c>
      <c r="BE26" s="1058">
        <f t="shared" si="7"/>
        <v>58.382884142037987</v>
      </c>
      <c r="BF26" s="1058">
        <f t="shared" si="7"/>
        <v>55.27142612686</v>
      </c>
      <c r="BG26" s="1058">
        <f t="shared" si="7"/>
        <v>65.893831385039988</v>
      </c>
      <c r="BH26" s="1058">
        <f t="shared" si="7"/>
        <v>50.197396997804994</v>
      </c>
      <c r="BI26" s="1058">
        <f t="shared" si="7"/>
        <v>72.851362858091989</v>
      </c>
      <c r="BJ26" s="1058">
        <f t="shared" si="7"/>
        <v>53.998205970290002</v>
      </c>
      <c r="BK26" s="1058">
        <f t="shared" si="7"/>
        <v>109.33519914266199</v>
      </c>
      <c r="BL26" s="1058">
        <f t="shared" si="7"/>
        <v>101.81125566507647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8802.2568850310308</v>
      </c>
      <c r="AZ27" s="1058">
        <f t="shared" si="8"/>
        <v>9127.8875238894507</v>
      </c>
      <c r="BA27" s="1058">
        <f t="shared" si="8"/>
        <v>10342.575777813059</v>
      </c>
      <c r="BB27" s="1058">
        <f t="shared" si="8"/>
        <v>10706.660269008127</v>
      </c>
      <c r="BC27" s="1058">
        <f t="shared" si="8"/>
        <v>10675.856972246425</v>
      </c>
      <c r="BD27" s="1058">
        <f t="shared" si="8"/>
        <v>10365.345450783323</v>
      </c>
      <c r="BE27" s="1058">
        <f t="shared" si="8"/>
        <v>10198.932639193486</v>
      </c>
      <c r="BF27" s="1058">
        <f t="shared" si="8"/>
        <v>8935.0193950812136</v>
      </c>
      <c r="BG27" s="1058">
        <f t="shared" si="8"/>
        <v>8568.739999299607</v>
      </c>
      <c r="BH27" s="1058">
        <f t="shared" si="8"/>
        <v>7868.6953325801005</v>
      </c>
      <c r="BI27" s="1058">
        <f t="shared" si="8"/>
        <v>7947.7776229890906</v>
      </c>
      <c r="BJ27" s="1058">
        <f t="shared" si="8"/>
        <v>7676.9378714833783</v>
      </c>
      <c r="BK27" s="1058">
        <f t="shared" si="8"/>
        <v>7211.3473859673422</v>
      </c>
      <c r="BL27" s="1058">
        <f t="shared" si="8"/>
        <v>7590.2229764749854</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10675.856972246425</v>
      </c>
      <c r="P30" s="464">
        <f>P31+P35+P36+P37+P43</f>
        <v>0.99999999999999989</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4100.9132803123321</v>
      </c>
      <c r="P31" s="465">
        <f t="shared" ref="P31:P43" si="9">O31/$O$30</f>
        <v>0.38412965731681337</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3408.1424700619741</v>
      </c>
      <c r="P32" s="466">
        <f t="shared" si="9"/>
        <v>0.31923830367173128</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82.312358490676004</v>
      </c>
      <c r="P33" s="466">
        <f t="shared" si="9"/>
        <v>7.7101406195924102E-3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610.45845175968213</v>
      </c>
      <c r="P34" s="466">
        <f t="shared" si="9"/>
        <v>5.7181213025489681E-2</v>
      </c>
      <c r="Q34" s="341"/>
      <c r="R34" s="14"/>
      <c r="S34" s="336"/>
      <c r="T34" s="575" t="s">
        <v>113</v>
      </c>
      <c r="U34" s="345"/>
      <c r="V34" s="345"/>
      <c r="W34" s="345"/>
      <c r="X34" s="903">
        <f>X35+X39+X40+X41+X47</f>
        <v>8802.2568850310308</v>
      </c>
      <c r="Y34" s="904">
        <f t="shared" ref="Y34:AK34" si="10">Y35+Y39+Y40+Y41+Y47</f>
        <v>9127.8875238894507</v>
      </c>
      <c r="Z34" s="904">
        <f t="shared" si="10"/>
        <v>10342.575777813059</v>
      </c>
      <c r="AA34" s="904">
        <f t="shared" si="10"/>
        <v>10706.660269008127</v>
      </c>
      <c r="AB34" s="904">
        <f t="shared" si="10"/>
        <v>10675.856972246425</v>
      </c>
      <c r="AC34" s="904">
        <f t="shared" si="10"/>
        <v>10365.345450783323</v>
      </c>
      <c r="AD34" s="904">
        <f t="shared" si="10"/>
        <v>10198.932639193486</v>
      </c>
      <c r="AE34" s="904">
        <f t="shared" si="10"/>
        <v>8935.0193950812136</v>
      </c>
      <c r="AF34" s="904">
        <f t="shared" si="10"/>
        <v>8568.739999299607</v>
      </c>
      <c r="AG34" s="904">
        <f t="shared" si="10"/>
        <v>7868.6953325801005</v>
      </c>
      <c r="AH34" s="904">
        <f t="shared" si="10"/>
        <v>7947.7776229890906</v>
      </c>
      <c r="AI34" s="904">
        <f t="shared" si="10"/>
        <v>7676.9378714833783</v>
      </c>
      <c r="AJ34" s="904">
        <f t="shared" si="10"/>
        <v>7211.3473859673422</v>
      </c>
      <c r="AK34" s="905">
        <f t="shared" si="10"/>
        <v>7590.2229764749854</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2053.2233633274659</v>
      </c>
      <c r="P35" s="465">
        <f t="shared" si="9"/>
        <v>0.19232398566833034</v>
      </c>
      <c r="Q35" s="341"/>
      <c r="R35" s="14"/>
      <c r="S35" s="336"/>
      <c r="T35" s="347"/>
      <c r="U35" s="259" t="s">
        <v>115</v>
      </c>
      <c r="V35" s="357"/>
      <c r="W35" s="357"/>
      <c r="X35" s="906">
        <f>SUM(X36:X38)</f>
        <v>3500.3111415527733</v>
      </c>
      <c r="Y35" s="907">
        <f t="shared" ref="Y35:AK35" si="11">SUM(Y36:Y38)</f>
        <v>3449.4154625940637</v>
      </c>
      <c r="Z35" s="907">
        <f t="shared" si="11"/>
        <v>3817.6983420235501</v>
      </c>
      <c r="AA35" s="907">
        <f t="shared" si="11"/>
        <v>3869.4159137558199</v>
      </c>
      <c r="AB35" s="907">
        <f t="shared" si="11"/>
        <v>4100.9132803123321</v>
      </c>
      <c r="AC35" s="907">
        <f t="shared" si="11"/>
        <v>3953.1297358535267</v>
      </c>
      <c r="AD35" s="907">
        <f t="shared" si="11"/>
        <v>3714.0584820294762</v>
      </c>
      <c r="AE35" s="907">
        <f t="shared" si="11"/>
        <v>3399.1071261104253</v>
      </c>
      <c r="AF35" s="907">
        <f t="shared" si="11"/>
        <v>3245.3696371598548</v>
      </c>
      <c r="AG35" s="907">
        <f t="shared" si="11"/>
        <v>3129.080059401243</v>
      </c>
      <c r="AH35" s="907">
        <f t="shared" si="11"/>
        <v>3034.485193842796</v>
      </c>
      <c r="AI35" s="907">
        <f t="shared" si="11"/>
        <v>2968.8399215945951</v>
      </c>
      <c r="AJ35" s="907">
        <f t="shared" si="11"/>
        <v>2756.3489205237975</v>
      </c>
      <c r="AK35" s="908">
        <f t="shared" si="11"/>
        <v>2575.1541265064684</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1913.4449532324829</v>
      </c>
      <c r="P36" s="465">
        <f t="shared" si="9"/>
        <v>0.17923104048759597</v>
      </c>
      <c r="Q36" s="341"/>
      <c r="R36" s="14"/>
      <c r="S36" s="369" t="s">
        <v>185</v>
      </c>
      <c r="T36" s="348"/>
      <c r="U36" s="359"/>
      <c r="V36" s="349" t="s">
        <v>185</v>
      </c>
      <c r="W36" s="370"/>
      <c r="X36" s="909">
        <f>VLOOKUP(年度マスタ!$K$4&amp;"_"&amp;X$33,データシート1!$A:$BT,MATCH("aa_"&amp;$S36,データシート1!$A$1:$BT$1,0),0)</f>
        <v>2676.062904017761</v>
      </c>
      <c r="Y36" s="910">
        <f>VLOOKUP(年度マスタ!$K$4&amp;"_"&amp;Y$33,データシート1!$A:$BT,MATCH("aa_"&amp;$S36,データシート1!$A$1:$BT$1,0),0)</f>
        <v>2687.101254928893</v>
      </c>
      <c r="Z36" s="910">
        <f>VLOOKUP(年度マスタ!$K$4&amp;"_"&amp;Z$33,データシート1!$A:$BT,MATCH("aa_"&amp;$S36,データシート1!$A$1:$BT$1,0),0)</f>
        <v>3022.131244678757</v>
      </c>
      <c r="AA36" s="910">
        <f>VLOOKUP(年度マスタ!$K$4&amp;"_"&amp;AA$33,データシート1!$A:$BT,MATCH("aa_"&amp;$S36,データシート1!$A$1:$BT$1,0),0)</f>
        <v>3078.3840939333932</v>
      </c>
      <c r="AB36" s="910">
        <f>VLOOKUP(年度マスタ!$K$4&amp;"_"&amp;AB$33,データシート1!$A:$BT,MATCH("aa_"&amp;$S36,データシート1!$A$1:$BT$1,0),0)</f>
        <v>3408.1424700619741</v>
      </c>
      <c r="AC36" s="910">
        <f>VLOOKUP(年度マスタ!$K$4&amp;"_"&amp;AC$33,データシート1!$A:$BT,MATCH("aa_"&amp;$S36,データシート1!$A$1:$BT$1,0),0)</f>
        <v>3394.6599558039088</v>
      </c>
      <c r="AD36" s="910">
        <f>VLOOKUP(年度マスタ!$K$4&amp;"_"&amp;AD$33,データシート1!$A:$BT,MATCH("aa_"&amp;$S36,データシート1!$A$1:$BT$1,0),0)</f>
        <v>3077.281721224304</v>
      </c>
      <c r="AE36" s="910">
        <f>VLOOKUP(年度マスタ!$K$4&amp;"_"&amp;AE$33,データシート1!$A:$BT,MATCH("aa_"&amp;$S36,データシート1!$A$1:$BT$1,0),0)</f>
        <v>2733.0869777013136</v>
      </c>
      <c r="AF36" s="910">
        <f>VLOOKUP(年度マスタ!$K$4&amp;"_"&amp;AF$33,データシート1!$A:$BT,MATCH("aa_"&amp;$S36,データシート1!$A$1:$BT$1,0),0)</f>
        <v>2662.8058713209107</v>
      </c>
      <c r="AG36" s="910">
        <f>VLOOKUP(年度マスタ!$K$4&amp;"_"&amp;AG$33,データシート1!$A:$BT,MATCH("aa_"&amp;$S36,データシート1!$A$1:$BT$1,0),0)</f>
        <v>2612.7331980421027</v>
      </c>
      <c r="AH36" s="910">
        <f>VLOOKUP(年度マスタ!$K$4&amp;"_"&amp;AH$33,データシート1!$A:$BT,MATCH("aa_"&amp;$S36,データシート1!$A$1:$BT$1,0),0)</f>
        <v>2514.7243665530691</v>
      </c>
      <c r="AI36" s="910">
        <f>VLOOKUP(年度マスタ!$K$4&amp;"_"&amp;AI$33,データシート1!$A:$BT,MATCH("aa_"&amp;$S36,データシート1!$A$1:$BT$1,0),0)</f>
        <v>2319.6316842119222</v>
      </c>
      <c r="AJ36" s="910">
        <f>VLOOKUP(年度マスタ!$K$4&amp;"_"&amp;AJ$33,データシート1!$A:$BT,MATCH("aa_"&amp;$S36,データシート1!$A$1:$BT$1,0),0)</f>
        <v>2153.4468958694056</v>
      </c>
      <c r="AK36" s="911">
        <f>VLOOKUP(年度マスタ!$K$4&amp;"_"&amp;AK$33,データシート1!$A:$BT,MATCH("aa_"&amp;$S36,データシート1!$A$1:$BT$1,0),0)</f>
        <v>2041.4568600643106</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2565.7027024999734</v>
      </c>
      <c r="P37" s="465">
        <f t="shared" si="9"/>
        <v>0.24032756425736335</v>
      </c>
      <c r="Q37" s="341"/>
      <c r="R37" s="14"/>
      <c r="S37" s="369" t="s">
        <v>188</v>
      </c>
      <c r="T37" s="348"/>
      <c r="U37" s="359"/>
      <c r="V37" s="349" t="s">
        <v>195</v>
      </c>
      <c r="W37" s="370"/>
      <c r="X37" s="909">
        <f>VLOOKUP(年度マスタ!$K$4&amp;"_"&amp;X$33,データシート1!$A:$BT,MATCH("aa_"&amp;$S37,データシート1!$A$1:$BT$1,0),0)</f>
        <v>75.822282005283938</v>
      </c>
      <c r="Y37" s="910">
        <f>VLOOKUP(年度マスタ!$K$4&amp;"_"&amp;Y$33,データシート1!$A:$BT,MATCH("aa_"&amp;$S37,データシート1!$A$1:$BT$1,0),0)</f>
        <v>82.883063079246568</v>
      </c>
      <c r="Z37" s="910">
        <f>VLOOKUP(年度マスタ!$K$4&amp;"_"&amp;Z$33,データシート1!$A:$BT,MATCH("aa_"&amp;$S37,データシート1!$A$1:$BT$1,0),0)</f>
        <v>101.266491138658</v>
      </c>
      <c r="AA37" s="910">
        <f>VLOOKUP(年度マスタ!$K$4&amp;"_"&amp;AA$33,データシート1!$A:$BT,MATCH("aa_"&amp;$S37,データシート1!$A$1:$BT$1,0),0)</f>
        <v>98.259621591239522</v>
      </c>
      <c r="AB37" s="910">
        <f>VLOOKUP(年度マスタ!$K$4&amp;"_"&amp;AB$33,データシート1!$A:$BT,MATCH("aa_"&amp;$S37,データシート1!$A$1:$BT$1,0),0)</f>
        <v>82.312358490676004</v>
      </c>
      <c r="AC37" s="910">
        <f>VLOOKUP(年度マスタ!$K$4&amp;"_"&amp;AC$33,データシート1!$A:$BT,MATCH("aa_"&amp;$S37,データシート1!$A$1:$BT$1,0),0)</f>
        <v>80.862113010386878</v>
      </c>
      <c r="AD37" s="910">
        <f>VLOOKUP(年度マスタ!$K$4&amp;"_"&amp;AD$33,データシート1!$A:$BT,MATCH("aa_"&amp;$S37,データシート1!$A$1:$BT$1,0),0)</f>
        <v>76.469314781276708</v>
      </c>
      <c r="AE37" s="910">
        <f>VLOOKUP(年度マスタ!$K$4&amp;"_"&amp;AE$33,データシート1!$A:$BT,MATCH("aa_"&amp;$S37,データシート1!$A$1:$BT$1,0),0)</f>
        <v>73.846704577041564</v>
      </c>
      <c r="AF37" s="910">
        <f>VLOOKUP(年度マスタ!$K$4&amp;"_"&amp;AF$33,データシート1!$A:$BT,MATCH("aa_"&amp;$S37,データシート1!$A$1:$BT$1,0),0)</f>
        <v>73.170619595526759</v>
      </c>
      <c r="AG37" s="910">
        <f>VLOOKUP(年度マスタ!$K$4&amp;"_"&amp;AG$33,データシート1!$A:$BT,MATCH("aa_"&amp;$S37,データシート1!$A$1:$BT$1,0),0)</f>
        <v>63.062883923356559</v>
      </c>
      <c r="AH37" s="910">
        <f>VLOOKUP(年度マスタ!$K$4&amp;"_"&amp;AH$33,データシート1!$A:$BT,MATCH("aa_"&amp;$S37,データシート1!$A$1:$BT$1,0),0)</f>
        <v>59.322821636214648</v>
      </c>
      <c r="AI37" s="910">
        <f>VLOOKUP(年度マスタ!$K$4&amp;"_"&amp;AI$33,データシート1!$A:$BT,MATCH("aa_"&amp;$S37,データシート1!$A$1:$BT$1,0),0)</f>
        <v>65.659804021594383</v>
      </c>
      <c r="AJ37" s="910">
        <f>VLOOKUP(年度マスタ!$K$4&amp;"_"&amp;AJ$33,データシート1!$A:$BT,MATCH("aa_"&amp;$S37,データシート1!$A$1:$BT$1,0),0)</f>
        <v>65.906437254984596</v>
      </c>
      <c r="AK37" s="911">
        <f>VLOOKUP(年度マスタ!$K$4&amp;"_"&amp;AK$33,データシート1!$A:$BT,MATCH("aa_"&amp;$S37,データシート1!$A$1:$BT$1,0),0)</f>
        <v>67.162795281394793</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2410.5486693280882</v>
      </c>
      <c r="P38" s="466">
        <f t="shared" si="9"/>
        <v>0.22579439529722906</v>
      </c>
      <c r="Q38" s="341"/>
      <c r="R38" s="14"/>
      <c r="S38" s="369" t="s">
        <v>189</v>
      </c>
      <c r="T38" s="348"/>
      <c r="U38" s="361"/>
      <c r="V38" s="371" t="s">
        <v>198</v>
      </c>
      <c r="W38" s="371"/>
      <c r="X38" s="909">
        <f>VLOOKUP(年度マスタ!$K$4&amp;"_"&amp;X$33,データシート1!$A:$BT,MATCH("aa_"&amp;$S38,データシート1!$A$1:$BT$1,0),0)</f>
        <v>748.42595552972853</v>
      </c>
      <c r="Y38" s="910">
        <f>VLOOKUP(年度マスタ!$K$4&amp;"_"&amp;Y$33,データシート1!$A:$BT,MATCH("aa_"&amp;$S38,データシート1!$A$1:$BT$1,0),0)</f>
        <v>679.43114458592413</v>
      </c>
      <c r="Z38" s="910">
        <f>VLOOKUP(年度マスタ!$K$4&amp;"_"&amp;Z$33,データシート1!$A:$BT,MATCH("aa_"&amp;$S38,データシート1!$A$1:$BT$1,0),0)</f>
        <v>694.30060620613528</v>
      </c>
      <c r="AA38" s="910">
        <f>VLOOKUP(年度マスタ!$K$4&amp;"_"&amp;AA$33,データシート1!$A:$BT,MATCH("aa_"&amp;$S38,データシート1!$A$1:$BT$1,0),0)</f>
        <v>692.77219823118753</v>
      </c>
      <c r="AB38" s="910">
        <f>VLOOKUP(年度マスタ!$K$4&amp;"_"&amp;AB$33,データシート1!$A:$BT,MATCH("aa_"&amp;$S38,データシート1!$A$1:$BT$1,0),0)</f>
        <v>610.45845175968213</v>
      </c>
      <c r="AC38" s="910">
        <f>VLOOKUP(年度マスタ!$K$4&amp;"_"&amp;AC$33,データシート1!$A:$BT,MATCH("aa_"&amp;$S38,データシート1!$A$1:$BT$1,0),0)</f>
        <v>477.60766703923059</v>
      </c>
      <c r="AD38" s="910">
        <f>VLOOKUP(年度マスタ!$K$4&amp;"_"&amp;AD$33,データシート1!$A:$BT,MATCH("aa_"&amp;$S38,データシート1!$A$1:$BT$1,0),0)</f>
        <v>560.30744602389541</v>
      </c>
      <c r="AE38" s="910">
        <f>VLOOKUP(年度マスタ!$K$4&amp;"_"&amp;AE$33,データシート1!$A:$BT,MATCH("aa_"&amp;$S38,データシート1!$A$1:$BT$1,0),0)</f>
        <v>592.17344383206978</v>
      </c>
      <c r="AF38" s="910">
        <f>VLOOKUP(年度マスタ!$K$4&amp;"_"&amp;AF$33,データシート1!$A:$BT,MATCH("aa_"&amp;$S38,データシート1!$A$1:$BT$1,0),0)</f>
        <v>509.39314624341733</v>
      </c>
      <c r="AG38" s="910">
        <f>VLOOKUP(年度マスタ!$K$4&amp;"_"&amp;AG$33,データシート1!$A:$BT,MATCH("aa_"&amp;$S38,データシート1!$A$1:$BT$1,0),0)</f>
        <v>453.28397743578398</v>
      </c>
      <c r="AH38" s="910">
        <f>VLOOKUP(年度マスタ!$K$4&amp;"_"&amp;AH$33,データシート1!$A:$BT,MATCH("aa_"&amp;$S38,データシート1!$A$1:$BT$1,0),0)</f>
        <v>460.43800565351239</v>
      </c>
      <c r="AI38" s="910">
        <f>VLOOKUP(年度マスタ!$K$4&amp;"_"&amp;AI$33,データシート1!$A:$BT,MATCH("aa_"&amp;$S38,データシート1!$A$1:$BT$1,0),0)</f>
        <v>583.54843336107854</v>
      </c>
      <c r="AJ38" s="910">
        <f>VLOOKUP(年度マスタ!$K$4&amp;"_"&amp;AJ$33,データシート1!$A:$BT,MATCH("aa_"&amp;$S38,データシート1!$A$1:$BT$1,0),0)</f>
        <v>536.99558739940699</v>
      </c>
      <c r="AK38" s="911">
        <f>VLOOKUP(年度マスタ!$K$4&amp;"_"&amp;AK$33,データシート1!$A:$BT,MATCH("aa_"&amp;$S38,データシート1!$A$1:$BT$1,0),0)</f>
        <v>466.53447116076313</v>
      </c>
      <c r="AL38" s="343"/>
      <c r="AW38" s="18" t="str">
        <f>年度マスタ!H4</f>
        <v>45</v>
      </c>
      <c r="AX38" s="18" t="s">
        <v>199</v>
      </c>
      <c r="AY38" s="18">
        <f>VLOOKUP($AW38&amp;"_"&amp;$AY$34,データシート1!$A:$BT,MATCH($AY$31&amp;"_"&amp;AY$36,データシート1!$A$1:$BT$1,0),0)</f>
        <v>2041.4568600643106</v>
      </c>
      <c r="AZ38" s="18">
        <f>VLOOKUP($AW38&amp;"_"&amp;$AY$34,データシート1!$A:$BT,MATCH($AY$31&amp;"_"&amp;AZ$36,データシート1!$A$1:$BT$1,0),0)</f>
        <v>67.162795281394793</v>
      </c>
      <c r="BA38" s="18">
        <f>VLOOKUP($AW38&amp;"_"&amp;$AY$34,データシート1!$A:$BT,MATCH($AY$31&amp;"_"&amp;BA$36,データシート1!$A$1:$BT$1,0),0)</f>
        <v>466.53447116076313</v>
      </c>
      <c r="BB38" s="18">
        <f>VLOOKUP($AW38&amp;"_"&amp;$AY$34,データシート1!$A:$BT,MATCH($AY$31&amp;"_"&amp;BB$36,データシート1!$A$1:$BT$1,0),0)</f>
        <v>1311.0779729388403</v>
      </c>
      <c r="BC38" s="18">
        <f>VLOOKUP($AW38&amp;"_"&amp;$AY$34,データシート1!$A:$BT,MATCH($AY$31&amp;"_"&amp;BC$36,データシート1!$A$1:$BT$1,0),0)</f>
        <v>1434.3696053232941</v>
      </c>
      <c r="BD38" s="18">
        <f>VLOOKUP($AW38&amp;"_"&amp;$AY$34,データシート1!$A:$BT,MATCH($AY$31&amp;"_"&amp;BD$36,データシート1!$A$1:$BT$1,0),0)</f>
        <v>1002.8037973066456</v>
      </c>
      <c r="BE38" s="18">
        <f>VLOOKUP($AW38&amp;"_"&amp;$AY$34,データシート1!$A:$BT,MATCH($AY$31&amp;"_"&amp;BE$36,データシート1!$A$1:$BT$1,0),0)</f>
        <v>1037.7935860028481</v>
      </c>
      <c r="BF38" s="18">
        <f>VLOOKUP($AW38&amp;"_"&amp;$AY$34,データシート1!$A:$BT,MATCH($AY$31&amp;"_"&amp;BF$36,データシート1!$A$1:$BT$1,0),0)</f>
        <v>62.922324725586925</v>
      </c>
      <c r="BG38" s="18">
        <f>VLOOKUP($AW38&amp;"_"&amp;$AY$34,データシート1!$A:$BT,MATCH($AY$31&amp;"_"&amp;BG$36,データシート1!$A$1:$BT$1,0),0)</f>
        <v>64.290308006225999</v>
      </c>
      <c r="BH38" s="18">
        <f>VLOOKUP($AW38&amp;"_"&amp;$AY$34,データシート1!$A:$BT,MATCH($AY$31&amp;"_"&amp;BH$36,データシート1!$A$1:$BT$1,0),0)</f>
        <v>101.81125566507647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1230.6936650898997</v>
      </c>
      <c r="P39" s="466">
        <f t="shared" si="9"/>
        <v>0.11527820841823584</v>
      </c>
      <c r="Q39" s="341"/>
      <c r="R39" s="14"/>
      <c r="S39" s="369" t="s">
        <v>190</v>
      </c>
      <c r="T39" s="348"/>
      <c r="U39" s="356" t="s">
        <v>200</v>
      </c>
      <c r="V39" s="357"/>
      <c r="W39" s="357"/>
      <c r="X39" s="906">
        <f>VLOOKUP(年度マスタ!$K$4&amp;"_"&amp;X$33,データシート1!$A:$BT,MATCH("aa_"&amp;$S39,データシート1!$A$1:$BT$1,0),0)</f>
        <v>1505.55352863238</v>
      </c>
      <c r="Y39" s="907">
        <f>VLOOKUP(年度マスタ!$K$4&amp;"_"&amp;Y$33,データシート1!$A:$BT,MATCH("aa_"&amp;$S39,データシート1!$A$1:$BT$1,0),0)</f>
        <v>1607.4946017840971</v>
      </c>
      <c r="Z39" s="907">
        <f>VLOOKUP(年度マスタ!$K$4&amp;"_"&amp;Z$33,データシート1!$A:$BT,MATCH("aa_"&amp;$S39,データシート1!$A$1:$BT$1,0),0)</f>
        <v>2140.8121612174591</v>
      </c>
      <c r="AA39" s="907">
        <f>VLOOKUP(年度マスタ!$K$4&amp;"_"&amp;AA$33,データシート1!$A:$BT,MATCH("aa_"&amp;$S39,データシート1!$A$1:$BT$1,0),0)</f>
        <v>2380.403461301461</v>
      </c>
      <c r="AB39" s="907">
        <f>VLOOKUP(年度マスタ!$K$4&amp;"_"&amp;AB$33,データシート1!$A:$BT,MATCH("aa_"&amp;$S39,データシート1!$A$1:$BT$1,0),0)</f>
        <v>2053.2233633274659</v>
      </c>
      <c r="AC39" s="907">
        <f>VLOOKUP(年度マスタ!$K$4&amp;"_"&amp;AC$33,データシート1!$A:$BT,MATCH("aa_"&amp;$S39,データシート1!$A$1:$BT$1,0),0)</f>
        <v>2013.317703481069</v>
      </c>
      <c r="AD39" s="907">
        <f>VLOOKUP(年度マスタ!$K$4&amp;"_"&amp;AD$33,データシート1!$A:$BT,MATCH("aa_"&amp;$S39,データシート1!$A$1:$BT$1,0),0)</f>
        <v>2324.4068843805831</v>
      </c>
      <c r="AE39" s="907">
        <f>VLOOKUP(年度マスタ!$K$4&amp;"_"&amp;AE$33,データシート1!$A:$BT,MATCH("aa_"&amp;$S39,データシート1!$A$1:$BT$1,0),0)</f>
        <v>1641.5790442894861</v>
      </c>
      <c r="AF39" s="907">
        <f>VLOOKUP(年度マスタ!$K$4&amp;"_"&amp;AF$33,データシート1!$A:$BT,MATCH("aa_"&amp;$S39,データシート1!$A$1:$BT$1,0),0)</f>
        <v>1392.5255172377047</v>
      </c>
      <c r="AG39" s="907">
        <f>VLOOKUP(年度マスタ!$K$4&amp;"_"&amp;AG$33,データシート1!$A:$BT,MATCH("aa_"&amp;$S39,データシート1!$A$1:$BT$1,0),0)</f>
        <v>1343.5134999675511</v>
      </c>
      <c r="AH39" s="907">
        <f>VLOOKUP(年度マスタ!$K$4&amp;"_"&amp;AH$33,データシート1!$A:$BT,MATCH("aa_"&amp;$S39,データシート1!$A$1:$BT$1,0),0)</f>
        <v>1504.5896244139087</v>
      </c>
      <c r="AI39" s="907">
        <f>VLOOKUP(年度マスタ!$K$4&amp;"_"&amp;AI$33,データシート1!$A:$BT,MATCH("aa_"&amp;$S39,データシート1!$A$1:$BT$1,0),0)</f>
        <v>1399.6961014244371</v>
      </c>
      <c r="AJ39" s="907">
        <f>VLOOKUP(年度マスタ!$K$4&amp;"_"&amp;AJ$33,データシート1!$A:$BT,MATCH("aa_"&amp;$S39,データシート1!$A$1:$BT$1,0),0)</f>
        <v>1274.2778651955039</v>
      </c>
      <c r="AK39" s="908">
        <f>VLOOKUP(年度マスタ!$K$4&amp;"_"&amp;AK$33,データシート1!$A:$BT,MATCH("aa_"&amp;$S39,データシート1!$A$1:$BT$1,0),0)</f>
        <v>1311.0779729388403</v>
      </c>
      <c r="AL39" s="343"/>
      <c r="AW39" s="18" t="str">
        <f>年度マスタ!K4</f>
        <v>45</v>
      </c>
      <c r="AX39" s="18" t="s">
        <v>201</v>
      </c>
      <c r="AY39" s="18">
        <f>VLOOKUP($AW39&amp;"_"&amp;$AY$34,データシート1!$A:$BT,MATCH($AY$31&amp;"_"&amp;AY$36,データシート1!$A$1:$BT$1,0),0)</f>
        <v>2041.4568600643106</v>
      </c>
      <c r="AZ39" s="18">
        <f>VLOOKUP($AW39&amp;"_"&amp;$AY$34,データシート1!$A:$BT,MATCH($AY$31&amp;"_"&amp;AZ$36,データシート1!$A$1:$BT$1,0),0)</f>
        <v>67.162795281394793</v>
      </c>
      <c r="BA39" s="18">
        <f>VLOOKUP($AW39&amp;"_"&amp;$AY$34,データシート1!$A:$BT,MATCH($AY$31&amp;"_"&amp;BA$36,データシート1!$A$1:$BT$1,0),0)</f>
        <v>466.53447116076313</v>
      </c>
      <c r="BB39" s="18">
        <f>VLOOKUP($AW39&amp;"_"&amp;$AY$34,データシート1!$A:$BT,MATCH($AY$31&amp;"_"&amp;BB$36,データシート1!$A$1:$BT$1,0),0)</f>
        <v>1311.0779729388403</v>
      </c>
      <c r="BC39" s="18">
        <f>VLOOKUP($AW39&amp;"_"&amp;$AY$34,データシート1!$A:$BT,MATCH($AY$31&amp;"_"&amp;BC$36,データシート1!$A$1:$BT$1,0),0)</f>
        <v>1434.3696053232941</v>
      </c>
      <c r="BD39" s="18">
        <f>VLOOKUP($AW39&amp;"_"&amp;$AY$34,データシート1!$A:$BT,MATCH($AY$31&amp;"_"&amp;BD$36,データシート1!$A$1:$BT$1,0),0)</f>
        <v>1002.8037973066456</v>
      </c>
      <c r="BE39" s="18">
        <f>VLOOKUP($AW39&amp;"_"&amp;$AY$34,データシート1!$A:$BT,MATCH($AY$31&amp;"_"&amp;BE$36,データシート1!$A$1:$BT$1,0),0)</f>
        <v>1037.7935860028481</v>
      </c>
      <c r="BF39" s="18">
        <f>VLOOKUP($AW39&amp;"_"&amp;$AY$34,データシート1!$A:$BT,MATCH($AY$31&amp;"_"&amp;BF$36,データシート1!$A$1:$BT$1,0),0)</f>
        <v>62.922324725586925</v>
      </c>
      <c r="BG39" s="18">
        <f>VLOOKUP($AW39&amp;"_"&amp;$AY$34,データシート1!$A:$BT,MATCH($AY$31&amp;"_"&amp;BG$36,データシート1!$A$1:$BT$1,0),0)</f>
        <v>64.290308006225999</v>
      </c>
      <c r="BH39" s="18">
        <f>VLOOKUP($AW39&amp;"_"&amp;$AY$34,データシート1!$A:$BT,MATCH($AY$31&amp;"_"&amp;BH$36,データシート1!$A$1:$BT$1,0),0)</f>
        <v>101.81125566507647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1179.8550042381887</v>
      </c>
      <c r="P40" s="466">
        <f t="shared" si="9"/>
        <v>0.11051618687899323</v>
      </c>
      <c r="Q40" s="341"/>
      <c r="R40" s="14"/>
      <c r="S40" s="369" t="s">
        <v>166</v>
      </c>
      <c r="T40" s="348"/>
      <c r="U40" s="356" t="s">
        <v>166</v>
      </c>
      <c r="V40" s="357"/>
      <c r="W40" s="357"/>
      <c r="X40" s="906">
        <f>VLOOKUP(年度マスタ!$K$4&amp;"_"&amp;X$33,データシート1!$A:$BT,MATCH("aa_"&amp;$S40,データシート1!$A$1:$BT$1,0),0)</f>
        <v>1118.169345346902</v>
      </c>
      <c r="Y40" s="907">
        <f>VLOOKUP(年度マスタ!$K$4&amp;"_"&amp;Y$33,データシート1!$A:$BT,MATCH("aa_"&amp;$S40,データシート1!$A$1:$BT$1,0),0)</f>
        <v>1361.3295389501061</v>
      </c>
      <c r="Z40" s="907">
        <f>VLOOKUP(年度マスタ!$K$4&amp;"_"&amp;Z$33,データシート1!$A:$BT,MATCH("aa_"&amp;$S40,データシート1!$A$1:$BT$1,0),0)</f>
        <v>1732.959171367065</v>
      </c>
      <c r="AA40" s="907">
        <f>VLOOKUP(年度マスタ!$K$4&amp;"_"&amp;AA$33,データシート1!$A:$BT,MATCH("aa_"&amp;$S40,データシート1!$A$1:$BT$1,0),0)</f>
        <v>1800.3310680236029</v>
      </c>
      <c r="AB40" s="907">
        <f>VLOOKUP(年度マスタ!$K$4&amp;"_"&amp;AB$33,データシート1!$A:$BT,MATCH("aa_"&amp;$S40,データシート1!$A$1:$BT$1,0),0)</f>
        <v>1913.4449532324829</v>
      </c>
      <c r="AC40" s="907">
        <f>VLOOKUP(年度マスタ!$K$4&amp;"_"&amp;AC$33,データシート1!$A:$BT,MATCH("aa_"&amp;$S40,データシート1!$A$1:$BT$1,0),0)</f>
        <v>1851.9616237166949</v>
      </c>
      <c r="AD40" s="907">
        <f>VLOOKUP(年度マスタ!$K$4&amp;"_"&amp;AD$33,データシート1!$A:$BT,MATCH("aa_"&amp;$S40,データシート1!$A$1:$BT$1,0),0)</f>
        <v>1619.659819056078</v>
      </c>
      <c r="AE40" s="907">
        <f>VLOOKUP(年度マスタ!$K$4&amp;"_"&amp;AE$33,データシート1!$A:$BT,MATCH("aa_"&amp;$S40,データシート1!$A$1:$BT$1,0),0)</f>
        <v>1399.9853155466933</v>
      </c>
      <c r="AF40" s="907">
        <f>VLOOKUP(年度マスタ!$K$4&amp;"_"&amp;AF$33,データシート1!$A:$BT,MATCH("aa_"&amp;$S40,データシート1!$A$1:$BT$1,0),0)</f>
        <v>1456.7382748529747</v>
      </c>
      <c r="AG40" s="907">
        <f>VLOOKUP(年度マスタ!$K$4&amp;"_"&amp;AG$33,データシート1!$A:$BT,MATCH("aa_"&amp;$S40,データシート1!$A$1:$BT$1,0),0)</f>
        <v>977.927037962996</v>
      </c>
      <c r="AH40" s="907">
        <f>VLOOKUP(年度マスタ!$K$4&amp;"_"&amp;AH$33,データシート1!$A:$BT,MATCH("aa_"&amp;$S40,データシート1!$A$1:$BT$1,0),0)</f>
        <v>1013.9043336311344</v>
      </c>
      <c r="AI40" s="907">
        <f>VLOOKUP(年度マスタ!$K$4&amp;"_"&amp;AI$33,データシート1!$A:$BT,MATCH("aa_"&amp;$S40,データシート1!$A$1:$BT$1,0),0)</f>
        <v>1132.783161829029</v>
      </c>
      <c r="AJ40" s="907">
        <f>VLOOKUP(年度マスタ!$K$4&amp;"_"&amp;AJ$33,データシート1!$A:$BT,MATCH("aa_"&amp;$S40,データシート1!$A$1:$BT$1,0),0)</f>
        <v>948.872632096247</v>
      </c>
      <c r="AK40" s="908">
        <f>VLOOKUP(年度マスタ!$K$4&amp;"_"&amp;AK$33,データシート1!$A:$BT,MATCH("aa_"&amp;$S40,データシート1!$A$1:$BT$1,0),0)</f>
        <v>1434.3696053232941</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88.376883195703499</v>
      </c>
      <c r="P41" s="466">
        <f t="shared" si="9"/>
        <v>8.2782003754315134E-3</v>
      </c>
      <c r="Q41" s="341"/>
      <c r="R41" s="14"/>
      <c r="S41" s="369" t="s">
        <v>202</v>
      </c>
      <c r="T41" s="348"/>
      <c r="U41" s="259" t="s">
        <v>129</v>
      </c>
      <c r="V41" s="357"/>
      <c r="W41" s="357"/>
      <c r="X41" s="906">
        <f>X42+X45+X46</f>
        <v>2633.6111162117149</v>
      </c>
      <c r="Y41" s="907">
        <f t="shared" ref="Y41:AH41" si="12">Y42+Y45+Y46</f>
        <v>2653.6102301986039</v>
      </c>
      <c r="Z41" s="907">
        <f t="shared" si="12"/>
        <v>2601.0657873886435</v>
      </c>
      <c r="AA41" s="907">
        <f t="shared" si="12"/>
        <v>2606.7401247060247</v>
      </c>
      <c r="AB41" s="907">
        <f t="shared" si="12"/>
        <v>2565.7027024999734</v>
      </c>
      <c r="AC41" s="907">
        <f t="shared" si="12"/>
        <v>2506.8005391611914</v>
      </c>
      <c r="AD41" s="907">
        <f t="shared" si="12"/>
        <v>2482.4245695853106</v>
      </c>
      <c r="AE41" s="907">
        <f t="shared" si="12"/>
        <v>2439.0764830077492</v>
      </c>
      <c r="AF41" s="907">
        <f t="shared" si="12"/>
        <v>2408.2127386640332</v>
      </c>
      <c r="AG41" s="907">
        <f t="shared" si="12"/>
        <v>2367.9773382505055</v>
      </c>
      <c r="AH41" s="907">
        <f t="shared" si="12"/>
        <v>2321.9471082431596</v>
      </c>
      <c r="AI41" s="907">
        <f>AI42+AI45+AI46</f>
        <v>2121.6204806650267</v>
      </c>
      <c r="AJ41" s="907">
        <f>AJ42+AJ45+AJ46</f>
        <v>2122.5127690091326</v>
      </c>
      <c r="AK41" s="908">
        <f>AK42+AK45+AK46</f>
        <v>2167.8100160413064</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66.777149976181406</v>
      </c>
      <c r="P42" s="466">
        <f t="shared" si="9"/>
        <v>6.2549685847027685E-3</v>
      </c>
      <c r="Q42" s="341"/>
      <c r="R42" s="14"/>
      <c r="S42" s="369"/>
      <c r="T42" s="348"/>
      <c r="U42" s="359"/>
      <c r="V42" s="576" t="s">
        <v>130</v>
      </c>
      <c r="W42" s="349"/>
      <c r="X42" s="909">
        <f>SUM(X43:X44)</f>
        <v>2506.010941003693</v>
      </c>
      <c r="Y42" s="910">
        <f t="shared" ref="Y42:AK42" si="13">SUM(Y43:Y44)</f>
        <v>2521.06966876059</v>
      </c>
      <c r="Z42" s="910">
        <f t="shared" si="13"/>
        <v>2462.1988563437549</v>
      </c>
      <c r="AA42" s="910">
        <f t="shared" si="13"/>
        <v>2457.3224045702827</v>
      </c>
      <c r="AB42" s="910">
        <f t="shared" si="13"/>
        <v>2410.5486693280882</v>
      </c>
      <c r="AC42" s="910">
        <f t="shared" si="13"/>
        <v>2356.6799315520029</v>
      </c>
      <c r="AD42" s="910">
        <f t="shared" si="13"/>
        <v>2339.4963213310011</v>
      </c>
      <c r="AE42" s="910">
        <f t="shared" si="13"/>
        <v>2300.1793349360323</v>
      </c>
      <c r="AF42" s="910">
        <f t="shared" si="13"/>
        <v>2274.1668289338777</v>
      </c>
      <c r="AG42" s="910">
        <f t="shared" si="13"/>
        <v>2239.7539236079019</v>
      </c>
      <c r="AH42" s="910">
        <f t="shared" si="13"/>
        <v>2198.0543781330862</v>
      </c>
      <c r="AI42" s="910">
        <f t="shared" si="13"/>
        <v>1999.320185541965</v>
      </c>
      <c r="AJ42" s="910">
        <f t="shared" si="13"/>
        <v>1999.147161326151</v>
      </c>
      <c r="AK42" s="911">
        <f t="shared" si="13"/>
        <v>2040.5973833094936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42.572672874170003</v>
      </c>
      <c r="P43" s="624">
        <f t="shared" si="9"/>
        <v>3.9877522698968694E-3</v>
      </c>
      <c r="Q43" s="341"/>
      <c r="R43" s="14"/>
      <c r="S43" s="369" t="s">
        <v>191</v>
      </c>
      <c r="T43" s="372"/>
      <c r="U43" s="359"/>
      <c r="V43" s="373"/>
      <c r="W43" s="360" t="s">
        <v>191</v>
      </c>
      <c r="X43" s="909">
        <f>VLOOKUP(年度マスタ!$K$4&amp;"_"&amp;X$33,データシート1!$A:$BT,MATCH("aa_"&amp;$S43,データシート1!$A$1:$BT$1,0),0)</f>
        <v>1262.7639132406789</v>
      </c>
      <c r="Y43" s="910">
        <f>VLOOKUP(年度マスタ!$K$4&amp;"_"&amp;Y$33,データシート1!$A:$BT,MATCH("aa_"&amp;$S43,データシート1!$A$1:$BT$1,0),0)</f>
        <v>1267.457362236154</v>
      </c>
      <c r="Z43" s="910">
        <f>VLOOKUP(年度マスタ!$K$4&amp;"_"&amp;Z$33,データシート1!$A:$BT,MATCH("aa_"&amp;$S43,データシート1!$A$1:$BT$1,0),0)</f>
        <v>1258.9962026752962</v>
      </c>
      <c r="AA43" s="910">
        <f>VLOOKUP(年度マスタ!$K$4&amp;"_"&amp;AA$33,データシート1!$A:$BT,MATCH("aa_"&amp;$S43,データシート1!$A$1:$BT$1,0),0)</f>
        <v>1266.9715545715592</v>
      </c>
      <c r="AB43" s="910">
        <f>VLOOKUP(年度マスタ!$K$4&amp;"_"&amp;AB$33,データシート1!$A:$BT,MATCH("aa_"&amp;$S43,データシート1!$A$1:$BT$1,0),0)</f>
        <v>1230.6936650898997</v>
      </c>
      <c r="AC43" s="910">
        <f>VLOOKUP(年度マスタ!$K$4&amp;"_"&amp;AC$33,データシート1!$A:$BT,MATCH("aa_"&amp;$S43,データシート1!$A$1:$BT$1,0),0)</f>
        <v>1182.2764273381229</v>
      </c>
      <c r="AD43" s="910">
        <f>VLOOKUP(年度マスタ!$K$4&amp;"_"&amp;AD$33,データシート1!$A:$BT,MATCH("aa_"&amp;$S43,データシート1!$A$1:$BT$1,0),0)</f>
        <v>1177.9242307221859</v>
      </c>
      <c r="AE43" s="910">
        <f>VLOOKUP(年度マスタ!$K$4&amp;"_"&amp;AE$33,データシート1!$A:$BT,MATCH("aa_"&amp;$S43,データシート1!$A$1:$BT$1,0),0)</f>
        <v>1172.0229716226052</v>
      </c>
      <c r="AF43" s="910">
        <f>VLOOKUP(年度マスタ!$K$4&amp;"_"&amp;AF$33,データシート1!$A:$BT,MATCH("aa_"&amp;$S43,データシート1!$A$1:$BT$1,0),0)</f>
        <v>1161.3982331691338</v>
      </c>
      <c r="AG43" s="910">
        <f>VLOOKUP(年度マスタ!$K$4&amp;"_"&amp;AG$33,データシート1!$A:$BT,MATCH("aa_"&amp;$S43,データシート1!$A$1:$BT$1,0),0)</f>
        <v>1143.1048694213659</v>
      </c>
      <c r="AH43" s="910">
        <f>VLOOKUP(年度マスタ!$K$4&amp;"_"&amp;AH$33,データシート1!$A:$BT,MATCH("aa_"&amp;$S43,データシート1!$A$1:$BT$1,0),0)</f>
        <v>1113.6411661021491</v>
      </c>
      <c r="AI43" s="910">
        <f>VLOOKUP(年度マスタ!$K$4&amp;"_"&amp;AI$33,データシート1!$A:$BT,MATCH("aa_"&amp;$S43,データシート1!$A$1:$BT$1,0),0)</f>
        <v>978.54936809112837</v>
      </c>
      <c r="AJ43" s="910">
        <f>VLOOKUP(年度マスタ!$K$4&amp;"_"&amp;AJ$33,データシート1!$A:$BT,MATCH("aa_"&amp;$S43,データシート1!$A$1:$BT$1,0),0)</f>
        <v>951.16935055259034</v>
      </c>
      <c r="AK43" s="911">
        <f>VLOOKUP(年度マスタ!$K$4&amp;"_"&amp;AK$33,データシート1!$A:$BT,MATCH("aa_"&amp;$S43,データシート1!$A$1:$BT$1,0),0)</f>
        <v>1002.8037973066456</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1243.2470277630141</v>
      </c>
      <c r="Y44" s="910">
        <f>VLOOKUP(年度マスタ!$K$4&amp;"_"&amp;Y$33,データシート1!$A:$BT,MATCH("aa_"&amp;$S44,データシート1!$A$1:$BT$1,0),0)</f>
        <v>1253.612306524436</v>
      </c>
      <c r="Z44" s="910">
        <f>VLOOKUP(年度マスタ!$K$4&amp;"_"&amp;Z$33,データシート1!$A:$BT,MATCH("aa_"&amp;$S44,データシート1!$A$1:$BT$1,0),0)</f>
        <v>1203.2026536684587</v>
      </c>
      <c r="AA44" s="910">
        <f>VLOOKUP(年度マスタ!$K$4&amp;"_"&amp;AA$33,データシート1!$A:$BT,MATCH("aa_"&amp;$S44,データシート1!$A$1:$BT$1,0),0)</f>
        <v>1190.3508499987233</v>
      </c>
      <c r="AB44" s="910">
        <f>VLOOKUP(年度マスタ!$K$4&amp;"_"&amp;AB$33,データシート1!$A:$BT,MATCH("aa_"&amp;$S44,データシート1!$A$1:$BT$1,0),0)</f>
        <v>1179.8550042381887</v>
      </c>
      <c r="AC44" s="910">
        <f>VLOOKUP(年度マスタ!$K$4&amp;"_"&amp;AC$33,データシート1!$A:$BT,MATCH("aa_"&amp;$S44,データシート1!$A$1:$BT$1,0),0)</f>
        <v>1174.4035042138798</v>
      </c>
      <c r="AD44" s="910">
        <f>VLOOKUP(年度マスタ!$K$4&amp;"_"&amp;AD$33,データシート1!$A:$BT,MATCH("aa_"&amp;$S44,データシート1!$A$1:$BT$1,0),0)</f>
        <v>1161.5720906088152</v>
      </c>
      <c r="AE44" s="910">
        <f>VLOOKUP(年度マスタ!$K$4&amp;"_"&amp;AE$33,データシート1!$A:$BT,MATCH("aa_"&amp;$S44,データシート1!$A$1:$BT$1,0),0)</f>
        <v>1128.1563633134269</v>
      </c>
      <c r="AF44" s="910">
        <f>VLOOKUP(年度マスタ!$K$4&amp;"_"&amp;AF$33,データシート1!$A:$BT,MATCH("aa_"&amp;$S44,データシート1!$A$1:$BT$1,0),0)</f>
        <v>1112.7685957647436</v>
      </c>
      <c r="AG44" s="910">
        <f>VLOOKUP(年度マスタ!$K$4&amp;"_"&amp;AG$33,データシート1!$A:$BT,MATCH("aa_"&amp;$S44,データシート1!$A$1:$BT$1,0),0)</f>
        <v>1096.6490541865357</v>
      </c>
      <c r="AH44" s="910">
        <f>VLOOKUP(年度マスタ!$K$4&amp;"_"&amp;AH$33,データシート1!$A:$BT,MATCH("aa_"&amp;$S44,データシート1!$A$1:$BT$1,0),0)</f>
        <v>1084.4132120309368</v>
      </c>
      <c r="AI44" s="910">
        <f>VLOOKUP(年度マスタ!$K$4&amp;"_"&amp;AI$33,データシート1!$A:$BT,MATCH("aa_"&amp;$S44,データシート1!$A$1:$BT$1,0),0)</f>
        <v>1020.7708174508366</v>
      </c>
      <c r="AJ44" s="910">
        <f>VLOOKUP(年度マスタ!$K$4&amp;"_"&amp;AJ$33,データシート1!$A:$BT,MATCH("aa_"&amp;$S44,データシート1!$A$1:$BT$1,0),0)</f>
        <v>1047.9778107735606</v>
      </c>
      <c r="AK44" s="911">
        <f>VLOOKUP(年度マスタ!$K$4&amp;"_"&amp;AK$33,データシート1!$A:$BT,MATCH("aa_"&amp;$S44,データシート1!$A$1:$BT$1,0),0)</f>
        <v>1037.7935860028481</v>
      </c>
      <c r="AL44" s="343"/>
      <c r="AW44" s="18" t="str">
        <f>AW47</f>
        <v>宮崎県</v>
      </c>
      <c r="AX44" s="1065">
        <f t="shared" si="14"/>
        <v>0.33927252657634166</v>
      </c>
      <c r="AY44" s="1065">
        <f t="shared" si="14"/>
        <v>0.17273247136511985</v>
      </c>
      <c r="AZ44" s="1065">
        <f t="shared" si="14"/>
        <v>0.18897595100551803</v>
      </c>
      <c r="BA44" s="1065">
        <f t="shared" si="14"/>
        <v>0.28560557743299264</v>
      </c>
      <c r="BB44" s="1065">
        <f t="shared" si="14"/>
        <v>1.3413473620027849E-2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67.188521668992095</v>
      </c>
      <c r="Y45" s="910">
        <f>VLOOKUP(年度マスタ!$K$4&amp;"_"&amp;Y$33,データシート1!$A:$BT,MATCH("aa_"&amp;$S45,データシート1!$A$1:$BT$1,0),0)</f>
        <v>69.835041616287796</v>
      </c>
      <c r="Z45" s="910">
        <f>VLOOKUP(年度マスタ!$K$4&amp;"_"&amp;Z$33,データシート1!$A:$BT,MATCH("aa_"&amp;$S45,データシート1!$A$1:$BT$1,0),0)</f>
        <v>80.264570500668498</v>
      </c>
      <c r="AA45" s="910">
        <f>VLOOKUP(年度マスタ!$K$4&amp;"_"&amp;AA$33,データシート1!$A:$BT,MATCH("aa_"&amp;$S45,データシート1!$A$1:$BT$1,0),0)</f>
        <v>87.039241135779605</v>
      </c>
      <c r="AB45" s="910">
        <f>VLOOKUP(年度マスタ!$K$4&amp;"_"&amp;AB$33,データシート1!$A:$BT,MATCH("aa_"&amp;$S45,データシート1!$A$1:$BT$1,0),0)</f>
        <v>88.376883195703499</v>
      </c>
      <c r="AC45" s="910">
        <f>VLOOKUP(年度マスタ!$K$4&amp;"_"&amp;AC$33,データシート1!$A:$BT,MATCH("aa_"&amp;$S45,データシート1!$A$1:$BT$1,0),0)</f>
        <v>84.285153606042499</v>
      </c>
      <c r="AD45" s="910">
        <f>VLOOKUP(年度マスタ!$K$4&amp;"_"&amp;AD$33,データシート1!$A:$BT,MATCH("aa_"&amp;$S45,データシート1!$A$1:$BT$1,0),0)</f>
        <v>81.959451419024205</v>
      </c>
      <c r="AE45" s="910">
        <f>VLOOKUP(年度マスタ!$K$4&amp;"_"&amp;AE$33,データシート1!$A:$BT,MATCH("aa_"&amp;$S45,データシート1!$A$1:$BT$1,0),0)</f>
        <v>79.075662988762573</v>
      </c>
      <c r="AF45" s="910">
        <f>VLOOKUP(年度マスタ!$K$4&amp;"_"&amp;AF$33,データシート1!$A:$BT,MATCH("aa_"&amp;$S45,データシート1!$A$1:$BT$1,0),0)</f>
        <v>75.953196782753906</v>
      </c>
      <c r="AG45" s="910">
        <f>VLOOKUP(年度マスタ!$K$4&amp;"_"&amp;AG$33,データシート1!$A:$BT,MATCH("aa_"&amp;$S45,データシート1!$A$1:$BT$1,0),0)</f>
        <v>69.956911747561705</v>
      </c>
      <c r="AH45" s="910">
        <f>VLOOKUP(年度マスタ!$K$4&amp;"_"&amp;AH$33,データシート1!$A:$BT,MATCH("aa_"&amp;$S45,データシート1!$A$1:$BT$1,0),0)</f>
        <v>67.628414728900097</v>
      </c>
      <c r="AI45" s="910">
        <f>VLOOKUP(年度マスタ!$K$4&amp;"_"&amp;AI$33,データシート1!$A:$BT,MATCH("aa_"&amp;$S45,データシート1!$A$1:$BT$1,0),0)</f>
        <v>64.112239723730298</v>
      </c>
      <c r="AJ45" s="910">
        <f>VLOOKUP(年度マスタ!$K$4&amp;"_"&amp;AJ$33,データシート1!$A:$BT,MATCH("aa_"&amp;$S45,データシート1!$A$1:$BT$1,0),0)</f>
        <v>62.959576939051402</v>
      </c>
      <c r="AK45" s="911">
        <f>VLOOKUP(年度マスタ!$K$4&amp;"_"&amp;AK$33,データシート1!$A:$BT,MATCH("aa_"&amp;$S45,データシート1!$A$1:$BT$1,0),0)</f>
        <v>62.922324725586925</v>
      </c>
      <c r="AL45" s="343"/>
      <c r="AW45" s="18" t="str">
        <f>AW48</f>
        <v>宮崎県</v>
      </c>
      <c r="AX45" s="1065">
        <f t="shared" ref="AX45:BB45" si="15">AX48/$BC48</f>
        <v>0.33927252657634166</v>
      </c>
      <c r="AY45" s="1065">
        <f t="shared" si="15"/>
        <v>0.17273247136511985</v>
      </c>
      <c r="AZ45" s="1065">
        <f t="shared" si="15"/>
        <v>0.18897595100551803</v>
      </c>
      <c r="BA45" s="1065">
        <f t="shared" si="15"/>
        <v>0.28560557743299264</v>
      </c>
      <c r="BB45" s="1065">
        <f t="shared" si="15"/>
        <v>1.3413473620027849E-2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60.411653539029729</v>
      </c>
      <c r="Y46" s="910">
        <f>VLOOKUP(年度マスタ!$K$4&amp;"_"&amp;Y$33,データシート1!$A:$BT,MATCH("aa_"&amp;$S46,データシート1!$A$1:$BT$1,0),0)</f>
        <v>62.70551982172563</v>
      </c>
      <c r="Z46" s="910">
        <f>VLOOKUP(年度マスタ!$K$4&amp;"_"&amp;Z$33,データシート1!$A:$BT,MATCH("aa_"&amp;$S46,データシート1!$A$1:$BT$1,0),0)</f>
        <v>58.60236054422009</v>
      </c>
      <c r="AA46" s="910">
        <f>VLOOKUP(年度マスタ!$K$4&amp;"_"&amp;AA$33,データシート1!$A:$BT,MATCH("aa_"&amp;$S46,データシート1!$A$1:$BT$1,0),0)</f>
        <v>62.378478999962176</v>
      </c>
      <c r="AB46" s="910">
        <f>VLOOKUP(年度マスタ!$K$4&amp;"_"&amp;AB$33,データシート1!$A:$BT,MATCH("aa_"&amp;$S46,データシート1!$A$1:$BT$1,0),0)</f>
        <v>66.777149976181406</v>
      </c>
      <c r="AC46" s="910">
        <f>VLOOKUP(年度マスタ!$K$4&amp;"_"&amp;AC$33,データシート1!$A:$BT,MATCH("aa_"&amp;$S46,データシート1!$A$1:$BT$1,0),0)</f>
        <v>65.835454003145813</v>
      </c>
      <c r="AD46" s="910">
        <f>VLOOKUP(年度マスタ!$K$4&amp;"_"&amp;AD$33,データシート1!$A:$BT,MATCH("aa_"&amp;$S46,データシート1!$A$1:$BT$1,0),0)</f>
        <v>60.968796835285154</v>
      </c>
      <c r="AE46" s="910">
        <f>VLOOKUP(年度マスタ!$K$4&amp;"_"&amp;AE$33,データシート1!$A:$BT,MATCH("aa_"&amp;$S46,データシート1!$A$1:$BT$1,0),0)</f>
        <v>59.821485082954382</v>
      </c>
      <c r="AF46" s="910">
        <f>VLOOKUP(年度マスタ!$K$4&amp;"_"&amp;AF$33,データシート1!$A:$BT,MATCH("aa_"&amp;$S46,データシート1!$A$1:$BT$1,0),0)</f>
        <v>58.092712947401495</v>
      </c>
      <c r="AG46" s="910">
        <f>VLOOKUP(年度マスタ!$K$4&amp;"_"&amp;AG$33,データシート1!$A:$BT,MATCH("aa_"&amp;$S46,データシート1!$A$1:$BT$1,0),0)</f>
        <v>58.266502895041889</v>
      </c>
      <c r="AH46" s="910">
        <f>VLOOKUP(年度マスタ!$K$4&amp;"_"&amp;AH$33,データシート1!$A:$BT,MATCH("aa_"&amp;$S46,データシート1!$A$1:$BT$1,0),0)</f>
        <v>56.26431538117339</v>
      </c>
      <c r="AI46" s="910">
        <f>VLOOKUP(年度マスタ!$K$4&amp;"_"&amp;AI$33,データシート1!$A:$BT,MATCH("aa_"&amp;$S46,データシート1!$A$1:$BT$1,0),0)</f>
        <v>58.188055399331297</v>
      </c>
      <c r="AJ46" s="910">
        <f>VLOOKUP(年度マスタ!$K$4&amp;"_"&amp;AJ$33,データシート1!$A:$BT,MATCH("aa_"&amp;$S46,データシート1!$A$1:$BT$1,0),0)</f>
        <v>60.406030743930593</v>
      </c>
      <c r="AK46" s="911">
        <f>VLOOKUP(年度マスタ!$K$4&amp;"_"&amp;AK$33,データシート1!$A:$BT,MATCH("aa_"&amp;$S46,データシート1!$A$1:$BT$1,0),0)</f>
        <v>64.290308006225999</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44.611753287260001</v>
      </c>
      <c r="Y47" s="913">
        <f>VLOOKUP(年度マスタ!$K$4&amp;"_"&amp;Y$33,データシート1!$A:$BT,MATCH("aa_"&amp;$S47,データシート1!$A$1:$BT$1,0),0)</f>
        <v>56.037690362579987</v>
      </c>
      <c r="Z47" s="913">
        <f>VLOOKUP(年度マスタ!$K$4&amp;"_"&amp;Z$33,データシート1!$A:$BT,MATCH("aa_"&amp;$S47,データシート1!$A$1:$BT$1,0),0)</f>
        <v>50.040315816339998</v>
      </c>
      <c r="AA47" s="913">
        <f>VLOOKUP(年度マスタ!$K$4&amp;"_"&amp;AA$33,データシート1!$A:$BT,MATCH("aa_"&amp;$S47,データシート1!$A$1:$BT$1,0),0)</f>
        <v>49.769701221219997</v>
      </c>
      <c r="AB47" s="913">
        <f>VLOOKUP(年度マスタ!$K$4&amp;"_"&amp;AB$33,データシート1!$A:$BT,MATCH("aa_"&amp;$S47,データシート1!$A$1:$BT$1,0),0)</f>
        <v>42.572672874170003</v>
      </c>
      <c r="AC47" s="913">
        <f>VLOOKUP(年度マスタ!$K$4&amp;"_"&amp;AC$33,データシート1!$A:$BT,MATCH("aa_"&amp;$S47,データシート1!$A$1:$BT$1,0),0)</f>
        <v>40.135848570839997</v>
      </c>
      <c r="AD47" s="913">
        <f>VLOOKUP(年度マスタ!$K$4&amp;"_"&amp;AD$33,データシート1!$A:$BT,MATCH("aa_"&amp;$S47,データシート1!$A$1:$BT$1,0),0)</f>
        <v>58.382884142037987</v>
      </c>
      <c r="AE47" s="913">
        <f>VLOOKUP(年度マスタ!$K$4&amp;"_"&amp;AE$33,データシート1!$A:$BT,MATCH("aa_"&amp;$S47,データシート1!$A$1:$BT$1,0),0)</f>
        <v>55.27142612686</v>
      </c>
      <c r="AF47" s="913">
        <f>VLOOKUP(年度マスタ!$K$4&amp;"_"&amp;AF$33,データシート1!$A:$BT,MATCH("aa_"&amp;$S47,データシート1!$A$1:$BT$1,0),0)</f>
        <v>65.893831385039988</v>
      </c>
      <c r="AG47" s="913">
        <f>VLOOKUP(年度マスタ!$K$4&amp;"_"&amp;AG$33,データシート1!$A:$BT,MATCH("aa_"&amp;$S47,データシート1!$A$1:$BT$1,0),0)</f>
        <v>50.197396997804994</v>
      </c>
      <c r="AH47" s="913">
        <f>VLOOKUP(年度マスタ!$K$4&amp;"_"&amp;AH$33,データシート1!$A:$BT,MATCH("aa_"&amp;$S47,データシート1!$A$1:$BT$1,0),0)</f>
        <v>72.851362858091989</v>
      </c>
      <c r="AI47" s="913">
        <f>VLOOKUP(年度マスタ!$K$4&amp;"_"&amp;AI$33,データシート1!$A:$BT,MATCH("aa_"&amp;$S47,データシート1!$A$1:$BT$1,0),0)</f>
        <v>53.998205970290002</v>
      </c>
      <c r="AJ47" s="913">
        <f>VLOOKUP(年度マスタ!$K$4&amp;"_"&amp;AJ$33,データシート1!$A:$BT,MATCH("aa_"&amp;$S47,データシート1!$A$1:$BT$1,0),0)</f>
        <v>109.33519914266199</v>
      </c>
      <c r="AK47" s="914">
        <f>VLOOKUP(年度マスタ!$K$4&amp;"_"&amp;AK$33,データシート1!$A:$BT,MATCH("aa_"&amp;$S47,データシート1!$A$1:$BT$1,0),0)</f>
        <v>101.81125566507647</v>
      </c>
      <c r="AL47" s="343"/>
      <c r="AW47" s="18" t="str">
        <f>年度マスタ!I4</f>
        <v>宮崎県</v>
      </c>
      <c r="AX47" s="1066">
        <f>SUM(AY38:BA38)</f>
        <v>2575.1541265064684</v>
      </c>
      <c r="AY47" s="1066">
        <f t="shared" si="17"/>
        <v>1311.0779729388403</v>
      </c>
      <c r="AZ47" s="1066">
        <f t="shared" si="17"/>
        <v>1434.3696053232941</v>
      </c>
      <c r="BA47" s="1066">
        <f>SUM(BD38:BG38)</f>
        <v>2167.8100160413064</v>
      </c>
      <c r="BB47" s="1066">
        <f>BH38</f>
        <v>101.81125566507647</v>
      </c>
      <c r="BC47" s="1066">
        <f>SUM(AX47:BB47)</f>
        <v>7590.2229764749854</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宮崎県</v>
      </c>
      <c r="AX48" s="1066">
        <f>SUM(AY39:BA39)</f>
        <v>2575.1541265064684</v>
      </c>
      <c r="AY48" s="1066">
        <f>BB39</f>
        <v>1311.0779729388403</v>
      </c>
      <c r="AZ48" s="1066">
        <f>BC39</f>
        <v>1434.3696053232941</v>
      </c>
      <c r="BA48" s="1066">
        <f>SUM(BD39:BG39)</f>
        <v>2167.8100160413064</v>
      </c>
      <c r="BB48" s="1066">
        <f>BH39</f>
        <v>101.81125566507647</v>
      </c>
      <c r="BC48" s="1066">
        <f>SUM(AX48:BB48)</f>
        <v>7590.2229764749854</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7590.2229764749854</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2575.1541265064684</v>
      </c>
      <c r="P52" s="465">
        <f t="shared" ref="P52:P64" si="18">O52/$O$51</f>
        <v>0.33927252657634166</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2041.4568600643106</v>
      </c>
      <c r="P53" s="466">
        <f t="shared" si="18"/>
        <v>0.26895874684993698</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67.162795281394793</v>
      </c>
      <c r="P54" s="466">
        <f t="shared" si="18"/>
        <v>8.8485931822501231E-3</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466.53447116076313</v>
      </c>
      <c r="P55" s="466">
        <f t="shared" si="18"/>
        <v>6.1465186544154574E-2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1311.0779729388403</v>
      </c>
      <c r="P56" s="465">
        <f t="shared" si="18"/>
        <v>0.17273247136511985</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1434.3696053232941</v>
      </c>
      <c r="P57" s="465">
        <f t="shared" si="18"/>
        <v>0.18897595100551803</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2167.8100160413064</v>
      </c>
      <c r="P58" s="465">
        <f t="shared" si="18"/>
        <v>0.28560557743299264</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2040.5973833094936</v>
      </c>
      <c r="P59" s="466">
        <f t="shared" si="18"/>
        <v>0.2688455121323956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1002.8037973066456</v>
      </c>
      <c r="P60" s="466">
        <f t="shared" si="18"/>
        <v>0.13211783111177622</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1037.7935860028481</v>
      </c>
      <c r="P61" s="466">
        <f t="shared" si="18"/>
        <v>0.13672768102061938</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62.922324725586925</v>
      </c>
      <c r="P62" s="466">
        <f t="shared" si="18"/>
        <v>8.2899178219938158E-3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64.290308006225999</v>
      </c>
      <c r="P63" s="466">
        <f t="shared" si="18"/>
        <v>8.4701474786032429E-3</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101.81125566507647</v>
      </c>
      <c r="P64" s="624">
        <f t="shared" si="18"/>
        <v>1.3413473620027849E-2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宮崎県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12284.370699999999</v>
      </c>
      <c r="AI7" s="85">
        <f>VLOOKUP(年度マスタ!$K$4&amp;"_"&amp;$AG7,データシート1!$A:$BT,MATCH("ab_"&amp;AI$2,データシート1!$A$1:$BT$1,0),0)</f>
        <v>41665</v>
      </c>
      <c r="AJ7" s="85">
        <f>VLOOKUP(年度マスタ!$K$4&amp;"_"&amp;$AG7,データシート1!$A:$BT,MATCH("ab_"&amp;AJ$2,データシート1!$A$1:$BT$1,0),0)</f>
        <v>12838</v>
      </c>
      <c r="AK7" s="85">
        <f>VLOOKUP(年度マスタ!$K$4&amp;"_"&amp;$AG7,データシート1!$A:$BT,MATCH("ab_"&amp;AK$2,データシート1!$A$1:$BT$1,0),0)</f>
        <v>387636</v>
      </c>
      <c r="AL7" s="85">
        <f>VLOOKUP(年度マスタ!$K$4&amp;"_"&amp;$AG7,データシート1!$A:$BT,MATCH("ab_"&amp;AL$2,データシート1!$A$1:$BT$1,0),0)</f>
        <v>500694</v>
      </c>
      <c r="AM7" s="85">
        <f>VLOOKUP(年度マスタ!$K$4&amp;"_"&amp;$AG7,データシート1!$A:$BT,MATCH("ab_"&amp;AM$2,データシート1!$A$1:$BT$1,0),0)</f>
        <v>638358</v>
      </c>
      <c r="AN7" s="85">
        <f>VLOOKUP(年度マスタ!$K$4&amp;"_"&amp;$AG7,データシート1!$A:$BT,MATCH("ab_"&amp;AN$2,データシート1!$A$1:$BT$1,0),0)</f>
        <v>250228</v>
      </c>
      <c r="AO7" s="85">
        <f>VLOOKUP(年度マスタ!$K$4&amp;"_"&amp;$AG7,データシート1!$A:$BT,MATCH("ab_"&amp;AO$2,データシート1!$A$1:$BT$1,0),0)</f>
        <v>1152514</v>
      </c>
      <c r="AP7" s="85">
        <f>VLOOKUP(年度マスタ!$K$4&amp;"_"&amp;$AG7,データシート1!$A:$BT,MATCH("ab_"&amp;AP$2,データシート1!$A$1:$BT$1,0),0)</f>
        <v>11132277</v>
      </c>
      <c r="AQ7" s="964">
        <f>VLOOKUP(年度マスタ!$K$4&amp;"_"&amp;$AG7,データシート1!$A:$BT,MATCH("ab_"&amp;AQ$2,データシート1!$A$1:$BT$1,0),0)</f>
        <v>44.611753287259987</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13107.651400000001</v>
      </c>
      <c r="AI8" s="85">
        <f>VLOOKUP(年度マスタ!$K$4&amp;"_"&amp;$AG8,データシート1!$A:$BT,MATCH("ab_"&amp;AI$2,データシート1!$A$1:$BT$1,0),0)</f>
        <v>41665</v>
      </c>
      <c r="AJ8" s="85">
        <f>VLOOKUP(年度マスタ!$K$4&amp;"_"&amp;$AG8,データシート1!$A:$BT,MATCH("ab_"&amp;AJ$2,データシート1!$A$1:$BT$1,0),0)</f>
        <v>12838</v>
      </c>
      <c r="AK8" s="85">
        <f>VLOOKUP(年度マスタ!$K$4&amp;"_"&amp;$AG8,データシート1!$A:$BT,MATCH("ab_"&amp;AK$2,データシート1!$A$1:$BT$1,0),0)</f>
        <v>387636</v>
      </c>
      <c r="AL8" s="85">
        <f>VLOOKUP(年度マスタ!$K$4&amp;"_"&amp;$AG8,データシート1!$A:$BT,MATCH("ab_"&amp;AL$2,データシート1!$A$1:$BT$1,0),0)</f>
        <v>504234</v>
      </c>
      <c r="AM8" s="85">
        <f>VLOOKUP(年度マスタ!$K$4&amp;"_"&amp;$AG8,データシート1!$A:$BT,MATCH("ab_"&amp;AM$2,データシート1!$A$1:$BT$1,0),0)</f>
        <v>643708</v>
      </c>
      <c r="AN8" s="85">
        <f>VLOOKUP(年度マスタ!$K$4&amp;"_"&amp;$AG8,データシート1!$A:$BT,MATCH("ab_"&amp;AN$2,データシート1!$A$1:$BT$1,0),0)</f>
        <v>246013</v>
      </c>
      <c r="AO8" s="85">
        <f>VLOOKUP(年度マスタ!$K$4&amp;"_"&amp;$AG8,データシート1!$A:$BT,MATCH("ab_"&amp;AO$2,データシート1!$A$1:$BT$1,0),0)</f>
        <v>1147867</v>
      </c>
      <c r="AP8" s="85">
        <f>VLOOKUP(年度マスタ!$K$4&amp;"_"&amp;$AG8,データシート1!$A:$BT,MATCH("ab_"&amp;AP$2,データシート1!$A$1:$BT$1,0),0)</f>
        <v>10950175</v>
      </c>
      <c r="AQ8" s="964">
        <f>VLOOKUP(年度マスタ!$K$4&amp;"_"&amp;$AG8,データシート1!$A:$BT,MATCH("ab_"&amp;AQ$2,データシート1!$A$1:$BT$1,0),0)</f>
        <v>56.037690362579987</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13419.9473</v>
      </c>
      <c r="AI9" s="85">
        <f>VLOOKUP(年度マスタ!$K$4&amp;"_"&amp;$AG9,データシート1!$A:$BT,MATCH("ab_"&amp;AI$2,データシート1!$A$1:$BT$1,0),0)</f>
        <v>41665</v>
      </c>
      <c r="AJ9" s="85">
        <f>VLOOKUP(年度マスタ!$K$4&amp;"_"&amp;$AG9,データシート1!$A:$BT,MATCH("ab_"&amp;AJ$2,データシート1!$A$1:$BT$1,0),0)</f>
        <v>12838</v>
      </c>
      <c r="AK9" s="85">
        <f>VLOOKUP(年度マスタ!$K$4&amp;"_"&amp;$AG9,データシート1!$A:$BT,MATCH("ab_"&amp;AK$2,データシート1!$A$1:$BT$1,0),0)</f>
        <v>387636</v>
      </c>
      <c r="AL9" s="85">
        <f>VLOOKUP(年度マスタ!$K$4&amp;"_"&amp;$AG9,データシート1!$A:$BT,MATCH("ab_"&amp;AL$2,データシート1!$A$1:$BT$1,0),0)</f>
        <v>507719</v>
      </c>
      <c r="AM9" s="85">
        <f>VLOOKUP(年度マスタ!$K$4&amp;"_"&amp;$AG9,データシート1!$A:$BT,MATCH("ab_"&amp;AM$2,データシート1!$A$1:$BT$1,0),0)</f>
        <v>653302</v>
      </c>
      <c r="AN9" s="85">
        <f>VLOOKUP(年度マスタ!$K$4&amp;"_"&amp;$AG9,データシート1!$A:$BT,MATCH("ab_"&amp;AN$2,データシート1!$A$1:$BT$1,0),0)</f>
        <v>243147</v>
      </c>
      <c r="AO9" s="85">
        <f>VLOOKUP(年度マスタ!$K$4&amp;"_"&amp;$AG9,データシート1!$A:$BT,MATCH("ab_"&amp;AO$2,データシート1!$A$1:$BT$1,0),0)</f>
        <v>1143744</v>
      </c>
      <c r="AP9" s="85">
        <f>VLOOKUP(年度マスタ!$K$4&amp;"_"&amp;$AG9,データシート1!$A:$BT,MATCH("ab_"&amp;AP$2,データシート1!$A$1:$BT$1,0),0)</f>
        <v>10216721</v>
      </c>
      <c r="AQ9" s="964">
        <f>VLOOKUP(年度マスタ!$K$4&amp;"_"&amp;$AG9,データシート1!$A:$BT,MATCH("ab_"&amp;AQ$2,データシート1!$A$1:$BT$1,0),0)</f>
        <v>50.040315816340012</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14358.761500000001</v>
      </c>
      <c r="AI10" s="85">
        <f>VLOOKUP(年度マスタ!$K$4&amp;"_"&amp;$AG10,データシート1!$A:$BT,MATCH("ab_"&amp;AI$2,データシート1!$A$1:$BT$1,0),0)</f>
        <v>41665</v>
      </c>
      <c r="AJ10" s="85">
        <f>VLOOKUP(年度マスタ!$K$4&amp;"_"&amp;$AG10,データシート1!$A:$BT,MATCH("ab_"&amp;AJ$2,データシート1!$A$1:$BT$1,0),0)</f>
        <v>12838</v>
      </c>
      <c r="AK10" s="85">
        <f>VLOOKUP(年度マスタ!$K$4&amp;"_"&amp;$AG10,データシート1!$A:$BT,MATCH("ab_"&amp;AK$2,データシート1!$A$1:$BT$1,0),0)</f>
        <v>387636</v>
      </c>
      <c r="AL10" s="85">
        <f>VLOOKUP(年度マスタ!$K$4&amp;"_"&amp;$AG10,データシート1!$A:$BT,MATCH("ab_"&amp;AL$2,データシート1!$A$1:$BT$1,0),0)</f>
        <v>512497</v>
      </c>
      <c r="AM10" s="85">
        <f>VLOOKUP(年度マスタ!$K$4&amp;"_"&amp;$AG10,データシート1!$A:$BT,MATCH("ab_"&amp;AM$2,データシート1!$A$1:$BT$1,0),0)</f>
        <v>662655</v>
      </c>
      <c r="AN10" s="85">
        <f>VLOOKUP(年度マスタ!$K$4&amp;"_"&amp;$AG10,データシート1!$A:$BT,MATCH("ab_"&amp;AN$2,データシート1!$A$1:$BT$1,0),0)</f>
        <v>239189</v>
      </c>
      <c r="AO10" s="85">
        <f>VLOOKUP(年度マスタ!$K$4&amp;"_"&amp;$AG10,データシート1!$A:$BT,MATCH("ab_"&amp;AO$2,データシート1!$A$1:$BT$1,0),0)</f>
        <v>1141559</v>
      </c>
      <c r="AP10" s="85">
        <f>VLOOKUP(年度マスタ!$K$4&amp;"_"&amp;$AG10,データシート1!$A:$BT,MATCH("ab_"&amp;AP$2,データシート1!$A$1:$BT$1,0),0)</f>
        <v>10593376</v>
      </c>
      <c r="AQ10" s="964">
        <f>VLOOKUP(年度マスタ!$K$4&amp;"_"&amp;$AG10,データシート1!$A:$BT,MATCH("ab_"&amp;AQ$2,データシート1!$A$1:$BT$1,0),0)</f>
        <v>49.769701221220011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14463.6649</v>
      </c>
      <c r="AI11" s="85">
        <f>VLOOKUP(年度マスタ!$K$4&amp;"_"&amp;$AG11,データシート1!$A:$BT,MATCH("ab_"&amp;AI$2,データシート1!$A$1:$BT$1,0),0)</f>
        <v>41665</v>
      </c>
      <c r="AJ11" s="85">
        <f>VLOOKUP(年度マスタ!$K$4&amp;"_"&amp;$AG11,データシート1!$A:$BT,MATCH("ab_"&amp;AJ$2,データシート1!$A$1:$BT$1,0),0)</f>
        <v>12838</v>
      </c>
      <c r="AK11" s="85">
        <f>VLOOKUP(年度マスタ!$K$4&amp;"_"&amp;$AG11,データシート1!$A:$BT,MATCH("ab_"&amp;AK$2,データシート1!$A$1:$BT$1,0),0)</f>
        <v>387636</v>
      </c>
      <c r="AL11" s="85">
        <f>VLOOKUP(年度マスタ!$K$4&amp;"_"&amp;$AG11,データシート1!$A:$BT,MATCH("ab_"&amp;AL$2,データシート1!$A$1:$BT$1,0),0)</f>
        <v>515953</v>
      </c>
      <c r="AM11" s="85">
        <f>VLOOKUP(年度マスタ!$K$4&amp;"_"&amp;$AG11,データシート1!$A:$BT,MATCH("ab_"&amp;AM$2,データシート1!$A$1:$BT$1,0),0)</f>
        <v>672420</v>
      </c>
      <c r="AN11" s="85">
        <f>VLOOKUP(年度マスタ!$K$4&amp;"_"&amp;$AG11,データシート1!$A:$BT,MATCH("ab_"&amp;AN$2,データシート1!$A$1:$BT$1,0),0)</f>
        <v>236190</v>
      </c>
      <c r="AO11" s="85">
        <f>VLOOKUP(年度マスタ!$K$4&amp;"_"&amp;$AG11,データシート1!$A:$BT,MATCH("ab_"&amp;AO$2,データシート1!$A$1:$BT$1,0),0)</f>
        <v>1142486</v>
      </c>
      <c r="AP11" s="85">
        <f>VLOOKUP(年度マスタ!$K$4&amp;"_"&amp;$AG11,データシート1!$A:$BT,MATCH("ab_"&amp;AP$2,データシート1!$A$1:$BT$1,0),0)</f>
        <v>11069769</v>
      </c>
      <c r="AQ11" s="964">
        <f>VLOOKUP(年度マスタ!$K$4&amp;"_"&amp;$AG11,データシート1!$A:$BT,MATCH("ab_"&amp;AQ$2,データシート1!$A$1:$BT$1,0),0)</f>
        <v>42.572672874170003</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15263.8927</v>
      </c>
      <c r="AI12" s="85">
        <f>VLOOKUP(年度マスタ!$K$4&amp;"_"&amp;$AG12,データシート1!$A:$BT,MATCH("ab_"&amp;AI$2,データシート1!$A$1:$BT$1,0),0)</f>
        <v>35473</v>
      </c>
      <c r="AJ12" s="85">
        <f>VLOOKUP(年度マスタ!$K$4&amp;"_"&amp;$AG12,データシート1!$A:$BT,MATCH("ab_"&amp;AJ$2,データシート1!$A$1:$BT$1,0),0)</f>
        <v>11870</v>
      </c>
      <c r="AK12" s="85">
        <f>VLOOKUP(年度マスタ!$K$4&amp;"_"&amp;$AG12,データシート1!$A:$BT,MATCH("ab_"&amp;AK$2,データシート1!$A$1:$BT$1,0),0)</f>
        <v>392801</v>
      </c>
      <c r="AL12" s="85">
        <f>VLOOKUP(年度マスタ!$K$4&amp;"_"&amp;$AG12,データシート1!$A:$BT,MATCH("ab_"&amp;AL$2,データシート1!$A$1:$BT$1,0),0)</f>
        <v>517715</v>
      </c>
      <c r="AM12" s="85">
        <f>VLOOKUP(年度マスタ!$K$4&amp;"_"&amp;$AG12,データシート1!$A:$BT,MATCH("ab_"&amp;AM$2,データシート1!$A$1:$BT$1,0),0)</f>
        <v>680346</v>
      </c>
      <c r="AN12" s="85">
        <f>VLOOKUP(年度マスタ!$K$4&amp;"_"&amp;$AG12,データシート1!$A:$BT,MATCH("ab_"&amp;AN$2,データシート1!$A$1:$BT$1,0),0)</f>
        <v>233883</v>
      </c>
      <c r="AO12" s="85">
        <f>VLOOKUP(年度マスタ!$K$4&amp;"_"&amp;$AG12,データシート1!$A:$BT,MATCH("ab_"&amp;AO$2,データシート1!$A$1:$BT$1,0),0)</f>
        <v>1135652</v>
      </c>
      <c r="AP12" s="85">
        <f>VLOOKUP(年度マスタ!$K$4&amp;"_"&amp;$AG12,データシート1!$A:$BT,MATCH("ab_"&amp;AP$2,データシート1!$A$1:$BT$1,0),0)</f>
        <v>10947979</v>
      </c>
      <c r="AQ12" s="964">
        <f>VLOOKUP(年度マスタ!$K$4&amp;"_"&amp;$AG12,データシート1!$A:$BT,MATCH("ab_"&amp;AQ$2,データシート1!$A$1:$BT$1,0),0)</f>
        <v>40.135848570839997</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15645.1155</v>
      </c>
      <c r="AI13" s="85">
        <f>VLOOKUP(年度マスタ!$K$4&amp;"_"&amp;$AG13,データシート1!$A:$BT,MATCH("ab_"&amp;AI$2,データシート1!$A$1:$BT$1,0),0)</f>
        <v>35473</v>
      </c>
      <c r="AJ13" s="85">
        <f>VLOOKUP(年度マスタ!$K$4&amp;"_"&amp;$AG13,データシート1!$A:$BT,MATCH("ab_"&amp;AJ$2,データシート1!$A$1:$BT$1,0),0)</f>
        <v>11870</v>
      </c>
      <c r="AK13" s="85">
        <f>VLOOKUP(年度マスタ!$K$4&amp;"_"&amp;$AG13,データシート1!$A:$BT,MATCH("ab_"&amp;AK$2,データシート1!$A$1:$BT$1,0),0)</f>
        <v>392801</v>
      </c>
      <c r="AL13" s="85">
        <f>VLOOKUP(年度マスタ!$K$4&amp;"_"&amp;$AG13,データシート1!$A:$BT,MATCH("ab_"&amp;AL$2,データシート1!$A$1:$BT$1,0),0)</f>
        <v>519970</v>
      </c>
      <c r="AM13" s="85">
        <f>VLOOKUP(年度マスタ!$K$4&amp;"_"&amp;$AG13,データシート1!$A:$BT,MATCH("ab_"&amp;AM$2,データシート1!$A$1:$BT$1,0),0)</f>
        <v>684365</v>
      </c>
      <c r="AN13" s="85">
        <f>VLOOKUP(年度マスタ!$K$4&amp;"_"&amp;$AG13,データシート1!$A:$BT,MATCH("ab_"&amp;AN$2,データシート1!$A$1:$BT$1,0),0)</f>
        <v>231145</v>
      </c>
      <c r="AO13" s="85">
        <f>VLOOKUP(年度マスタ!$K$4&amp;"_"&amp;$AG13,データシート1!$A:$BT,MATCH("ab_"&amp;AO$2,データシート1!$A$1:$BT$1,0),0)</f>
        <v>1128078</v>
      </c>
      <c r="AP13" s="85">
        <f>VLOOKUP(年度マスタ!$K$4&amp;"_"&amp;$AG13,データシート1!$A:$BT,MATCH("ab_"&amp;AP$2,データシート1!$A$1:$BT$1,0),0)</f>
        <v>10421621</v>
      </c>
      <c r="AQ13" s="964">
        <f>VLOOKUP(年度マスタ!$K$4&amp;"_"&amp;$AG13,データシート1!$A:$BT,MATCH("ab_"&amp;AQ$2,データシート1!$A$1:$BT$1,0),0)</f>
        <v>58.382884142037987</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16155.2093</v>
      </c>
      <c r="AI14" s="85">
        <f>VLOOKUP(年度マスタ!$K$4&amp;"_"&amp;$AG14,データシート1!$A:$BT,MATCH("ab_"&amp;AI$2,データシート1!$A$1:$BT$1,0),0)</f>
        <v>35473</v>
      </c>
      <c r="AJ14" s="85">
        <f>VLOOKUP(年度マスタ!$K$4&amp;"_"&amp;$AG14,データシート1!$A:$BT,MATCH("ab_"&amp;AJ$2,データシート1!$A$1:$BT$1,0),0)</f>
        <v>11870</v>
      </c>
      <c r="AK14" s="85">
        <f>VLOOKUP(年度マスタ!$K$4&amp;"_"&amp;$AG14,データシート1!$A:$BT,MATCH("ab_"&amp;AK$2,データシート1!$A$1:$BT$1,0),0)</f>
        <v>392801</v>
      </c>
      <c r="AL14" s="85">
        <f>VLOOKUP(年度マスタ!$K$4&amp;"_"&amp;$AG14,データシート1!$A:$BT,MATCH("ab_"&amp;AL$2,データシート1!$A$1:$BT$1,0),0)</f>
        <v>521627</v>
      </c>
      <c r="AM14" s="85">
        <f>VLOOKUP(年度マスタ!$K$4&amp;"_"&amp;$AG14,データシート1!$A:$BT,MATCH("ab_"&amp;AM$2,データシート1!$A$1:$BT$1,0),0)</f>
        <v>689307</v>
      </c>
      <c r="AN14" s="85">
        <f>VLOOKUP(年度マスタ!$K$4&amp;"_"&amp;$AG14,データシート1!$A:$BT,MATCH("ab_"&amp;AN$2,データシート1!$A$1:$BT$1,0),0)</f>
        <v>232192</v>
      </c>
      <c r="AO14" s="85">
        <f>VLOOKUP(年度マスタ!$K$4&amp;"_"&amp;$AG14,データシート1!$A:$BT,MATCH("ab_"&amp;AO$2,データシート1!$A$1:$BT$1,0),0)</f>
        <v>1119544</v>
      </c>
      <c r="AP14" s="85">
        <f>VLOOKUP(年度マスタ!$K$4&amp;"_"&amp;$AG14,データシート1!$A:$BT,MATCH("ab_"&amp;AP$2,データシート1!$A$1:$BT$1,0),0)</f>
        <v>10216920.80057379</v>
      </c>
      <c r="AQ14" s="964">
        <f>VLOOKUP(年度マスタ!$K$4&amp;"_"&amp;$AG14,データシート1!$A:$BT,MATCH("ab_"&amp;AQ$2,データシート1!$A$1:$BT$1,0),0)</f>
        <v>55.27142612686</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16905.1188</v>
      </c>
      <c r="AI15" s="85">
        <f>VLOOKUP(年度マスタ!$K$4&amp;"_"&amp;$AG15,データシート1!$A:$BT,MATCH("ab_"&amp;AI$2,データシート1!$A$1:$BT$1,0),0)</f>
        <v>35473</v>
      </c>
      <c r="AJ15" s="85">
        <f>VLOOKUP(年度マスタ!$K$4&amp;"_"&amp;$AG15,データシート1!$A:$BT,MATCH("ab_"&amp;AJ$2,データシート1!$A$1:$BT$1,0),0)</f>
        <v>11870</v>
      </c>
      <c r="AK15" s="85">
        <f>VLOOKUP(年度マスタ!$K$4&amp;"_"&amp;$AG15,データシート1!$A:$BT,MATCH("ab_"&amp;AK$2,データシート1!$A$1:$BT$1,0),0)</f>
        <v>392801</v>
      </c>
      <c r="AL15" s="85">
        <f>VLOOKUP(年度マスタ!$K$4&amp;"_"&amp;$AG15,データシート1!$A:$BT,MATCH("ab_"&amp;AL$2,データシート1!$A$1:$BT$1,0),0)</f>
        <v>523791</v>
      </c>
      <c r="AM15" s="85">
        <f>VLOOKUP(年度マスタ!$K$4&amp;"_"&amp;$AG15,データシート1!$A:$BT,MATCH("ab_"&amp;AM$2,データシート1!$A$1:$BT$1,0),0)</f>
        <v>694389</v>
      </c>
      <c r="AN15" s="85">
        <f>VLOOKUP(年度マスタ!$K$4&amp;"_"&amp;$AG15,データシート1!$A:$BT,MATCH("ab_"&amp;AN$2,データシート1!$A$1:$BT$1,0),0)</f>
        <v>230485</v>
      </c>
      <c r="AO15" s="85">
        <f>VLOOKUP(年度マスタ!$K$4&amp;"_"&amp;$AG15,データシート1!$A:$BT,MATCH("ab_"&amp;AO$2,データシート1!$A$1:$BT$1,0),0)</f>
        <v>1112008</v>
      </c>
      <c r="AP15" s="85">
        <f>VLOOKUP(年度マスタ!$K$4&amp;"_"&amp;$AG15,データシート1!$A:$BT,MATCH("ab_"&amp;AP$2,データシート1!$A$1:$BT$1,0),0)</f>
        <v>10118530</v>
      </c>
      <c r="AQ15" s="964">
        <f>VLOOKUP(年度マスタ!$K$4&amp;"_"&amp;$AG15,データシート1!$A:$BT,MATCH("ab_"&amp;AQ$2,データシート1!$A$1:$BT$1,0),0)</f>
        <v>65.893831385039988</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17127.520499999999</v>
      </c>
      <c r="AI16" s="85">
        <f>VLOOKUP(年度マスタ!$K$4&amp;"_"&amp;$AG16,データシート1!$A:$BT,MATCH("ab_"&amp;AI$2,データシート1!$A$1:$BT$1,0),0)</f>
        <v>35473</v>
      </c>
      <c r="AJ16" s="85">
        <f>VLOOKUP(年度マスタ!$K$4&amp;"_"&amp;$AG16,データシート1!$A:$BT,MATCH("ab_"&amp;AJ$2,データシート1!$A$1:$BT$1,0),0)</f>
        <v>11870</v>
      </c>
      <c r="AK16" s="85">
        <f>VLOOKUP(年度マスタ!$K$4&amp;"_"&amp;$AG16,データシート1!$A:$BT,MATCH("ab_"&amp;AK$2,データシート1!$A$1:$BT$1,0),0)</f>
        <v>392801</v>
      </c>
      <c r="AL16" s="85">
        <f>VLOOKUP(年度マスタ!$K$4&amp;"_"&amp;$AG16,データシート1!$A:$BT,MATCH("ab_"&amp;AL$2,データシート1!$A$1:$BT$1,0),0)</f>
        <v>525513</v>
      </c>
      <c r="AM16" s="85">
        <f>VLOOKUP(年度マスタ!$K$4&amp;"_"&amp;$AG16,データシート1!$A:$BT,MATCH("ab_"&amp;AM$2,データシート1!$A$1:$BT$1,0),0)</f>
        <v>696538</v>
      </c>
      <c r="AN16" s="85">
        <f>VLOOKUP(年度マスタ!$K$4&amp;"_"&amp;$AG16,データシート1!$A:$BT,MATCH("ab_"&amp;AN$2,データシート1!$A$1:$BT$1,0),0)</f>
        <v>229430</v>
      </c>
      <c r="AO16" s="85">
        <f>VLOOKUP(年度マスタ!$K$4&amp;"_"&amp;$AG16,データシート1!$A:$BT,MATCH("ab_"&amp;AO$2,データシート1!$A$1:$BT$1,0),0)</f>
        <v>1103755</v>
      </c>
      <c r="AP16" s="85">
        <f>VLOOKUP(年度マスタ!$K$4&amp;"_"&amp;$AG16,データシート1!$A:$BT,MATCH("ab_"&amp;AP$2,データシート1!$A$1:$BT$1,0),0)</f>
        <v>10109026</v>
      </c>
      <c r="AQ16" s="964">
        <f>VLOOKUP(年度マスタ!$K$4&amp;"_"&amp;$AG16,データシート1!$A:$BT,MATCH("ab_"&amp;AQ$2,データシート1!$A$1:$BT$1,0),0)</f>
        <v>50.197396997804987</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16335.1643</v>
      </c>
      <c r="AI17" s="161">
        <f>VLOOKUP(年度マスタ!$K$4&amp;"_"&amp;$AG17,データシート1!$A:$BT,MATCH("ab_"&amp;AI$2,データシート1!$A$1:$BT$1,0),0)</f>
        <v>35473</v>
      </c>
      <c r="AJ17" s="161">
        <f>VLOOKUP(年度マスタ!$K$4&amp;"_"&amp;$AG17,データシート1!$A:$BT,MATCH("ab_"&amp;AJ$2,データシート1!$A$1:$BT$1,0),0)</f>
        <v>11870</v>
      </c>
      <c r="AK17" s="161">
        <f>VLOOKUP(年度マスタ!$K$4&amp;"_"&amp;$AG17,データシート1!$A:$BT,MATCH("ab_"&amp;AK$2,データシート1!$A$1:$BT$1,0),0)</f>
        <v>392801</v>
      </c>
      <c r="AL17" s="161">
        <f>VLOOKUP(年度マスタ!$K$4&amp;"_"&amp;$AG17,データシート1!$A:$BT,MATCH("ab_"&amp;AL$2,データシート1!$A$1:$BT$1,0),0)</f>
        <v>527570</v>
      </c>
      <c r="AM17" s="161">
        <f>VLOOKUP(年度マスタ!$K$4&amp;"_"&amp;$AG17,データシート1!$A:$BT,MATCH("ab_"&amp;AM$2,データシート1!$A$1:$BT$1,0),0)</f>
        <v>697214</v>
      </c>
      <c r="AN17" s="161">
        <f>VLOOKUP(年度マスタ!$K$4&amp;"_"&amp;$AG17,データシート1!$A:$BT,MATCH("ab_"&amp;AN$2,データシート1!$A$1:$BT$1,0),0)</f>
        <v>225172</v>
      </c>
      <c r="AO17" s="161">
        <f>VLOOKUP(年度マスタ!$K$4&amp;"_"&amp;$AG17,データシート1!$A:$BT,MATCH("ab_"&amp;AO$2,データシート1!$A$1:$BT$1,0),0)</f>
        <v>1095903</v>
      </c>
      <c r="AP17" s="161">
        <f>VLOOKUP(年度マスタ!$K$4&amp;"_"&amp;$AG17,データシート1!$A:$BT,MATCH("ab_"&amp;AP$2,データシート1!$A$1:$BT$1,0),0)</f>
        <v>9921538</v>
      </c>
      <c r="AQ17" s="965">
        <f>VLOOKUP(年度マスタ!$K$4&amp;"_"&amp;$AG17,データシート1!$A:$BT,MATCH("ab_"&amp;AQ$2,データシート1!$A$1:$BT$1,0),0)</f>
        <v>72.851362858092003</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16367.518099999999</v>
      </c>
      <c r="AI18" s="85">
        <f>VLOOKUP(年度マスタ!$K$4&amp;"_"&amp;$AG18,データシート1!$A:$BT,MATCH("ab_"&amp;AI$2,データシート1!$A$1:$BT$1,0),0)</f>
        <v>34267</v>
      </c>
      <c r="AJ18" s="85">
        <f>VLOOKUP(年度マスタ!$K$4&amp;"_"&amp;$AG18,データシート1!$A:$BT,MATCH("ab_"&amp;AJ$2,データシート1!$A$1:$BT$1,0),0)</f>
        <v>14110</v>
      </c>
      <c r="AK18" s="85">
        <f>VLOOKUP(年度マスタ!$K$4&amp;"_"&amp;$AG18,データシート1!$A:$BT,MATCH("ab_"&amp;AK$2,データシート1!$A$1:$BT$1,0),0)</f>
        <v>383624</v>
      </c>
      <c r="AL18" s="85">
        <f>VLOOKUP(年度マスタ!$K$4&amp;"_"&amp;$AG18,データシート1!$A:$BT,MATCH("ab_"&amp;AL$2,データシート1!$A$1:$BT$1,0),0)</f>
        <v>529506</v>
      </c>
      <c r="AM18" s="85">
        <f>VLOOKUP(年度マスタ!$K$4&amp;"_"&amp;$AG18,データシート1!$A:$BT,MATCH("ab_"&amp;AM$2,データシート1!$A$1:$BT$1,0),0)</f>
        <v>699245</v>
      </c>
      <c r="AN18" s="85">
        <f>VLOOKUP(年度マスタ!$K$4&amp;"_"&amp;$AG18,データシート1!$A:$BT,MATCH("ab_"&amp;AN$2,データシート1!$A$1:$BT$1,0),0)</f>
        <v>225288</v>
      </c>
      <c r="AO18" s="85">
        <f>VLOOKUP(年度マスタ!$K$4&amp;"_"&amp;$AG18,データシート1!$A:$BT,MATCH("ab_"&amp;AO$2,データシート1!$A$1:$BT$1,0),0)</f>
        <v>1087372</v>
      </c>
      <c r="AP18" s="85">
        <f>VLOOKUP(年度マスタ!$K$4&amp;"_"&amp;$AG18,データシート1!$A:$BT,MATCH("ab_"&amp;AP$2,データシート1!$A$1:$BT$1,0),0)</f>
        <v>10314982.999999998</v>
      </c>
      <c r="AQ18" s="964">
        <f>VLOOKUP(年度マスタ!$K$4&amp;"_"&amp;$AG18,データシート1!$A:$BT,MATCH("ab_"&amp;AQ$2,データシート1!$A$1:$BT$1,0),0)</f>
        <v>53.998205970290002</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17235.810700000002</v>
      </c>
      <c r="AI19" s="85">
        <f>VLOOKUP(年度マスタ!$K$4&amp;"_"&amp;$AG19,データシート1!$A:$BT,MATCH("ab_"&amp;AI$2,データシート1!$A$1:$BT$1,0),0)</f>
        <v>34267</v>
      </c>
      <c r="AJ19" s="85">
        <f>VLOOKUP(年度マスタ!$K$4&amp;"_"&amp;$AG19,データシート1!$A:$BT,MATCH("ab_"&amp;AJ$2,データシート1!$A$1:$BT$1,0),0)</f>
        <v>14110</v>
      </c>
      <c r="AK19" s="85">
        <f>VLOOKUP(年度マスタ!$K$4&amp;"_"&amp;$AG19,データシート1!$A:$BT,MATCH("ab_"&amp;AK$2,データシート1!$A$1:$BT$1,0),0)</f>
        <v>383624</v>
      </c>
      <c r="AL19" s="85">
        <f>VLOOKUP(年度マスタ!$K$4&amp;"_"&amp;$AG19,データシート1!$A:$BT,MATCH("ab_"&amp;AL$2,データシート1!$A$1:$BT$1,0),0)</f>
        <v>530291</v>
      </c>
      <c r="AM19" s="85">
        <f>VLOOKUP(年度マスタ!$K$4&amp;"_"&amp;$AG19,データシート1!$A:$BT,MATCH("ab_"&amp;AM$2,データシート1!$A$1:$BT$1,0),0)</f>
        <v>699834</v>
      </c>
      <c r="AN19" s="85">
        <f>VLOOKUP(年度マスタ!$K$4&amp;"_"&amp;$AG19,データシート1!$A:$BT,MATCH("ab_"&amp;AN$2,データシート1!$A$1:$BT$1,0),0)</f>
        <v>225536</v>
      </c>
      <c r="AO19" s="85">
        <f>VLOOKUP(年度マスタ!$K$4&amp;"_"&amp;$AG19,データシート1!$A:$BT,MATCH("ab_"&amp;AO$2,データシート1!$A$1:$BT$1,0),0)</f>
        <v>1078313</v>
      </c>
      <c r="AP19" s="85">
        <f>VLOOKUP(年度マスタ!$K$4&amp;"_"&amp;$AG19,データシート1!$A:$BT,MATCH("ab_"&amp;AP$2,データシート1!$A$1:$BT$1,0),0)</f>
        <v>10388174</v>
      </c>
      <c r="AQ19" s="964">
        <f>VLOOKUP(年度マスタ!$K$4&amp;"_"&amp;$AG19,データシート1!$A:$BT,MATCH("ab_"&amp;AQ$2,データシート1!$A$1:$BT$1,0),0)</f>
        <v>109.33519914266199</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18310.489799999999</v>
      </c>
      <c r="AI20" s="85">
        <f>VLOOKUP(年度マスタ!$K$4&amp;"_"&amp;$AG20,データシート1!$A:$BT,MATCH("ab_"&amp;AI$2,データシート1!$A$1:$BT$1,0),0)</f>
        <v>34267</v>
      </c>
      <c r="AJ20" s="85">
        <f>VLOOKUP(年度マスタ!$K$4&amp;"_"&amp;$AG20,データシート1!$A:$BT,MATCH("ab_"&amp;AJ$2,データシート1!$A$1:$BT$1,0),0)</f>
        <v>14110</v>
      </c>
      <c r="AK20" s="85">
        <f>VLOOKUP(年度マスタ!$K$4&amp;"_"&amp;$AG20,データシート1!$A:$BT,MATCH("ab_"&amp;AK$2,データシート1!$A$1:$BT$1,0),0)</f>
        <v>383624</v>
      </c>
      <c r="AL20" s="85">
        <f>VLOOKUP(年度マスタ!$K$4&amp;"_"&amp;$AG20,データシート1!$A:$BT,MATCH("ab_"&amp;AL$2,データシート1!$A$1:$BT$1,0),0)</f>
        <v>532172</v>
      </c>
      <c r="AM20" s="85">
        <f>VLOOKUP(年度マスタ!$K$4&amp;"_"&amp;$AG20,データシート1!$A:$BT,MATCH("ab_"&amp;AM$2,データシート1!$A$1:$BT$1,0),0)</f>
        <v>701013</v>
      </c>
      <c r="AN20" s="85">
        <f>VLOOKUP(年度マスタ!$K$4&amp;"_"&amp;$AG20,データシート1!$A:$BT,MATCH("ab_"&amp;AN$2,データシート1!$A$1:$BT$1,0),0)</f>
        <v>226749</v>
      </c>
      <c r="AO20" s="85">
        <f>VLOOKUP(年度マスタ!$K$4&amp;"_"&amp;$AG20,データシート1!$A:$BT,MATCH("ab_"&amp;AO$2,データシート1!$A$1:$BT$1,0),0)</f>
        <v>1068838</v>
      </c>
      <c r="AP20" s="85">
        <f>VLOOKUP(年度マスタ!$K$4&amp;"_"&amp;$AG20,データシート1!$A:$BT,MATCH("ab_"&amp;AP$2,データシート1!$A$1:$BT$1,0),0)</f>
        <v>11195021.999999998</v>
      </c>
      <c r="AQ20" s="964">
        <f>VLOOKUP(年度マスタ!$K$4&amp;"_"&amp;$AG20,データシート1!$A:$BT,MATCH("ab_"&amp;AQ$2,データシート1!$A$1:$BT$1,0),0)</f>
        <v>101.81125566507647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宮崎県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2088.4809999999998</v>
      </c>
      <c r="BE13" s="77" t="str">
        <f>年度マスタ!K4</f>
        <v>45</v>
      </c>
      <c r="BF13" s="77" t="str">
        <f>年度マスタ!K4</f>
        <v>45</v>
      </c>
      <c r="BG13" s="77" t="str">
        <f>年度マスタ!K4</f>
        <v>45</v>
      </c>
      <c r="BH13" s="291" t="s">
        <v>196</v>
      </c>
      <c r="BI13" s="291" t="s">
        <v>196</v>
      </c>
      <c r="BJ13" s="291" t="s">
        <v>196</v>
      </c>
      <c r="BK13" s="291" t="str">
        <f>年度マスタ!K4</f>
        <v>45</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2080.8049999999998</v>
      </c>
      <c r="AY14" s="77"/>
      <c r="BE14" s="77" t="str">
        <f>AP2</f>
        <v>宮崎県</v>
      </c>
      <c r="BF14" s="77" t="str">
        <f>AP2</f>
        <v>宮崎県</v>
      </c>
      <c r="BG14" s="77" t="str">
        <f>AP2</f>
        <v>宮崎県</v>
      </c>
      <c r="BH14" s="77" t="s">
        <v>206</v>
      </c>
      <c r="BI14" s="77" t="s">
        <v>206</v>
      </c>
      <c r="BJ14" s="77" t="s">
        <v>206</v>
      </c>
      <c r="BK14" s="77" t="str">
        <f>AP2</f>
        <v>宮崎県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7.6760000000000002</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106.872</v>
      </c>
      <c r="BG16" s="962">
        <f>BF16/BE16</f>
        <v>53.436</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0.90106736066591697</v>
      </c>
    </row>
    <row r="17" spans="2:63" ht="15.95" customHeight="1">
      <c r="B17" s="285"/>
      <c r="D17" s="14"/>
      <c r="E17" s="176"/>
      <c r="F17" s="176"/>
      <c r="G17" s="14"/>
      <c r="O17" s="293"/>
      <c r="P17" s="293"/>
      <c r="Z17" s="286"/>
      <c r="AB17" s="285"/>
      <c r="AQ17" s="286"/>
      <c r="AV17" s="289"/>
      <c r="AW17" s="290" t="s">
        <v>114</v>
      </c>
      <c r="AX17" s="175">
        <f>P26</f>
        <v>126.74199999999999</v>
      </c>
      <c r="AY17" s="175">
        <f>AX17</f>
        <v>126.74199999999999</v>
      </c>
      <c r="BA17" s="77">
        <v>16</v>
      </c>
      <c r="BB17" s="77"/>
      <c r="BC17" s="77" t="s">
        <v>277</v>
      </c>
      <c r="BD17" s="77" t="str">
        <f t="shared" ref="BD17:BD51" si="1">BC17&amp;"(N="&amp;BE17&amp;")"</f>
        <v>16：化学工業(N=13)</v>
      </c>
      <c r="BE17" s="856">
        <f>VLOOKUP(BE$13&amp;"_"&amp;$AV$8,データシート2!$A:$SI,MATCH($AV$5&amp;"_"&amp;$BA17&amp;$AV$6,データシート2!$A$1:$SI$1,0),0)</f>
        <v>13</v>
      </c>
      <c r="BF17" s="962">
        <f>VLOOKUP(BF$13&amp;"_"&amp;$AW$8,データシート2!$A:$SI,MATCH($AW$5&amp;"_"&amp;$BA17&amp;$AW$6,データシート2!$A$1:$SI$1,0),0)</f>
        <v>689.31299999999999</v>
      </c>
      <c r="BG17" s="962">
        <f t="shared" ref="BG17:BG39" si="2">BF17/BE17</f>
        <v>53.024076923076919</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0.91654702451425552</v>
      </c>
    </row>
    <row r="18" spans="2:63" ht="15.95" customHeight="1">
      <c r="B18" s="285"/>
      <c r="C18" s="270"/>
      <c r="D18" s="14"/>
      <c r="E18" s="176"/>
      <c r="F18" s="176"/>
      <c r="G18" s="14"/>
      <c r="H18" s="14"/>
      <c r="I18" s="14"/>
      <c r="N18" s="22"/>
      <c r="Z18" s="286"/>
      <c r="AB18" s="285"/>
      <c r="AD18" s="14"/>
      <c r="AQ18" s="286"/>
      <c r="AV18" s="289"/>
      <c r="AW18" s="290" t="s">
        <v>278</v>
      </c>
      <c r="AX18" s="175">
        <f t="shared" si="0"/>
        <v>1.6879999999999999</v>
      </c>
      <c r="AY18" s="175">
        <f>AX18</f>
        <v>1.6879999999999999</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21：窯業・土石製品製造業(N=1)</v>
      </c>
      <c r="BE19" s="856">
        <f>VLOOKUP(BE$13&amp;"_"&amp;$AV$8,データシート2!$A:$SI,MATCH($AV$5&amp;"_"&amp;$BA19&amp;$AV$6,データシート2!$A$1:$SI$1,0),0)</f>
        <v>1</v>
      </c>
      <c r="BF19" s="962">
        <f>VLOOKUP(BF$13&amp;"_"&amp;$AW$8,データシート2!$A:$SI,MATCH($AW$5&amp;"_"&amp;$BA19&amp;$AW$6,データシート2!$A$1:$SI$1,0),0)</f>
        <v>5</v>
      </c>
      <c r="BG19" s="962">
        <f t="shared" si="2"/>
        <v>5</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4.3465592244586737E-2</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355.16500000000002</v>
      </c>
      <c r="BG20" s="962">
        <f t="shared" si="2"/>
        <v>177.58250000000001</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0.49051899540858407</v>
      </c>
    </row>
    <row r="21" spans="2:63" ht="15.95" customHeight="1" thickTop="1" thickBot="1">
      <c r="B21" s="296"/>
      <c r="C21" s="420" t="s">
        <v>205</v>
      </c>
      <c r="D21" s="534"/>
      <c r="E21" s="534"/>
      <c r="F21" s="887">
        <f>SUM(F22,F26,F27,F28)</f>
        <v>2968.2959999999998</v>
      </c>
      <c r="G21" s="887">
        <f t="shared" ref="G21:O21" si="5">SUM(G22,G26,G27,G28)</f>
        <v>2900.7930000000001</v>
      </c>
      <c r="H21" s="887">
        <f t="shared" si="5"/>
        <v>3670.288</v>
      </c>
      <c r="I21" s="887">
        <f t="shared" si="5"/>
        <v>3076.2939999999999</v>
      </c>
      <c r="J21" s="887">
        <f t="shared" si="5"/>
        <v>2092.8450000000003</v>
      </c>
      <c r="K21" s="887">
        <f t="shared" si="5"/>
        <v>2672.2590000000005</v>
      </c>
      <c r="L21" s="887">
        <f t="shared" si="5"/>
        <v>2602.8080000000004</v>
      </c>
      <c r="M21" s="887">
        <f t="shared" si="5"/>
        <v>2438.7359999999999</v>
      </c>
      <c r="N21" s="887">
        <f t="shared" si="5"/>
        <v>2269.9789999999998</v>
      </c>
      <c r="O21" s="887">
        <f t="shared" si="5"/>
        <v>2193.2230000000004</v>
      </c>
      <c r="P21" s="888">
        <f>SUM(P22,P26,P27,P28)</f>
        <v>2216.9110000000001</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9：食料品製造業(N=17)</v>
      </c>
      <c r="BE21" s="856">
        <f>VLOOKUP(BE$13&amp;"_"&amp;$AV$8,データシート2!$A:$SI,MATCH($AV$5&amp;"_"&amp;$BA21&amp;$AV$6,データシート2!$A$1:$SI$1,0),0)</f>
        <v>17</v>
      </c>
      <c r="BF21" s="962">
        <f>VLOOKUP(BF$13&amp;"_"&amp;$AW$8,データシート2!$A:$SI,MATCH($AW$5&amp;"_"&amp;$BA21&amp;$AW$6,データシート2!$A$1:$SI$1,0),0)</f>
        <v>104.083</v>
      </c>
      <c r="BG21" s="962">
        <f t="shared" si="2"/>
        <v>6.122529411764706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0.70819959010780775</v>
      </c>
    </row>
    <row r="22" spans="2:63" ht="15.95" customHeight="1" thickBot="1">
      <c r="B22" s="298"/>
      <c r="C22" s="534"/>
      <c r="D22" s="421" t="s">
        <v>115</v>
      </c>
      <c r="E22" s="422"/>
      <c r="F22" s="889">
        <f>SUM(F23:F25)</f>
        <v>2733.2979999999998</v>
      </c>
      <c r="G22" s="889">
        <f t="shared" ref="G22:P22" si="6">SUM(G23:G25)</f>
        <v>2662.739</v>
      </c>
      <c r="H22" s="889">
        <f t="shared" si="6"/>
        <v>2911.413</v>
      </c>
      <c r="I22" s="889">
        <f t="shared" si="6"/>
        <v>2890.4919999999997</v>
      </c>
      <c r="J22" s="889">
        <f t="shared" si="6"/>
        <v>1915.021</v>
      </c>
      <c r="K22" s="889">
        <f t="shared" si="6"/>
        <v>2514.6400000000003</v>
      </c>
      <c r="L22" s="889">
        <f t="shared" si="6"/>
        <v>2398.3240000000001</v>
      </c>
      <c r="M22" s="889">
        <f t="shared" si="6"/>
        <v>2294.5590000000002</v>
      </c>
      <c r="N22" s="889">
        <f t="shared" si="6"/>
        <v>2126.4469999999997</v>
      </c>
      <c r="O22" s="889">
        <f t="shared" si="6"/>
        <v>2064.2420000000002</v>
      </c>
      <c r="P22" s="890">
        <f t="shared" si="6"/>
        <v>2088.4809999999998</v>
      </c>
      <c r="Z22" s="286"/>
      <c r="AB22" s="285"/>
      <c r="AC22" s="533" t="s">
        <v>287</v>
      </c>
      <c r="AP22" s="17" t="s">
        <v>288</v>
      </c>
      <c r="AQ22" s="286"/>
      <c r="AV22" s="77" t="str">
        <f>AW22</f>
        <v>エネルギー起源CO2</v>
      </c>
      <c r="AW22" s="77" t="str">
        <f>D56</f>
        <v>エネルギー起源CO2</v>
      </c>
      <c r="AX22" s="175">
        <f>P56</f>
        <v>1964.1479999999999</v>
      </c>
      <c r="AY22" s="175">
        <f>AX22</f>
        <v>1964.1479999999999</v>
      </c>
      <c r="BA22" s="77">
        <v>10</v>
      </c>
      <c r="BB22" s="77"/>
      <c r="BC22" s="77" t="s">
        <v>289</v>
      </c>
      <c r="BD22" s="77" t="str">
        <f t="shared" si="1"/>
        <v>10：飲料・たばこ・飼料製造業(N=8)</v>
      </c>
      <c r="BE22" s="856">
        <f>VLOOKUP(BE$13&amp;"_"&amp;$AV$8,データシート2!$A:$SI,MATCH($AV$5&amp;"_"&amp;$BA22&amp;$AV$6,データシート2!$A$1:$SI$1,0),0)</f>
        <v>8</v>
      </c>
      <c r="BF22" s="962">
        <f>VLOOKUP(BF$13&amp;"_"&amp;$AW$8,データシート2!$A:$SI,MATCH($AW$5&amp;"_"&amp;$BA22&amp;$AW$6,データシート2!$A$1:$SI$1,0),0)</f>
        <v>69.17</v>
      </c>
      <c r="BG22" s="962">
        <f t="shared" si="2"/>
        <v>8.6462500000000002</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0.81759956748540408</v>
      </c>
    </row>
    <row r="23" spans="2:63" ht="15.95" customHeight="1" thickBot="1">
      <c r="B23" s="298"/>
      <c r="C23" s="534"/>
      <c r="D23" s="423"/>
      <c r="E23" s="422" t="s">
        <v>185</v>
      </c>
      <c r="F23" s="891">
        <f>IFERROR(VLOOKUP(年度マスタ!$K$4&amp;"_"&amp;F$20,データシート1!$A:$BU,MATCH("ba_"&amp;$E23,データシート1!$A$1:$BU$1,0),0),0)</f>
        <v>2733.2979999999998</v>
      </c>
      <c r="G23" s="891">
        <f>IFERROR(VLOOKUP(年度マスタ!$K$4&amp;"_"&amp;G$20,データシート1!$A:$BU,MATCH("ba_"&amp;$E23,データシート1!$A$1:$BU$1,0),0),0)</f>
        <v>2638.7820000000002</v>
      </c>
      <c r="H23" s="891">
        <f>IFERROR(VLOOKUP(年度マスタ!$K$4&amp;"_"&amp;H$20,データシート1!$A:$BU,MATCH("ba_"&amp;$E23,データシート1!$A$1:$BU$1,0),0),0)</f>
        <v>2906.5509999999999</v>
      </c>
      <c r="I23" s="891">
        <f>IFERROR(VLOOKUP(年度マスタ!$K$4&amp;"_"&amp;I$20,データシート1!$A:$BU,MATCH("ba_"&amp;$E23,データシート1!$A$1:$BU$1,0),0),0)</f>
        <v>2886.4949999999999</v>
      </c>
      <c r="J23" s="891">
        <f>IFERROR(VLOOKUP(年度マスタ!$K$4&amp;"_"&amp;J$20,データシート1!$A:$BU,MATCH("ba_"&amp;$E23,データシート1!$A$1:$BU$1,0),0),0)</f>
        <v>1910.162</v>
      </c>
      <c r="K23" s="891">
        <f>IFERROR(VLOOKUP(年度マスタ!$K$4&amp;"_"&amp;K$20,データシート1!$A:$BU,MATCH("ba_"&amp;$E23,データシート1!$A$1:$BU$1,0),0),0)</f>
        <v>2510.0210000000002</v>
      </c>
      <c r="L23" s="891">
        <f>IFERROR(VLOOKUP(年度マスタ!$K$4&amp;"_"&amp;L$20,データシート1!$A:$BU,MATCH("ba_"&amp;$E23,データシート1!$A$1:$BU$1,0),0),0)</f>
        <v>2362.8910000000001</v>
      </c>
      <c r="M23" s="891">
        <f>IFERROR(VLOOKUP(年度マスタ!$K$4&amp;"_"&amp;M$20,データシート1!$A:$BU,MATCH("ba_"&amp;$E23,データシート1!$A$1:$BU$1,0),0),0)</f>
        <v>2251.134</v>
      </c>
      <c r="N23" s="891">
        <f>IFERROR(VLOOKUP(年度マスタ!$K$4&amp;"_"&amp;N$20,データシート1!$A:$BU,MATCH("ba_"&amp;$E23,データシート1!$A$1:$BU$1,0),0),0)</f>
        <v>2097.3429999999998</v>
      </c>
      <c r="O23" s="891">
        <f>IFERROR(VLOOKUP(年度マスタ!$K$4&amp;"_"&amp;O$20,データシート1!$A:$BU,MATCH("ba_"&amp;$E23,データシート1!$A$1:$BU$1,0),0),0)</f>
        <v>2057.018</v>
      </c>
      <c r="P23" s="892">
        <f>IFERROR(VLOOKUP(年度マスタ!$K$4&amp;"_"&amp;P$20,データシート1!$A:$BU,MATCH("ba_"&amp;$E23,データシート1!$A$1:$BU$1,0),0),0)</f>
        <v>2080.8049999999998</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73.451999999999998</v>
      </c>
      <c r="AZ23" s="174"/>
      <c r="BA23" s="77">
        <v>11</v>
      </c>
      <c r="BB23" s="77"/>
      <c r="BC23" s="77" t="s">
        <v>2703</v>
      </c>
      <c r="BD23" s="77" t="str">
        <f t="shared" ref="BD23" si="7">BC23&amp;"(N="&amp;BE23&amp;")"</f>
        <v>11：繊維工業(N=3)</v>
      </c>
      <c r="BE23" s="856">
        <f>VLOOKUP(BE$13&amp;"_"&amp;$AV$8,データシート2!$A:$SI,MATCH($AV$5&amp;"_"&amp;$BA23&amp;$AV$6,データシート2!$A$1:$SI$1,0),0)</f>
        <v>3</v>
      </c>
      <c r="BF23" s="962">
        <f>VLOOKUP(BF$13&amp;"_"&amp;$AW$8,データシート2!$A:$SI,MATCH($AW$5&amp;"_"&amp;$BA23&amp;$AW$6,データシート2!$A$1:$SI$1,0),0)</f>
        <v>341.69200000000001</v>
      </c>
      <c r="BG23" s="962">
        <f>BF23/BE23</f>
        <v>113.89733333333334</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5.7408244624996119</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5958.5105032410092</v>
      </c>
      <c r="AG24" s="887">
        <f t="shared" ref="AG24:AP24" si="10">AG25+AG29</f>
        <v>6249.8193750572809</v>
      </c>
      <c r="AH24" s="887">
        <f t="shared" si="10"/>
        <v>6154.1366436397984</v>
      </c>
      <c r="AI24" s="887">
        <f t="shared" si="10"/>
        <v>5966.4474393345954</v>
      </c>
      <c r="AJ24" s="887">
        <f t="shared" si="10"/>
        <v>6038.4653664100588</v>
      </c>
      <c r="AK24" s="887">
        <f t="shared" si="10"/>
        <v>5040.6861703999111</v>
      </c>
      <c r="AL24" s="887">
        <f t="shared" si="10"/>
        <v>4637.89515439756</v>
      </c>
      <c r="AM24" s="887">
        <f t="shared" si="10"/>
        <v>4472.5935593687936</v>
      </c>
      <c r="AN24" s="887">
        <f t="shared" si="10"/>
        <v>4539.0748182567049</v>
      </c>
      <c r="AO24" s="887">
        <f>AO25+AO29</f>
        <v>4368.5360230190327</v>
      </c>
      <c r="AP24" s="888">
        <f t="shared" si="10"/>
        <v>4030.6267857193016</v>
      </c>
      <c r="AQ24" s="286"/>
      <c r="AV24" s="77" t="str">
        <f>AW24</f>
        <v>廃棄物原燃料</v>
      </c>
      <c r="AW24" s="77" t="str">
        <f>E58</f>
        <v>廃棄物原燃料</v>
      </c>
      <c r="AX24" s="300">
        <f t="shared" ref="AX24:AX31" si="11">P58</f>
        <v>21.003</v>
      </c>
      <c r="AY24" s="300"/>
      <c r="BA24" s="77">
        <v>12</v>
      </c>
      <c r="BB24" s="77"/>
      <c r="BC24" s="77" t="s">
        <v>290</v>
      </c>
      <c r="BD24" s="77" t="str">
        <f t="shared" si="1"/>
        <v>12：木材・木製品製造業(N=1)</v>
      </c>
      <c r="BE24" s="856">
        <f>VLOOKUP(BE$13&amp;"_"&amp;$AV$8,データシート2!$A:$SI,MATCH($AV$5&amp;"_"&amp;$BA24&amp;$AV$6,データシート2!$A$1:$SI$1,0),0)</f>
        <v>1</v>
      </c>
      <c r="BF24" s="962">
        <f>VLOOKUP(BF$13&amp;"_"&amp;$AW$8,データシート2!$A:$SI,MATCH($AW$5&amp;"_"&amp;$BA24&amp;$AW$6,データシート2!$A$1:$SI$1,0),0)</f>
        <v>6.1340000000000003</v>
      </c>
      <c r="BG24" s="962">
        <f t="shared" si="2"/>
        <v>6.1340000000000003</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0.70221943203220205</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23.957000000000001</v>
      </c>
      <c r="H25" s="891">
        <f>IFERROR(VLOOKUP(年度マスタ!$K$4&amp;"_"&amp;H$20,データシート1!$A:$BU,MATCH("ba_"&amp;$E25,データシート1!$A$1:$BU$1,0),0),0)</f>
        <v>4.8620000000000001</v>
      </c>
      <c r="I25" s="891">
        <f>IFERROR(VLOOKUP(年度マスタ!$K$4&amp;"_"&amp;I$20,データシート1!$A:$BU,MATCH("ba_"&amp;$E25,データシート1!$A$1:$BU$1,0),0),0)</f>
        <v>3.9969999999999999</v>
      </c>
      <c r="J25" s="891">
        <f>IFERROR(VLOOKUP(年度マスタ!$K$4&amp;"_"&amp;J$20,データシート1!$A:$BU,MATCH("ba_"&amp;$E25,データシート1!$A$1:$BU$1,0),0),0)</f>
        <v>4.859</v>
      </c>
      <c r="K25" s="891">
        <f>IFERROR(VLOOKUP(年度マスタ!$K$4&amp;"_"&amp;K$20,データシート1!$A:$BU,MATCH("ba_"&amp;$E25,データシート1!$A$1:$BU$1,0),0),0)</f>
        <v>4.6189999999999998</v>
      </c>
      <c r="L25" s="891">
        <f>IFERROR(VLOOKUP(年度マスタ!$K$4&amp;"_"&amp;L$20,データシート1!$A:$BU,MATCH("ba_"&amp;$E25,データシート1!$A$1:$BU$1,0),0),0)</f>
        <v>35.433</v>
      </c>
      <c r="M25" s="891">
        <f>IFERROR(VLOOKUP(年度マスタ!$K$4&amp;"_"&amp;M$20,データシート1!$A:$BU,MATCH("ba_"&amp;$E25,データシート1!$A$1:$BU$1,0),0),0)</f>
        <v>43.424999999999997</v>
      </c>
      <c r="N25" s="891">
        <f>IFERROR(VLOOKUP(年度マスタ!$K$4&amp;"_"&amp;N$20,データシート1!$A:$BU,MATCH("ba_"&amp;$E25,データシート1!$A$1:$BU$1,0),0),0)</f>
        <v>29.103999999999999</v>
      </c>
      <c r="O25" s="891">
        <f>IFERROR(VLOOKUP(年度マスタ!$K$4&amp;"_"&amp;O$20,データシート1!$A:$BU,MATCH("ba_"&amp;$E25,データシート1!$A$1:$BU$1,0),0),0)</f>
        <v>7.2240000000000002</v>
      </c>
      <c r="P25" s="892">
        <f>IFERROR(VLOOKUP(年度マスタ!$K$4&amp;"_"&amp;P$20,データシート1!$A:$BU,MATCH("ba_"&amp;$E25,データシート1!$A$1:$BU$1,0),0),0)</f>
        <v>7.6760000000000002</v>
      </c>
      <c r="Z25" s="286"/>
      <c r="AB25" s="285"/>
      <c r="AC25" s="534"/>
      <c r="AD25" s="421" t="s">
        <v>115</v>
      </c>
      <c r="AE25" s="422"/>
      <c r="AF25" s="889">
        <f>①CO2排出量の現状把握!Z35</f>
        <v>3817.6983420235501</v>
      </c>
      <c r="AG25" s="889">
        <f>①CO2排出量の現状把握!AA35</f>
        <v>3869.4159137558199</v>
      </c>
      <c r="AH25" s="889">
        <f>①CO2排出量の現状把握!AB35</f>
        <v>4100.9132803123321</v>
      </c>
      <c r="AI25" s="889">
        <f>①CO2排出量の現状把握!AC35</f>
        <v>3953.1297358535267</v>
      </c>
      <c r="AJ25" s="889">
        <f>①CO2排出量の現状把握!AD35</f>
        <v>3714.0584820294762</v>
      </c>
      <c r="AK25" s="889">
        <f>①CO2排出量の現状把握!AE35</f>
        <v>3399.1071261104253</v>
      </c>
      <c r="AL25" s="889">
        <f>①CO2排出量の現状把握!AF35</f>
        <v>3245.3696371598548</v>
      </c>
      <c r="AM25" s="889">
        <f>①CO2排出量の現状把握!AG35</f>
        <v>3129.080059401243</v>
      </c>
      <c r="AN25" s="889">
        <f>①CO2排出量の現状把握!AH35</f>
        <v>3034.485193842796</v>
      </c>
      <c r="AO25" s="889">
        <f>①CO2排出量の現状把握!AI35</f>
        <v>2968.8399215945951</v>
      </c>
      <c r="AP25" s="890">
        <f>①CO2排出量の現状把握!AJ35</f>
        <v>2756.3489205237975</v>
      </c>
      <c r="AQ25" s="286"/>
      <c r="AV25" s="77" t="str">
        <f>AW25</f>
        <v>廃棄物原燃料以外</v>
      </c>
      <c r="AW25" s="77" t="str">
        <f>E59</f>
        <v>廃棄物原燃料以外</v>
      </c>
      <c r="AX25" s="300">
        <f t="shared" si="11"/>
        <v>52.448999999999998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124.44899999999998</v>
      </c>
      <c r="G26" s="889">
        <f>IFERROR(VLOOKUP(年度マスタ!$K$4&amp;"_"&amp;G$20,データシート1!$A:$BU,MATCH("ba_"&amp;$D26,データシート1!$A$1:$BU$1,0),0),0)</f>
        <v>146.36099999999999</v>
      </c>
      <c r="H26" s="889">
        <f>IFERROR(VLOOKUP(年度マスタ!$K$4&amp;"_"&amp;H$20,データシート1!$A:$BU,MATCH("ba_"&amp;$D26,データシート1!$A$1:$BU$1,0),0),0)</f>
        <v>164.18</v>
      </c>
      <c r="I26" s="889">
        <f>IFERROR(VLOOKUP(年度マスタ!$K$4&amp;"_"&amp;I$20,データシート1!$A:$BU,MATCH("ba_"&amp;$D26,データシート1!$A$1:$BU$1,0),0),0)</f>
        <v>170.81300000000002</v>
      </c>
      <c r="J26" s="889">
        <f>IFERROR(VLOOKUP(年度マスタ!$K$4&amp;"_"&amp;J$20,データシート1!$A:$BU,MATCH("ba_"&amp;$D26,データシート1!$A$1:$BU$1,0),0),0)</f>
        <v>171.07300000000001</v>
      </c>
      <c r="K26" s="889">
        <f>IFERROR(VLOOKUP(年度マスタ!$K$4&amp;"_"&amp;K$20,データシート1!$A:$BU,MATCH("ba_"&amp;$D26,データシート1!$A$1:$BU$1,0),0),0)</f>
        <v>153.57400000000001</v>
      </c>
      <c r="L26" s="889">
        <f>IFERROR(VLOOKUP(年度マスタ!$K$4&amp;"_"&amp;L$20,データシート1!$A:$BU,MATCH("ba_"&amp;$D26,データシート1!$A$1:$BU$1,0),0),0)</f>
        <v>201.29100000000003</v>
      </c>
      <c r="M26" s="889">
        <f>IFERROR(VLOOKUP(年度マスタ!$K$4&amp;"_"&amp;M$20,データシート1!$A:$BU,MATCH("ba_"&amp;$D26,データシート1!$A$1:$BU$1,0),0),0)</f>
        <v>139.98999999999998</v>
      </c>
      <c r="N26" s="889">
        <f>IFERROR(VLOOKUP(年度マスタ!$K$4&amp;"_"&amp;N$20,データシート1!$A:$BU,MATCH("ba_"&amp;$D26,データシート1!$A$1:$BU$1,0),0),0)</f>
        <v>137.001</v>
      </c>
      <c r="O26" s="889">
        <f>IFERROR(VLOOKUP(年度マスタ!$K$4&amp;"_"&amp;O$20,データシート1!$A:$BU,MATCH("ba_"&amp;$D26,データシート1!$A$1:$BU$1,0),0),0)</f>
        <v>126.001</v>
      </c>
      <c r="P26" s="890">
        <f>IFERROR(VLOOKUP(年度マスタ!$K$4&amp;"_"&amp;P$20,データシート1!$A:$BU,MATCH("ba_"&amp;$D26,データシート1!$A$1:$BU$1,0),0),0)</f>
        <v>126.74199999999999</v>
      </c>
      <c r="Z26" s="286"/>
      <c r="AB26" s="285"/>
      <c r="AC26" s="534"/>
      <c r="AD26" s="423"/>
      <c r="AE26" s="422" t="s">
        <v>185</v>
      </c>
      <c r="AF26" s="891">
        <f>①CO2排出量の現状把握!Z36</f>
        <v>3022.131244678757</v>
      </c>
      <c r="AG26" s="891">
        <f>①CO2排出量の現状把握!AA36</f>
        <v>3078.3840939333932</v>
      </c>
      <c r="AH26" s="891">
        <f>①CO2排出量の現状把握!AB36</f>
        <v>3408.1424700619741</v>
      </c>
      <c r="AI26" s="891">
        <f>①CO2排出量の現状把握!AC36</f>
        <v>3394.6599558039088</v>
      </c>
      <c r="AJ26" s="891">
        <f>①CO2排出量の現状把握!AD36</f>
        <v>3077.281721224304</v>
      </c>
      <c r="AK26" s="891">
        <f>①CO2排出量の現状把握!AE36</f>
        <v>2733.0869777013136</v>
      </c>
      <c r="AL26" s="891">
        <f>①CO2排出量の現状把握!AF36</f>
        <v>2662.8058713209107</v>
      </c>
      <c r="AM26" s="891">
        <f>①CO2排出量の現状把握!AG36</f>
        <v>2612.7331980421027</v>
      </c>
      <c r="AN26" s="891">
        <f>①CO2排出量の現状把握!AH36</f>
        <v>2514.7243665530691</v>
      </c>
      <c r="AO26" s="891">
        <f>①CO2排出量の現状把握!AI36</f>
        <v>2319.6316842119222</v>
      </c>
      <c r="AP26" s="892">
        <f>①CO2排出量の現状把握!AJ36</f>
        <v>2153.4468958694056</v>
      </c>
      <c r="AQ26" s="286"/>
      <c r="AV26" s="77" t="str">
        <f>AW26</f>
        <v>CH4</v>
      </c>
      <c r="AW26" s="77" t="str">
        <f t="shared" ref="AW26:AW31" si="12">D60</f>
        <v>CH4</v>
      </c>
      <c r="AX26" s="300">
        <f t="shared" si="11"/>
        <v>1.466</v>
      </c>
      <c r="AY26" s="300">
        <f>AX26</f>
        <v>1.466</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110.54900000000001</v>
      </c>
      <c r="G27" s="889">
        <f>IFERROR(VLOOKUP(年度マスタ!$K$4&amp;"_"&amp;G$20,データシート1!$A:$BU,MATCH("ba_"&amp;$D27,データシート1!$A$1:$BU$1,0),0),0)</f>
        <v>91.692999999999998</v>
      </c>
      <c r="H27" s="889">
        <f>IFERROR(VLOOKUP(年度マスタ!$K$4&amp;"_"&amp;H$20,データシート1!$A:$BU,MATCH("ba_"&amp;$D27,データシート1!$A$1:$BU$1,0),0),0)</f>
        <v>594.69500000000005</v>
      </c>
      <c r="I27" s="889">
        <f>IFERROR(VLOOKUP(年度マスタ!$K$4&amp;"_"&amp;I$20,データシート1!$A:$BU,MATCH("ba_"&amp;$D27,データシート1!$A$1:$BU$1,0),0),0)</f>
        <v>14.989000000000001</v>
      </c>
      <c r="J27" s="889">
        <f>IFERROR(VLOOKUP(年度マスタ!$K$4&amp;"_"&amp;J$20,データシート1!$A:$BU,MATCH("ba_"&amp;$D27,データシート1!$A$1:$BU$1,0),0),0)</f>
        <v>6.7510000000000003</v>
      </c>
      <c r="K27" s="889">
        <f>IFERROR(VLOOKUP(年度マスタ!$K$4&amp;"_"&amp;K$20,データシート1!$A:$BU,MATCH("ba_"&amp;$D27,データシート1!$A$1:$BU$1,0),0),0)</f>
        <v>4.0449999999999999</v>
      </c>
      <c r="L27" s="889">
        <f>IFERROR(VLOOKUP(年度マスタ!$K$4&amp;"_"&amp;L$20,データシート1!$A:$BU,MATCH("ba_"&amp;$D27,データシート1!$A$1:$BU$1,0),0),0)</f>
        <v>3.1930000000000001</v>
      </c>
      <c r="M27" s="889">
        <f>IFERROR(VLOOKUP(年度マスタ!$K$4&amp;"_"&amp;M$20,データシート1!$A:$BU,MATCH("ba_"&amp;$D27,データシート1!$A$1:$BU$1,0),0),0)</f>
        <v>4.1870000000000003</v>
      </c>
      <c r="N27" s="889">
        <f>IFERROR(VLOOKUP(年度マスタ!$K$4&amp;"_"&amp;N$20,データシート1!$A:$BU,MATCH("ba_"&amp;$D27,データシート1!$A$1:$BU$1,0),0),0)</f>
        <v>6.5309999999999997</v>
      </c>
      <c r="O27" s="889">
        <f>IFERROR(VLOOKUP(年度マスタ!$K$4&amp;"_"&amp;O$20,データシート1!$A:$BU,MATCH("ba_"&amp;$D27,データシート1!$A$1:$BU$1,0),0),0)</f>
        <v>2.98</v>
      </c>
      <c r="P27" s="890">
        <f>IFERROR(VLOOKUP(年度マスタ!$K$4&amp;"_"&amp;P$20,データシート1!$A:$BU,MATCH("ba_"&amp;$D27,データシート1!$A$1:$BU$1,0),0),0)</f>
        <v>1.6879999999999999</v>
      </c>
      <c r="Z27" s="286"/>
      <c r="AB27" s="285"/>
      <c r="AC27" s="534"/>
      <c r="AD27" s="423"/>
      <c r="AE27" s="422" t="s">
        <v>195</v>
      </c>
      <c r="AF27" s="891">
        <f>①CO2排出量の現状把握!Z37</f>
        <v>101.266491138658</v>
      </c>
      <c r="AG27" s="891">
        <f>①CO2排出量の現状把握!AA37</f>
        <v>98.259621591239522</v>
      </c>
      <c r="AH27" s="891">
        <f>①CO2排出量の現状把握!AB37</f>
        <v>82.312358490676004</v>
      </c>
      <c r="AI27" s="891">
        <f>①CO2排出量の現状把握!AC37</f>
        <v>80.862113010386878</v>
      </c>
      <c r="AJ27" s="891">
        <f>①CO2排出量の現状把握!AD37</f>
        <v>76.469314781276708</v>
      </c>
      <c r="AK27" s="891">
        <f>①CO2排出量の現状把握!AE37</f>
        <v>73.846704577041564</v>
      </c>
      <c r="AL27" s="891">
        <f>①CO2排出量の現状把握!AF37</f>
        <v>73.170619595526759</v>
      </c>
      <c r="AM27" s="891">
        <f>①CO2排出量の現状把握!AG37</f>
        <v>63.062883923356559</v>
      </c>
      <c r="AN27" s="891">
        <f>①CO2排出量の現状把握!AH37</f>
        <v>59.322821636214648</v>
      </c>
      <c r="AO27" s="891">
        <f>①CO2排出量の現状把握!AI37</f>
        <v>65.659804021594383</v>
      </c>
      <c r="AP27" s="892">
        <f>①CO2排出量の現状把握!AJ37</f>
        <v>65.906437254984596</v>
      </c>
      <c r="AQ27" s="286"/>
      <c r="AV27" s="77" t="str">
        <f t="shared" ref="AV27:AV31" si="13">AW27</f>
        <v>N2O</v>
      </c>
      <c r="AW27" s="77" t="str">
        <f t="shared" si="12"/>
        <v>N2O</v>
      </c>
      <c r="AX27" s="300">
        <f t="shared" si="11"/>
        <v>119.65300000000001</v>
      </c>
      <c r="AY27" s="300">
        <f t="shared" ref="AY27:AY31" si="14">AX27</f>
        <v>119.65300000000001</v>
      </c>
      <c r="BA27" s="77">
        <v>18</v>
      </c>
      <c r="BB27" s="77"/>
      <c r="BC27" s="77" t="s">
        <v>294</v>
      </c>
      <c r="BD27" s="77" t="str">
        <f t="shared" si="1"/>
        <v>18：プラスチック製品製造業(N=5)</v>
      </c>
      <c r="BE27" s="856">
        <f>VLOOKUP(BE$13&amp;"_"&amp;$AV$8,データシート2!$A:$SI,MATCH($AV$5&amp;"_"&amp;$BA27&amp;$AV$6,データシート2!$A$1:$SI$1,0),0)</f>
        <v>5</v>
      </c>
      <c r="BF27" s="962">
        <f>VLOOKUP(BF$13&amp;"_"&amp;$AW$8,データシート2!$A:$SI,MATCH($AW$5&amp;"_"&amp;$BA27&amp;$AW$6,データシート2!$A$1:$SI$1,0),0)</f>
        <v>43.811</v>
      </c>
      <c r="BG27" s="962">
        <f t="shared" si="2"/>
        <v>8.7622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1.0102737373646644</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694.30060620613528</v>
      </c>
      <c r="AG28" s="891">
        <f>①CO2排出量の現状把握!AA38</f>
        <v>692.77219823118753</v>
      </c>
      <c r="AH28" s="891">
        <f>①CO2排出量の現状把握!AB38</f>
        <v>610.45845175968213</v>
      </c>
      <c r="AI28" s="891">
        <f>①CO2排出量の現状把握!AC38</f>
        <v>477.60766703923059</v>
      </c>
      <c r="AJ28" s="891">
        <f>①CO2排出量の現状把握!AD38</f>
        <v>560.30744602389541</v>
      </c>
      <c r="AK28" s="891">
        <f>①CO2排出量の現状把握!AE38</f>
        <v>592.17344383206978</v>
      </c>
      <c r="AL28" s="891">
        <f>①CO2排出量の現状把握!AF38</f>
        <v>509.39314624341733</v>
      </c>
      <c r="AM28" s="891">
        <f>①CO2排出量の現状把握!AG38</f>
        <v>453.28397743578398</v>
      </c>
      <c r="AN28" s="891">
        <f>①CO2排出量の現状把握!AH38</f>
        <v>460.43800565351239</v>
      </c>
      <c r="AO28" s="891">
        <f>①CO2排出量の現状把握!AI38</f>
        <v>583.54843336107854</v>
      </c>
      <c r="AP28" s="892">
        <f>①CO2排出量の現状把握!AJ38</f>
        <v>536.99558739940699</v>
      </c>
      <c r="AQ28" s="286"/>
      <c r="AV28" s="77" t="str">
        <f t="shared" si="13"/>
        <v>HFC</v>
      </c>
      <c r="AW28" s="77" t="str">
        <f t="shared" si="12"/>
        <v>HFC</v>
      </c>
      <c r="AX28" s="300">
        <f t="shared" si="11"/>
        <v>32.552999999999997</v>
      </c>
      <c r="AY28" s="300">
        <f t="shared" si="14"/>
        <v>32.552999999999997</v>
      </c>
      <c r="BA28" s="77">
        <v>19</v>
      </c>
      <c r="BB28" s="77"/>
      <c r="BC28" s="77" t="s">
        <v>296</v>
      </c>
      <c r="BD28" s="77" t="str">
        <f t="shared" si="1"/>
        <v>19：ゴム製品製造業(N=3)</v>
      </c>
      <c r="BE28" s="856">
        <f>VLOOKUP(BE$13&amp;"_"&amp;$AV$8,データシート2!$A:$SI,MATCH($AV$5&amp;"_"&amp;$BA28&amp;$AV$6,データシート2!$A$1:$SI$1,0),0)</f>
        <v>3</v>
      </c>
      <c r="BF28" s="962">
        <f>VLOOKUP(BF$13&amp;"_"&amp;$AW$8,データシート2!$A:$SI,MATCH($AW$5&amp;"_"&amp;$BA28&amp;$AW$6,データシート2!$A$1:$SI$1,0),0)</f>
        <v>79.448999999999998</v>
      </c>
      <c r="BG28" s="962">
        <f t="shared" si="2"/>
        <v>26.483000000000001</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1.8268768970326121</v>
      </c>
    </row>
    <row r="29" spans="2:63" ht="15.95" customHeight="1">
      <c r="B29" s="298"/>
      <c r="Z29" s="286"/>
      <c r="AB29" s="285"/>
      <c r="AC29" s="534"/>
      <c r="AD29" s="421" t="s">
        <v>200</v>
      </c>
      <c r="AE29" s="426"/>
      <c r="AF29" s="893">
        <f>①CO2排出量の現状把握!Z39</f>
        <v>2140.8121612174591</v>
      </c>
      <c r="AG29" s="893">
        <f>①CO2排出量の現状把握!AA39</f>
        <v>2380.403461301461</v>
      </c>
      <c r="AH29" s="893">
        <f>①CO2排出量の現状把握!AB39</f>
        <v>2053.2233633274659</v>
      </c>
      <c r="AI29" s="893">
        <f>①CO2排出量の現状把握!AC39</f>
        <v>2013.317703481069</v>
      </c>
      <c r="AJ29" s="893">
        <f>①CO2排出量の現状把握!AD39</f>
        <v>2324.4068843805831</v>
      </c>
      <c r="AK29" s="893">
        <f>①CO2排出量の現状把握!AE39</f>
        <v>1641.5790442894861</v>
      </c>
      <c r="AL29" s="893">
        <f>①CO2排出量の現状把握!AF39</f>
        <v>1392.5255172377047</v>
      </c>
      <c r="AM29" s="893">
        <f>①CO2排出量の現状把握!AG39</f>
        <v>1343.5134999675511</v>
      </c>
      <c r="AN29" s="893">
        <f>①CO2排出量の現状把握!AH39</f>
        <v>1504.5896244139087</v>
      </c>
      <c r="AO29" s="893">
        <f>①CO2排出量の現状把握!AI39</f>
        <v>1399.6961014244371</v>
      </c>
      <c r="AP29" s="894">
        <f>①CO2排出量の現状把握!AJ39</f>
        <v>1274.2778651955039</v>
      </c>
      <c r="AQ29" s="286"/>
      <c r="AV29" s="77" t="str">
        <f t="shared" si="13"/>
        <v>PFC</v>
      </c>
      <c r="AW29" s="77" t="str">
        <f t="shared" si="12"/>
        <v>PFC</v>
      </c>
      <c r="AX29" s="300">
        <f t="shared" si="11"/>
        <v>18.265999999999998</v>
      </c>
      <c r="AY29" s="300">
        <f t="shared" si="14"/>
        <v>18.265999999999998</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7.3730000000000002</v>
      </c>
      <c r="AY30" s="300">
        <f t="shared" si="14"/>
        <v>7.3730000000000002</v>
      </c>
      <c r="BA30" s="77">
        <v>23</v>
      </c>
      <c r="BB30" s="77"/>
      <c r="BC30" s="77" t="s">
        <v>299</v>
      </c>
      <c r="BD30" s="77" t="str">
        <f t="shared" si="1"/>
        <v>23：非鉄金属製造業(N=1)</v>
      </c>
      <c r="BE30" s="856">
        <f>VLOOKUP(BE$13&amp;"_"&amp;$AV$8,データシート2!$A:$SI,MATCH($AV$5&amp;"_"&amp;$BA30&amp;$AV$6,データシート2!$A$1:$SI$1,0),0)</f>
        <v>1</v>
      </c>
      <c r="BF30" s="962">
        <f>VLOOKUP(BF$13&amp;"_"&amp;$AW$8,データシート2!$A:$SI,MATCH($AW$5&amp;"_"&amp;$BA30&amp;$AW$6,データシート2!$A$1:$SI$1,0),0)</f>
        <v>2.4140000000000001</v>
      </c>
      <c r="BG30" s="962">
        <f t="shared" si="2"/>
        <v>2.4140000000000001</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8.8428476460363239E-2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v>
      </c>
      <c r="BE31" s="856">
        <f>VLOOKUP(BE$13&amp;"_"&amp;$AV$8,データシート2!$A:$SI,MATCH($AV$5&amp;"_"&amp;$BA31&amp;$AV$6,データシート2!$A$1:$SI$1,0),0)</f>
        <v>1</v>
      </c>
      <c r="BF31" s="962">
        <f>VLOOKUP(BF$13&amp;"_"&amp;$AW$8,データシート2!$A:$SI,MATCH($AW$5&amp;"_"&amp;$BA31&amp;$AW$6,データシート2!$A$1:$SI$1,0),0)</f>
        <v>24.978000000000002</v>
      </c>
      <c r="BG31" s="962">
        <f t="shared" si="2"/>
        <v>24.978000000000002</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2.9497113795171352</v>
      </c>
    </row>
    <row r="32" spans="2:63" ht="15.95" customHeight="1" thickTop="1" thickBot="1">
      <c r="B32" s="298"/>
      <c r="Z32" s="286"/>
      <c r="AB32" s="285"/>
      <c r="AC32" s="1113" t="s">
        <v>291</v>
      </c>
      <c r="AD32" s="1113"/>
      <c r="AE32" s="1114"/>
      <c r="AF32" s="473">
        <f t="shared" ref="AF32:AP32" si="15">IFERROR(IF(SUM(F23:F26)/AF24&gt;1,1,SUM(F23:F26)/AF24),0)</f>
        <v>0.47960761308477801</v>
      </c>
      <c r="AG32" s="473">
        <f t="shared" si="15"/>
        <v>0.44946898964968152</v>
      </c>
      <c r="AH32" s="473">
        <f t="shared" si="15"/>
        <v>0.4997602715205513</v>
      </c>
      <c r="AI32" s="473">
        <f t="shared" si="15"/>
        <v>0.51308672893319074</v>
      </c>
      <c r="AJ32" s="473">
        <f t="shared" si="15"/>
        <v>0.34546757717684956</v>
      </c>
      <c r="AK32" s="473">
        <f t="shared" si="15"/>
        <v>0.52933547334654107</v>
      </c>
      <c r="AL32" s="473">
        <f t="shared" si="15"/>
        <v>0.56051612066631062</v>
      </c>
      <c r="AM32" s="473">
        <f t="shared" si="15"/>
        <v>0.54432600854158142</v>
      </c>
      <c r="AN32" s="473">
        <f t="shared" si="15"/>
        <v>0.49865844706858314</v>
      </c>
      <c r="AO32" s="473">
        <f t="shared" si="15"/>
        <v>0.50136773245293165</v>
      </c>
      <c r="AP32" s="473">
        <f t="shared" si="15"/>
        <v>0.54959764765337193</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0.71595441942414706</v>
      </c>
      <c r="AG33" s="470">
        <f t="shared" ref="AG33:AP33" si="16">IFERROR(IF(G22/AG25&gt;1,1,G22/AG25),0)</f>
        <v>0.68815011344061805</v>
      </c>
      <c r="AH33" s="470">
        <f t="shared" si="16"/>
        <v>0.70994259107528901</v>
      </c>
      <c r="AI33" s="470">
        <f t="shared" si="16"/>
        <v>0.73119077620555473</v>
      </c>
      <c r="AJ33" s="470">
        <f t="shared" si="16"/>
        <v>0.51561412112002436</v>
      </c>
      <c r="AK33" s="470">
        <f t="shared" si="16"/>
        <v>0.73979427735114822</v>
      </c>
      <c r="AL33" s="470">
        <f t="shared" si="16"/>
        <v>0.73899871760027425</v>
      </c>
      <c r="AM33" s="470">
        <f t="shared" si="16"/>
        <v>0.73330146766493076</v>
      </c>
      <c r="AN33" s="470">
        <f t="shared" si="16"/>
        <v>0.70076038081013681</v>
      </c>
      <c r="AO33" s="470">
        <f t="shared" si="16"/>
        <v>0.69530256076968744</v>
      </c>
      <c r="AP33" s="470">
        <f t="shared" si="16"/>
        <v>0.75769833944068277</v>
      </c>
      <c r="AQ33" s="286"/>
      <c r="BA33" s="77">
        <v>26</v>
      </c>
      <c r="BB33" s="77"/>
      <c r="BC33" s="77" t="s">
        <v>303</v>
      </c>
      <c r="BD33" s="77" t="str">
        <f t="shared" si="1"/>
        <v>26：生産用機械器具製造業(N=1)</v>
      </c>
      <c r="BE33" s="856">
        <f>VLOOKUP(BE$13&amp;"_"&amp;$AV$8,データシート2!$A:$SI,MATCH($AV$5&amp;"_"&amp;$BA33&amp;$AV$6,データシート2!$A$1:$SI$1,0),0)</f>
        <v>1</v>
      </c>
      <c r="BF33" s="962">
        <f>VLOOKUP(BF$13&amp;"_"&amp;$AW$8,データシート2!$A:$SI,MATCH($AW$5&amp;"_"&amp;$BA33&amp;$AW$6,データシート2!$A$1:$SI$1,0),0)</f>
        <v>2.5030000000000001</v>
      </c>
      <c r="BG33" s="962">
        <f t="shared" si="2"/>
        <v>2.5030000000000001</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0.31985735787777647</v>
      </c>
    </row>
    <row r="34" spans="2:63" ht="15.95" customHeight="1" thickBot="1">
      <c r="B34" s="298"/>
      <c r="Z34" s="286"/>
      <c r="AB34" s="285"/>
      <c r="AC34" s="534"/>
      <c r="AD34" s="423"/>
      <c r="AE34" s="422" t="s">
        <v>185</v>
      </c>
      <c r="AF34" s="471">
        <f>IFERROR(IF(F23/AF26&gt;1,1,F23/AF26),0)</f>
        <v>0.90442729938108324</v>
      </c>
      <c r="AG34" s="471">
        <f t="shared" ref="AG34:AP36" si="17">IFERROR(IF(G23/AG26&gt;1,1,G23/AG26),0)</f>
        <v>0.85719712663545722</v>
      </c>
      <c r="AH34" s="471">
        <f t="shared" si="17"/>
        <v>0.85282555689262218</v>
      </c>
      <c r="AI34" s="471">
        <f t="shared" si="17"/>
        <v>0.8503046071123882</v>
      </c>
      <c r="AJ34" s="471">
        <f t="shared" si="17"/>
        <v>0.62073029805020175</v>
      </c>
      <c r="AK34" s="471">
        <f t="shared" si="17"/>
        <v>0.91838313982640796</v>
      </c>
      <c r="AL34" s="471">
        <f t="shared" si="17"/>
        <v>0.88736885608107252</v>
      </c>
      <c r="AM34" s="471">
        <f t="shared" si="17"/>
        <v>0.86160117752816345</v>
      </c>
      <c r="AN34" s="471">
        <f t="shared" si="17"/>
        <v>0.83402500405037483</v>
      </c>
      <c r="AO34" s="471">
        <f t="shared" si="17"/>
        <v>0.88678647304253255</v>
      </c>
      <c r="AP34" s="471">
        <f t="shared" si="17"/>
        <v>0.96626715243884465</v>
      </c>
      <c r="AQ34" s="286"/>
      <c r="BA34" s="77">
        <v>27</v>
      </c>
      <c r="BB34" s="77"/>
      <c r="BC34" s="77" t="s">
        <v>304</v>
      </c>
      <c r="BD34" s="77" t="str">
        <f t="shared" si="1"/>
        <v>27：業務用機械器具製造業(N=4)</v>
      </c>
      <c r="BE34" s="856">
        <f>VLOOKUP(BE$13&amp;"_"&amp;$AV$8,データシート2!$A:$SI,MATCH($AV$5&amp;"_"&amp;$BA34&amp;$AV$6,データシート2!$A$1:$SI$1,0),0)</f>
        <v>4</v>
      </c>
      <c r="BF34" s="962">
        <f>VLOOKUP(BF$13&amp;"_"&amp;$AW$8,データシート2!$A:$SI,MATCH($AW$5&amp;"_"&amp;$BA34&amp;$AW$6,データシート2!$A$1:$SI$1,0),0)</f>
        <v>60.283000000000001</v>
      </c>
      <c r="BG34" s="962">
        <f t="shared" si="2"/>
        <v>15.07075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1.4524280323140235</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28：電子部品等製造業(N=7)</v>
      </c>
      <c r="BE35" s="856">
        <f>VLOOKUP(BE$13&amp;"_"&amp;$AV$8,データシート2!$A:$SI,MATCH($AV$5&amp;"_"&amp;$BA35&amp;$AV$6,データシート2!$A$1:$SI$1,0),0)</f>
        <v>7</v>
      </c>
      <c r="BF35" s="962">
        <f>VLOOKUP(BF$13&amp;"_"&amp;$AW$8,データシート2!$A:$SI,MATCH($AW$5&amp;"_"&amp;$BA35&amp;$AW$6,データシート2!$A$1:$SI$1,0),0)</f>
        <v>136.37</v>
      </c>
      <c r="BG35" s="962">
        <f t="shared" si="2"/>
        <v>19.481428571428573</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0.5734915850640705</v>
      </c>
    </row>
    <row r="36" spans="2:63" ht="15.95" customHeight="1" thickBot="1">
      <c r="B36" s="298">
        <f t="shared" si="18"/>
        <v>0</v>
      </c>
      <c r="Z36" s="286"/>
      <c r="AB36" s="285"/>
      <c r="AC36" s="534"/>
      <c r="AD36" s="423"/>
      <c r="AE36" s="422" t="s">
        <v>198</v>
      </c>
      <c r="AF36" s="471">
        <f t="shared" si="19"/>
        <v>0</v>
      </c>
      <c r="AG36" s="471">
        <f t="shared" si="17"/>
        <v>3.45813530929329E-2</v>
      </c>
      <c r="AH36" s="471">
        <f t="shared" si="17"/>
        <v>7.9645059970666326E-3</v>
      </c>
      <c r="AI36" s="471">
        <f t="shared" si="17"/>
        <v>8.3687936267398469E-3</v>
      </c>
      <c r="AJ36" s="471">
        <f t="shared" si="17"/>
        <v>8.6720246794521061E-3</v>
      </c>
      <c r="AK36" s="471">
        <f t="shared" si="17"/>
        <v>7.8000796018638571E-3</v>
      </c>
      <c r="AL36" s="471">
        <f t="shared" si="17"/>
        <v>6.9559239776398704E-2</v>
      </c>
      <c r="AM36" s="471">
        <f t="shared" si="17"/>
        <v>9.5800871333802981E-2</v>
      </c>
      <c r="AN36" s="471">
        <f t="shared" si="17"/>
        <v>6.3209378119627388E-2</v>
      </c>
      <c r="AO36" s="471">
        <f t="shared" si="17"/>
        <v>1.2379435171116383E-2</v>
      </c>
      <c r="AP36" s="471">
        <f t="shared" si="17"/>
        <v>1.4294344646617625E-2</v>
      </c>
      <c r="AQ36" s="286"/>
      <c r="BA36" s="77">
        <v>29</v>
      </c>
      <c r="BB36" s="77"/>
      <c r="BC36" s="77" t="s">
        <v>306</v>
      </c>
      <c r="BD36" s="77" t="str">
        <f t="shared" si="1"/>
        <v>29：電気機械器具製造業(N=2)</v>
      </c>
      <c r="BE36" s="856">
        <f>VLOOKUP(BE$13&amp;"_"&amp;$AV$8,データシート2!$A:$SI,MATCH($AV$5&amp;"_"&amp;$BA36&amp;$AV$6,データシート2!$A$1:$SI$1,0),0)</f>
        <v>2</v>
      </c>
      <c r="BF36" s="962">
        <f>VLOOKUP(BF$13&amp;"_"&amp;$AW$8,データシート2!$A:$SI,MATCH($AW$5&amp;"_"&amp;$BA36&amp;$AW$6,データシート2!$A$1:$SI$1,0),0)</f>
        <v>35.994</v>
      </c>
      <c r="BG36" s="962">
        <f t="shared" si="2"/>
        <v>17.997</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1.4868032062577452</v>
      </c>
    </row>
    <row r="37" spans="2:63" ht="15.95" customHeight="1">
      <c r="B37" s="303"/>
      <c r="C37" s="31"/>
      <c r="Z37" s="286"/>
      <c r="AB37" s="285"/>
      <c r="AC37" s="534"/>
      <c r="AD37" s="421" t="s">
        <v>200</v>
      </c>
      <c r="AE37" s="426"/>
      <c r="AF37" s="472">
        <f>IFERROR(IF(F26/AF29&gt;1,1,F26/AF29),0)</f>
        <v>5.8131676498524298E-2</v>
      </c>
      <c r="AG37" s="472">
        <f t="shared" ref="AG37:AP37" si="20">IFERROR(IF(G26/AG29&gt;1,1,G26/AG29),0)</f>
        <v>6.1485795319747447E-2</v>
      </c>
      <c r="AH37" s="472">
        <f t="shared" si="20"/>
        <v>7.9962074722318047E-2</v>
      </c>
      <c r="AI37" s="472">
        <f t="shared" si="20"/>
        <v>8.4841552679271987E-2</v>
      </c>
      <c r="AJ37" s="472">
        <f t="shared" si="20"/>
        <v>7.3598560195965085E-2</v>
      </c>
      <c r="AK37" s="472">
        <f t="shared" si="20"/>
        <v>9.3552607493518805E-2</v>
      </c>
      <c r="AL37" s="472">
        <f t="shared" si="20"/>
        <v>0.14455103156694224</v>
      </c>
      <c r="AM37" s="472">
        <f t="shared" si="20"/>
        <v>0.10419694331570249</v>
      </c>
      <c r="AN37" s="472">
        <f t="shared" si="20"/>
        <v>9.105539329594059E-2</v>
      </c>
      <c r="AO37" s="472">
        <f t="shared" si="20"/>
        <v>9.0020255019480175E-2</v>
      </c>
      <c r="AP37" s="472">
        <f t="shared" si="20"/>
        <v>9.9461823407373418E-2</v>
      </c>
      <c r="AQ37" s="286"/>
      <c r="BA37" s="77">
        <v>30</v>
      </c>
      <c r="BB37" s="77"/>
      <c r="BC37" s="77" t="s">
        <v>307</v>
      </c>
      <c r="BD37" s="77" t="str">
        <f t="shared" si="1"/>
        <v>30：情報通信機械器具製造業(N=1)</v>
      </c>
      <c r="BE37" s="856">
        <f>VLOOKUP(BE$13&amp;"_"&amp;$AV$8,データシート2!$A:$SI,MATCH($AV$5&amp;"_"&amp;$BA37&amp;$AV$6,データシート2!$A$1:$SI$1,0),0)</f>
        <v>1</v>
      </c>
      <c r="BF37" s="962">
        <f>VLOOKUP(BF$13&amp;"_"&amp;$AW$8,データシート2!$A:$SI,MATCH($AW$5&amp;"_"&amp;$BA37&amp;$AW$6,データシート2!$A$1:$SI$1,0),0)</f>
        <v>3.036</v>
      </c>
      <c r="BG37" s="962">
        <f t="shared" si="2"/>
        <v>3.036</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0.45138709472996624</v>
      </c>
    </row>
    <row r="38" spans="2:63" ht="15.95" customHeight="1">
      <c r="B38" s="303"/>
      <c r="J38" s="14"/>
      <c r="K38" s="14"/>
      <c r="L38" s="14"/>
      <c r="M38" s="14"/>
      <c r="Z38" s="286"/>
      <c r="AB38" s="285"/>
      <c r="AP38" s="431"/>
      <c r="AQ38" s="286"/>
      <c r="BA38" s="77">
        <v>31</v>
      </c>
      <c r="BB38" s="77"/>
      <c r="BC38" s="77" t="s">
        <v>308</v>
      </c>
      <c r="BD38" s="77" t="str">
        <f t="shared" si="1"/>
        <v>31：輸送用機械器具製造業(N=3)</v>
      </c>
      <c r="BE38" s="856">
        <f>VLOOKUP(BE$13&amp;"_"&amp;$AV$8,データシート2!$A:$SI,MATCH($AV$5&amp;"_"&amp;$BA38&amp;$AV$6,データシート2!$A$1:$SI$1,0),0)</f>
        <v>3</v>
      </c>
      <c r="BF38" s="962">
        <f>VLOOKUP(BF$13&amp;"_"&amp;$AW$8,データシート2!$A:$SI,MATCH($AW$5&amp;"_"&amp;$BA38&amp;$AW$6,データシート2!$A$1:$SI$1,0),0)</f>
        <v>11.404999999999999</v>
      </c>
      <c r="BG38" s="962">
        <f t="shared" si="2"/>
        <v>3.8016666666666663</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0.27622506255401452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3.133</v>
      </c>
      <c r="BG39" s="962">
        <f t="shared" si="2"/>
        <v>3.133</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0.35699531065110368</v>
      </c>
    </row>
    <row r="40" spans="2:63" ht="15.95" customHeight="1">
      <c r="B40" s="285"/>
      <c r="Z40" s="286"/>
      <c r="AB40" s="285"/>
      <c r="AQ40" s="286"/>
      <c r="BA40" s="77" t="s">
        <v>310</v>
      </c>
      <c r="BB40" s="77" t="s">
        <v>190</v>
      </c>
      <c r="BC40" s="17" t="s">
        <v>311</v>
      </c>
      <c r="BD40" s="77" t="str">
        <f t="shared" si="1"/>
        <v>F：電気・ガス・熱供給・水道業(N=3)</v>
      </c>
      <c r="BE40" s="856">
        <f>VLOOKUP(BE$13&amp;"_"&amp;$AV$8,データシート2!$A:$SI,MATCH($AV$5&amp;"_"&amp;$BA40&amp;$AV$6,データシート2!$A$1:$SI$1,0),0)</f>
        <v>3</v>
      </c>
      <c r="BF40" s="962">
        <f>VLOOKUP(BF$13&amp;"_"&amp;$AW$8,データシート2!$A:$SI,MATCH($AW$5&amp;"_"&amp;$BA40&amp;$AW$6,データシート2!$A$1:$SI$1,0),0)</f>
        <v>8.14</v>
      </c>
      <c r="BG40" s="962">
        <f t="shared" ref="BG40:BG51" si="21">BF40/BE40</f>
        <v>2.7133333333333334</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0.27454528816777485</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2.7370000000000001</v>
      </c>
      <c r="BG41" s="962">
        <f t="shared" si="21"/>
        <v>2.7370000000000001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0.3230542412286615</v>
      </c>
    </row>
    <row r="42" spans="2:63" ht="24.6" customHeight="1">
      <c r="B42" s="285"/>
      <c r="Z42" s="286"/>
      <c r="AB42" s="272" t="s">
        <v>316</v>
      </c>
      <c r="BA42" s="77" t="s">
        <v>314</v>
      </c>
      <c r="BB42" s="77"/>
      <c r="BC42" s="77" t="s">
        <v>315</v>
      </c>
      <c r="BD42" s="77" t="str">
        <f t="shared" si="1"/>
        <v>H：運輸業，郵便業(N=2)</v>
      </c>
      <c r="BE42" s="856">
        <f>VLOOKUP(BE$13&amp;"_"&amp;$AV$8,データシート2!$A:$SI,MATCH($AV$5&amp;"_"&amp;$BA42&amp;$AV$6,データシート2!$A$1:$SI$1,0),0)</f>
        <v>2</v>
      </c>
      <c r="BF42" s="962">
        <f>VLOOKUP(BF$13&amp;"_"&amp;$AW$8,データシート2!$A:$SI,MATCH($AW$5&amp;"_"&amp;$BA42&amp;$AW$6,データシート2!$A$1:$SI$1,0),0)</f>
        <v>4.99</v>
      </c>
      <c r="BG42" s="962">
        <f t="shared" si="21"/>
        <v>2.4950000000000001</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0.37411781859392773</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v>
      </c>
      <c r="BE43" s="856">
        <f>VLOOKUP(BE$13&amp;"_"&amp;$AV$8,データシート2!$A:$SI,MATCH($AV$5&amp;"_"&amp;$BA43&amp;$AV$6,データシート2!$A$1:$SI$1,0),0)</f>
        <v>4</v>
      </c>
      <c r="BF43" s="962">
        <f>VLOOKUP(BF$13&amp;"_"&amp;$AW$8,データシート2!$A:$SI,MATCH($AW$5&amp;"_"&amp;$BA43&amp;$AW$6,データシート2!$A$1:$SI$1,0),0)</f>
        <v>9.1739999999999995</v>
      </c>
      <c r="BG43" s="962">
        <f t="shared" si="21"/>
        <v>2.2934999999999999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0.55664257835234976</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3.1120000000000001</v>
      </c>
      <c r="BG45" s="962">
        <f t="shared" si="21"/>
        <v>3.1120000000000001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0.57700289075764521</v>
      </c>
    </row>
    <row r="46" spans="2:63" ht="15.95" customHeight="1">
      <c r="B46" s="305"/>
      <c r="Z46" s="286"/>
      <c r="AB46" s="285"/>
      <c r="AQ46" s="286"/>
      <c r="BA46" s="77" t="s">
        <v>323</v>
      </c>
      <c r="BB46" s="77"/>
      <c r="BC46" s="77" t="s">
        <v>324</v>
      </c>
      <c r="BD46" s="77" t="str">
        <f t="shared" si="1"/>
        <v>L：学術研究,専門･技術ｻｰﾋﾞｽ業(N=0)</v>
      </c>
      <c r="BE46" s="856">
        <f>VLOOKUP(BE$13&amp;"_"&amp;$AV$8,データシート2!$A:$SI,MATCH($AV$5&amp;"_"&amp;$BA46&amp;$AV$6,データシート2!$A$1:$SI$1,0),0)</f>
        <v>0</v>
      </c>
      <c r="BF46" s="962">
        <f>VLOOKUP(BF$13&amp;"_"&amp;$AW$8,データシート2!$A:$SI,MATCH($AW$5&amp;"_"&amp;$BA46&amp;$AW$6,データシート2!$A$1:$SI$1,0),0)</f>
        <v>0</v>
      </c>
      <c r="BG46" s="962" t="e">
        <f t="shared" si="21"/>
        <v>#DIV/0!</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t="e">
        <f t="shared" si="23"/>
        <v>#DIV/0!</v>
      </c>
    </row>
    <row r="47" spans="2:63" ht="15.95" customHeight="1">
      <c r="B47" s="305"/>
      <c r="Z47" s="286"/>
      <c r="AB47" s="285"/>
      <c r="AQ47" s="286"/>
      <c r="BA47" s="77" t="s">
        <v>325</v>
      </c>
      <c r="BB47" s="77"/>
      <c r="BC47" s="77" t="s">
        <v>326</v>
      </c>
      <c r="BD47" s="77" t="str">
        <f t="shared" si="1"/>
        <v>M：宿泊業，飲食サービス業(N=3)</v>
      </c>
      <c r="BE47" s="856">
        <f>VLOOKUP(BE$13&amp;"_"&amp;$AV$8,データシート2!$A:$SI,MATCH($AV$5&amp;"_"&amp;$BA47&amp;$AV$6,データシート2!$A$1:$SI$1,0),0)</f>
        <v>3</v>
      </c>
      <c r="BF47" s="962">
        <f>VLOOKUP(BF$13&amp;"_"&amp;$AW$8,データシート2!$A:$SI,MATCH($AW$5&amp;"_"&amp;$BA47&amp;$AW$6,データシート2!$A$1:$SI$1,0),0)</f>
        <v>17.917000000000002</v>
      </c>
      <c r="BG47" s="962">
        <f t="shared" si="21"/>
        <v>5.9723333333333342</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1.2727166346172361</v>
      </c>
    </row>
    <row r="48" spans="2:63" ht="15.95" customHeight="1">
      <c r="B48" s="305"/>
      <c r="Z48" s="286"/>
      <c r="AB48" s="285"/>
      <c r="AQ48" s="286"/>
      <c r="BA48" s="77" t="s">
        <v>327</v>
      </c>
      <c r="BB48" s="77"/>
      <c r="BC48" s="77" t="s">
        <v>328</v>
      </c>
      <c r="BD48" s="77" t="str">
        <f t="shared" si="1"/>
        <v>N：生活関連ｻｰﾋﾞｽ業,娯楽業(N=1)</v>
      </c>
      <c r="BE48" s="856">
        <f>VLOOKUP(BE$13&amp;"_"&amp;$AV$8,データシート2!$A:$SI,MATCH($AV$5&amp;"_"&amp;$BA48&amp;$AV$6,データシート2!$A$1:$SI$1,0),0)</f>
        <v>1</v>
      </c>
      <c r="BF48" s="962">
        <f>VLOOKUP(BF$13&amp;"_"&amp;$AW$8,データシート2!$A:$SI,MATCH($AW$5&amp;"_"&amp;$BA48&amp;$AW$6,データシート2!$A$1:$SI$1,0),0)</f>
        <v>3.9769999999999999</v>
      </c>
      <c r="BG48" s="962">
        <f t="shared" si="21"/>
        <v>3.9769999999999999</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0.80148733599446897</v>
      </c>
    </row>
    <row r="49" spans="2:63" ht="15.95" customHeight="1">
      <c r="B49" s="305"/>
      <c r="Z49" s="286"/>
      <c r="AB49" s="285"/>
      <c r="AQ49" s="286"/>
      <c r="BA49" s="77" t="s">
        <v>329</v>
      </c>
      <c r="BB49" s="77"/>
      <c r="BC49" s="77" t="s">
        <v>330</v>
      </c>
      <c r="BD49" s="77" t="str">
        <f t="shared" si="1"/>
        <v>O：教育，学習支援業(N=1)</v>
      </c>
      <c r="BE49" s="856">
        <f>VLOOKUP(BE$13&amp;"_"&amp;$AV$8,データシート2!$A:$SI,MATCH($AV$5&amp;"_"&amp;$BA49&amp;$AV$6,データシート2!$A$1:$SI$1,0),0)</f>
        <v>1</v>
      </c>
      <c r="BF49" s="962">
        <f>VLOOKUP(BF$13&amp;"_"&amp;$AW$8,データシート2!$A:$SI,MATCH($AW$5&amp;"_"&amp;$BA49&amp;$AW$6,データシート2!$A$1:$SI$1,0),0)</f>
        <v>3.194</v>
      </c>
      <c r="BG49" s="962">
        <f t="shared" si="21"/>
        <v>3.194</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0.37401649645989377</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P：医療，福祉(N=6)</v>
      </c>
      <c r="BE50" s="856">
        <f>VLOOKUP(BE$13&amp;"_"&amp;$AV$8,データシート2!$A:$SI,MATCH($AV$5&amp;"_"&amp;$BA50&amp;$AV$6,データシート2!$A$1:$SI$1,0),0)</f>
        <v>6</v>
      </c>
      <c r="BF50" s="962">
        <f>VLOOKUP(BF$13&amp;"_"&amp;$AW$8,データシート2!$A:$SI,MATCH($AW$5&amp;"_"&amp;$BA50&amp;$AW$6,データシート2!$A$1:$SI$1,0),0)</f>
        <v>32.768999999999998</v>
      </c>
      <c r="BG50" s="962">
        <f t="shared" si="21"/>
        <v>5.4615</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0.98516516639113605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R：ｻｰﾋﾞｽ業(他に分類されない)(N=2)</v>
      </c>
      <c r="BE52" s="856">
        <f>VLOOKUP(BE$13&amp;"_"&amp;$AV$8,データシート2!$A:$SI,MATCH($AV$5&amp;"_"&amp;$BA52&amp;$AV$6,データシート2!$A$1:$SI$1,0),0)</f>
        <v>2</v>
      </c>
      <c r="BF52" s="962">
        <f>VLOOKUP(BF$13&amp;"_"&amp;$AW$8,データシート2!$A:$SI,MATCH($AW$5&amp;"_"&amp;$BA52&amp;$AW$6,データシート2!$A$1:$SI$1,0),0)</f>
        <v>38.457000000000001</v>
      </c>
      <c r="BG52" s="962">
        <f t="shared" ref="BG52" si="25">BF52/BE52</f>
        <v>19.2285</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0.72100418581861769</v>
      </c>
    </row>
    <row r="53" spans="2:63" ht="15.95" customHeight="1">
      <c r="B53" s="285"/>
      <c r="P53" s="172" t="s">
        <v>102</v>
      </c>
      <c r="Z53" s="286"/>
      <c r="AB53" s="285"/>
      <c r="AQ53" s="286"/>
      <c r="BA53" s="77" t="s">
        <v>337</v>
      </c>
      <c r="BB53" s="77"/>
      <c r="BC53" s="77" t="s">
        <v>338</v>
      </c>
      <c r="BD53" s="77" t="str">
        <f>BC53&amp;"(N="&amp;BE53&amp;")"</f>
        <v>S：公務(N=2)</v>
      </c>
      <c r="BE53" s="856">
        <f>VLOOKUP(BE$13&amp;"_"&amp;$AV$8,データシート2!$A:$SI,MATCH($AV$5&amp;"_"&amp;$BA53&amp;$AV$6,データシート2!$A$1:$SI$1,0),0)</f>
        <v>2</v>
      </c>
      <c r="BF53" s="962">
        <f>VLOOKUP(BF$13&amp;"_"&amp;$AW$8,データシート2!$A:$SI,MATCH($AW$5&amp;"_"&amp;$BA53&amp;$AW$6,データシート2!$A$1:$SI$1,0),0)</f>
        <v>2.2749999999999999</v>
      </c>
      <c r="BG53" s="962">
        <f t="shared" ref="BG53:BG63" si="28">BF53/BE53</f>
        <v>1.1375</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0.24562427015923194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2968.2960000000003</v>
      </c>
      <c r="G55" s="895">
        <f t="shared" ref="G55:P55" si="31">SUM(G56,G57,G60,G61,G62,G63,G64,G65,)</f>
        <v>2900.7930000000001</v>
      </c>
      <c r="H55" s="895">
        <f t="shared" si="31"/>
        <v>3670.288</v>
      </c>
      <c r="I55" s="895">
        <f t="shared" si="31"/>
        <v>3076.2939999999999</v>
      </c>
      <c r="J55" s="895">
        <f t="shared" si="31"/>
        <v>2092.8449999999998</v>
      </c>
      <c r="K55" s="895">
        <f t="shared" si="31"/>
        <v>2672.2589999999996</v>
      </c>
      <c r="L55" s="895">
        <f t="shared" si="31"/>
        <v>2602.8079999999995</v>
      </c>
      <c r="M55" s="895">
        <f t="shared" si="31"/>
        <v>2438.7359999999994</v>
      </c>
      <c r="N55" s="895">
        <f t="shared" si="31"/>
        <v>2269.9789999999998</v>
      </c>
      <c r="O55" s="895">
        <f t="shared" si="31"/>
        <v>2193.223</v>
      </c>
      <c r="P55" s="896">
        <f t="shared" si="31"/>
        <v>2216.9109999999996</v>
      </c>
      <c r="Z55" s="286"/>
      <c r="AB55" s="285"/>
      <c r="AQ55" s="286"/>
      <c r="BA55" s="77" t="s">
        <v>342</v>
      </c>
      <c r="BB55" s="77"/>
      <c r="BC55" s="77" t="s">
        <v>343</v>
      </c>
      <c r="BD55" s="77" t="str">
        <f t="shared" ref="BD55:BD57" si="32">BC55&amp;"(N="&amp;BE55&amp;")"</f>
        <v>発電所・変電所(N=2)</v>
      </c>
      <c r="BE55" s="856">
        <f>BE60+BE61</f>
        <v>2</v>
      </c>
      <c r="BF55" s="962">
        <f>BF60+BF61</f>
        <v>1.6879999999999999</v>
      </c>
      <c r="BG55" s="962">
        <f t="shared" si="28"/>
        <v>0.84399999999999997</v>
      </c>
      <c r="BH55" s="856">
        <f>BH60+BH61</f>
        <v>231</v>
      </c>
      <c r="BI55" s="856">
        <f>BI60+BI61</f>
        <v>22952.601999999999</v>
      </c>
      <c r="BJ55" s="856">
        <f t="shared" si="29"/>
        <v>99.361913419913421</v>
      </c>
      <c r="BK55" s="292">
        <f t="shared" si="30"/>
        <v>8.4942003525351941E-3</v>
      </c>
    </row>
    <row r="56" spans="2:63" ht="15.95" customHeight="1" thickBot="1">
      <c r="B56" s="285"/>
      <c r="C56" s="625" t="str">
        <f>D56</f>
        <v>エネルギー起源CO2</v>
      </c>
      <c r="D56" s="425" t="s">
        <v>345</v>
      </c>
      <c r="E56" s="422"/>
      <c r="F56" s="890">
        <f>IFERROR(VLOOKUP(年度マスタ!$K$4&amp;"_"&amp;F$54,データシート1!$A:$CE,MATCH("bc_"&amp;$C56,データシート1!$A$1:$CE$1,0),0),0)</f>
        <v>2306.6660000000002</v>
      </c>
      <c r="G56" s="897">
        <f>IFERROR(VLOOKUP(年度マスタ!$K$4&amp;"_"&amp;G$54,データシート1!$A:$CE,MATCH("bc_"&amp;$C56,データシート1!$A$1:$CE$1,0),0),0)</f>
        <v>2457.7840000000001</v>
      </c>
      <c r="H56" s="897">
        <f>IFERROR(VLOOKUP(年度マスタ!$K$4&amp;"_"&amp;H$54,データシート1!$A:$CE,MATCH("bc_"&amp;$C56,データシート1!$A$1:$CE$1,0),0),0)</f>
        <v>3232.4580000000001</v>
      </c>
      <c r="I56" s="897">
        <f>IFERROR(VLOOKUP(年度マスタ!$K$4&amp;"_"&amp;I$54,データシート1!$A:$CE,MATCH("bc_"&amp;$C56,データシート1!$A$1:$CE$1,0),0),0)</f>
        <v>2663.1210000000001</v>
      </c>
      <c r="J56" s="897">
        <f>IFERROR(VLOOKUP(年度マスタ!$K$4&amp;"_"&amp;J$54,データシート1!$A:$CE,MATCH("bc_"&amp;$C56,データシート1!$A$1:$CE$1,0),0),0)</f>
        <v>1849.6859999999999</v>
      </c>
      <c r="K56" s="897">
        <f>IFERROR(VLOOKUP(年度マスタ!$K$4&amp;"_"&amp;K$54,データシート1!$A:$CE,MATCH("bc_"&amp;$C56,データシート1!$A$1:$CE$1,0),0),0)</f>
        <v>2233.2449999999999</v>
      </c>
      <c r="L56" s="897">
        <f>IFERROR(VLOOKUP(年度マスタ!$K$4&amp;"_"&amp;L$54,データシート1!$A:$CE,MATCH("bc_"&amp;$C56,データシート1!$A$1:$CE$1,0),0),0)</f>
        <v>2107.2829999999999</v>
      </c>
      <c r="M56" s="897">
        <f>IFERROR(VLOOKUP(年度マスタ!$K$4&amp;"_"&amp;M$54,データシート1!$A:$CE,MATCH("bc_"&amp;$C56,データシート1!$A$1:$CE$1,0),0),0)</f>
        <v>2060.6289999999999</v>
      </c>
      <c r="N56" s="897">
        <f>IFERROR(VLOOKUP(年度マスタ!$K$4&amp;"_"&amp;N$54,データシート1!$A:$CE,MATCH("bc_"&amp;$C56,データシート1!$A$1:$CE$1,0),0),0)</f>
        <v>1811.8910000000001</v>
      </c>
      <c r="O56" s="897">
        <f>IFERROR(VLOOKUP(年度マスタ!$K$4&amp;"_"&amp;O$54,データシート1!$A:$CE,MATCH("bc_"&amp;$C56,データシート1!$A$1:$CE$1,0),0),0)</f>
        <v>1696.3910000000001</v>
      </c>
      <c r="P56" s="898">
        <f>IFERROR(VLOOKUP(年度マスタ!$K$4&amp;"_"&amp;P$54,データシート1!$A:$CE,MATCH("bc_"&amp;$C56,データシート1!$A$1:$CE$1,0),0),0)</f>
        <v>1964.1479999999999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61.298999999999999</v>
      </c>
      <c r="G57" s="897">
        <f t="shared" ref="G57:J57" si="33">SUM(G58:G59)</f>
        <v>49.563000000000002</v>
      </c>
      <c r="H57" s="897">
        <f t="shared" si="33"/>
        <v>45.616</v>
      </c>
      <c r="I57" s="897">
        <f t="shared" si="33"/>
        <v>63.774000000000001</v>
      </c>
      <c r="J57" s="897">
        <f t="shared" si="33"/>
        <v>43.921999999999997</v>
      </c>
      <c r="K57" s="897">
        <f t="shared" ref="K57:O57" si="34">SUM(K58:K59)</f>
        <v>64.960000000000008</v>
      </c>
      <c r="L57" s="897">
        <f t="shared" si="34"/>
        <v>122.28100000000001</v>
      </c>
      <c r="M57" s="897">
        <f t="shared" si="34"/>
        <v>58.795000000000002</v>
      </c>
      <c r="N57" s="897">
        <f t="shared" si="34"/>
        <v>76.227999999999994</v>
      </c>
      <c r="O57" s="897">
        <f t="shared" si="34"/>
        <v>54.698</v>
      </c>
      <c r="P57" s="898">
        <f>SUM(P58:P59)</f>
        <v>73.451999999999998</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40.917999999999999</v>
      </c>
      <c r="G58" s="899">
        <f>IFERROR(VLOOKUP(年度マスタ!$K$4&amp;"_"&amp;G$54,データシート1!$A:$CE,MATCH("bc_"&amp;$C58,データシート1!$A$1:$CE$1,0),0),0)</f>
        <v>27.814</v>
      </c>
      <c r="H58" s="899">
        <f>IFERROR(VLOOKUP(年度マスタ!$K$4&amp;"_"&amp;H$54,データシート1!$A:$CE,MATCH("bc_"&amp;$C58,データシート1!$A$1:$CE$1,0),0),0)</f>
        <v>24.67</v>
      </c>
      <c r="I58" s="899">
        <f>IFERROR(VLOOKUP(年度マスタ!$K$4&amp;"_"&amp;I$54,データシート1!$A:$CE,MATCH("bc_"&amp;$C58,データシート1!$A$1:$CE$1,0),0),0)</f>
        <v>31.22</v>
      </c>
      <c r="J58" s="899">
        <f>IFERROR(VLOOKUP(年度マスタ!$K$4&amp;"_"&amp;J$54,データシート1!$A:$CE,MATCH("bc_"&amp;$C58,データシート1!$A$1:$CE$1,0),0),0)</f>
        <v>10.599</v>
      </c>
      <c r="K58" s="899">
        <f>IFERROR(VLOOKUP(年度マスタ!$K$4&amp;"_"&amp;K$54,データシート1!$A:$CE,MATCH("bc_"&amp;$C58,データシート1!$A$1:$CE$1,0),0),0)</f>
        <v>17.942</v>
      </c>
      <c r="L58" s="899">
        <f>IFERROR(VLOOKUP(年度マスタ!$K$4&amp;"_"&amp;L$54,データシート1!$A:$CE,MATCH("bc_"&amp;$C58,データシート1!$A$1:$CE$1,0),0),0)</f>
        <v>32.366</v>
      </c>
      <c r="M58" s="899">
        <f>IFERROR(VLOOKUP(年度マスタ!$K$4&amp;"_"&amp;M$54,データシート1!$A:$CE,MATCH("bc_"&amp;$C58,データシート1!$A$1:$CE$1,0),0),0)</f>
        <v>15.813000000000001</v>
      </c>
      <c r="N58" s="899">
        <f>IFERROR(VLOOKUP(年度マスタ!$K$4&amp;"_"&amp;N$54,データシート1!$A:$CE,MATCH("bc_"&amp;$C58,データシート1!$A$1:$CE$1,0),0),0)</f>
        <v>13.864000000000001</v>
      </c>
      <c r="O58" s="899">
        <f>IFERROR(VLOOKUP(年度マスタ!$K$4&amp;"_"&amp;O$54,データシート1!$A:$CE,MATCH("bc_"&amp;$C58,データシート1!$A$1:$CE$1,0),0),0)</f>
        <v>11.455</v>
      </c>
      <c r="P58" s="900">
        <f>IFERROR(VLOOKUP(年度マスタ!$K$4&amp;"_"&amp;P$54,データシート1!$A:$CE,MATCH("bc_"&amp;$C58,データシート1!$A$1:$CE$1,0),0),0)</f>
        <v>21.003</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20.381</v>
      </c>
      <c r="G59" s="899">
        <f>IFERROR(VLOOKUP(年度マスタ!$K$4&amp;"_"&amp;G$54,データシート1!$A:$CE,MATCH("bc_"&amp;$C59,データシート1!$A$1:$CE$1,0),0),0)</f>
        <v>21.748999999999999</v>
      </c>
      <c r="H59" s="899">
        <f>IFERROR(VLOOKUP(年度マスタ!$K$4&amp;"_"&amp;H$54,データシート1!$A:$CE,MATCH("bc_"&amp;$C59,データシート1!$A$1:$CE$1,0),0),0)</f>
        <v>20.946000000000002</v>
      </c>
      <c r="I59" s="899">
        <f>IFERROR(VLOOKUP(年度マスタ!$K$4&amp;"_"&amp;I$54,データシート1!$A:$CE,MATCH("bc_"&amp;$C59,データシート1!$A$1:$CE$1,0),0),0)</f>
        <v>32.554000000000002</v>
      </c>
      <c r="J59" s="899">
        <f>IFERROR(VLOOKUP(年度マスタ!$K$4&amp;"_"&amp;J$54,データシート1!$A:$CE,MATCH("bc_"&amp;$C59,データシート1!$A$1:$CE$1,0),0),0)</f>
        <v>33.323</v>
      </c>
      <c r="K59" s="899">
        <f>IFERROR(VLOOKUP(年度マスタ!$K$4&amp;"_"&amp;K$54,データシート1!$A:$CE,MATCH("bc_"&amp;$C59,データシート1!$A$1:$CE$1,0),0),0)</f>
        <v>47.018000000000001</v>
      </c>
      <c r="L59" s="899">
        <f>IFERROR(VLOOKUP(年度マスタ!$K$4&amp;"_"&amp;L$54,データシート1!$A:$CE,MATCH("bc_"&amp;$C59,データシート1!$A$1:$CE$1,0),0),0)</f>
        <v>89.915000000000006</v>
      </c>
      <c r="M59" s="899">
        <f>IFERROR(VLOOKUP(年度マスタ!$K$4&amp;"_"&amp;M$54,データシート1!$A:$CE,MATCH("bc_"&amp;$C59,データシート1!$A$1:$CE$1,0),0),0)</f>
        <v>42.981999999999999</v>
      </c>
      <c r="N59" s="899">
        <f>IFERROR(VLOOKUP(年度マスタ!$K$4&amp;"_"&amp;N$54,データシート1!$A:$CE,MATCH("bc_"&amp;$C59,データシート1!$A$1:$CE$1,0),0),0)</f>
        <v>62.363999999999997</v>
      </c>
      <c r="O59" s="899">
        <f>IFERROR(VLOOKUP(年度マスタ!$K$4&amp;"_"&amp;O$54,データシート1!$A:$CE,MATCH("bc_"&amp;$C59,データシート1!$A$1:$CE$1,0),0),0)</f>
        <v>43.243000000000002</v>
      </c>
      <c r="P59" s="900">
        <f>IFERROR(VLOOKUP(年度マスタ!$K$4&amp;"_"&amp;P$54,データシート1!$A:$CE,MATCH("bc_"&amp;$C59,データシート1!$A$1:$CE$1,0),0),0)</f>
        <v>52.448999999999998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2.391</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6.66</v>
      </c>
      <c r="M60" s="897">
        <f>IFERROR(VLOOKUP(年度マスタ!$K$4&amp;"_"&amp;M$54,データシート1!$A:$CE,MATCH("bc_"&amp;$C60,データシート1!$A$1:$CE$1,0),0),0)</f>
        <v>6.8449999999999998</v>
      </c>
      <c r="N60" s="897">
        <f>IFERROR(VLOOKUP(年度マスタ!$K$4&amp;"_"&amp;N$54,データシート1!$A:$CE,MATCH("bc_"&amp;$C60,データシート1!$A$1:$CE$1,0),0),0)</f>
        <v>5.9269999999999996</v>
      </c>
      <c r="O60" s="897">
        <f>IFERROR(VLOOKUP(年度マスタ!$K$4&amp;"_"&amp;O$54,データシート1!$A:$CE,MATCH("bc_"&amp;$C60,データシート1!$A$1:$CE$1,0),0),0)</f>
        <v>5.4210000000000003</v>
      </c>
      <c r="P60" s="898">
        <f>IFERROR(VLOOKUP(年度マスタ!$K$4&amp;"_"&amp;P$54,データシート1!$A:$CE,MATCH("bc_"&amp;$C60,データシート1!$A$1:$CE$1,0),0),0)</f>
        <v>1.466</v>
      </c>
      <c r="Z60" s="286"/>
      <c r="AB60" s="285"/>
      <c r="AD60" s="307"/>
      <c r="AQ60" s="286"/>
      <c r="BA60" s="306">
        <v>3311</v>
      </c>
      <c r="BB60" s="306"/>
      <c r="BC60" s="306"/>
      <c r="BD60" s="306" t="s">
        <v>356</v>
      </c>
      <c r="BE60" s="857">
        <f>VLOOKUP(BE$13&amp;"_"&amp;$AV$8,データシート2!$A:$SI,MATCH($AV$5&amp;"_"&amp;$BA60,データシート2!$A$1:$SI$1,0),0)</f>
        <v>2</v>
      </c>
      <c r="BF60" s="963">
        <f>VLOOKUP(BF$13&amp;"_"&amp;$AW$8,データシート2!$A:$SI,MATCH($AW$5&amp;"_"&amp;$BA60,データシート2!$A$1:$SI$1,0),0)</f>
        <v>1.6879999999999999</v>
      </c>
      <c r="BG60" s="963">
        <f t="shared" si="28"/>
        <v>0.84399999999999997</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8.3913156476373048E-3</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403.54700000000003</v>
      </c>
      <c r="G61" s="897">
        <f>IFERROR(VLOOKUP(年度マスタ!$K$4&amp;"_"&amp;G$54,データシート1!$A:$CE,MATCH("bc_"&amp;$C61,データシート1!$A$1:$CE$1,0),0),0)</f>
        <v>222.142</v>
      </c>
      <c r="H61" s="897">
        <f>IFERROR(VLOOKUP(年度マスタ!$K$4&amp;"_"&amp;H$54,データシート1!$A:$CE,MATCH("bc_"&amp;$C61,データシート1!$A$1:$CE$1,0),0),0)</f>
        <v>216.30500000000001</v>
      </c>
      <c r="I61" s="897">
        <f>IFERROR(VLOOKUP(年度マスタ!$K$4&amp;"_"&amp;I$54,データシート1!$A:$CE,MATCH("bc_"&amp;$C61,データシート1!$A$1:$CE$1,0),0),0)</f>
        <v>187.44800000000001</v>
      </c>
      <c r="J61" s="897">
        <f>IFERROR(VLOOKUP(年度マスタ!$K$4&amp;"_"&amp;J$54,データシート1!$A:$CE,MATCH("bc_"&amp;$C61,データシート1!$A$1:$CE$1,0),0),0)</f>
        <v>57.064</v>
      </c>
      <c r="K61" s="897">
        <f>IFERROR(VLOOKUP(年度マスタ!$K$4&amp;"_"&amp;K$54,データシート1!$A:$CE,MATCH("bc_"&amp;$C61,データシート1!$A$1:$CE$1,0),0),0)</f>
        <v>166.27799999999999</v>
      </c>
      <c r="L61" s="897">
        <f>IFERROR(VLOOKUP(年度マスタ!$K$4&amp;"_"&amp;L$54,データシート1!$A:$CE,MATCH("bc_"&amp;$C61,データシート1!$A$1:$CE$1,0),0),0)</f>
        <v>161.06100000000001</v>
      </c>
      <c r="M61" s="897">
        <f>IFERROR(VLOOKUP(年度マスタ!$K$4&amp;"_"&amp;M$54,データシート1!$A:$CE,MATCH("bc_"&amp;$C61,データシート1!$A$1:$CE$1,0),0),0)</f>
        <v>151.702</v>
      </c>
      <c r="N61" s="897">
        <f>IFERROR(VLOOKUP(年度マスタ!$K$4&amp;"_"&amp;N$54,データシート1!$A:$CE,MATCH("bc_"&amp;$C61,データシート1!$A$1:$CE$1,0),0),0)</f>
        <v>192.73699999999999</v>
      </c>
      <c r="O61" s="897">
        <f>IFERROR(VLOOKUP(年度マスタ!$K$4&amp;"_"&amp;O$54,データシート1!$A:$CE,MATCH("bc_"&amp;$C61,データシート1!$A$1:$CE$1,0),0),0)</f>
        <v>329.892</v>
      </c>
      <c r="P61" s="898">
        <f>IFERROR(VLOOKUP(年度マスタ!$K$4&amp;"_"&amp;P$54,データシート1!$A:$CE,MATCH("bc_"&amp;$C61,データシート1!$A$1:$CE$1,0),0),0)</f>
        <v>119.65300000000001</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33.28</v>
      </c>
      <c r="G62" s="897">
        <f>IFERROR(VLOOKUP(年度マスタ!$K$4&amp;"_"&amp;G$54,データシート1!$A:$CE,MATCH("bc_"&amp;$C62,データシート1!$A$1:$CE$1,0),0),0)</f>
        <v>23.4</v>
      </c>
      <c r="H62" s="897">
        <f>IFERROR(VLOOKUP(年度マスタ!$K$4&amp;"_"&amp;H$54,データシート1!$A:$CE,MATCH("bc_"&amp;$C62,データシート1!$A$1:$CE$1,0),0),0)</f>
        <v>26</v>
      </c>
      <c r="I62" s="897">
        <f>IFERROR(VLOOKUP(年度マスタ!$K$4&amp;"_"&amp;I$54,データシート1!$A:$CE,MATCH("bc_"&amp;$C62,データシート1!$A$1:$CE$1,0),0),0)</f>
        <v>23.927</v>
      </c>
      <c r="J62" s="897">
        <f>IFERROR(VLOOKUP(年度マスタ!$K$4&amp;"_"&amp;J$54,データシート1!$A:$CE,MATCH("bc_"&amp;$C62,データシート1!$A$1:$CE$1,0),0),0)</f>
        <v>0</v>
      </c>
      <c r="K62" s="897">
        <f>IFERROR(VLOOKUP(年度マスタ!$K$4&amp;"_"&amp;K$54,データシート1!$A:$CE,MATCH("bc_"&amp;$C62,データシート1!$A$1:$CE$1,0),0),0)</f>
        <v>33.04</v>
      </c>
      <c r="L62" s="897">
        <f>IFERROR(VLOOKUP(年度マスタ!$K$4&amp;"_"&amp;L$54,データシート1!$A:$CE,MATCH("bc_"&amp;$C62,データシート1!$A$1:$CE$1,0),0),0)</f>
        <v>37.14</v>
      </c>
      <c r="M62" s="897">
        <f>IFERROR(VLOOKUP(年度マスタ!$K$4&amp;"_"&amp;M$54,データシート1!$A:$CE,MATCH("bc_"&amp;$C62,データシート1!$A$1:$CE$1,0),0),0)</f>
        <v>23.126000000000001</v>
      </c>
      <c r="N62" s="897">
        <f>IFERROR(VLOOKUP(年度マスタ!$K$4&amp;"_"&amp;N$54,データシート1!$A:$CE,MATCH("bc_"&amp;$C62,データシート1!$A$1:$CE$1,0),0),0)</f>
        <v>39.244999999999997</v>
      </c>
      <c r="O62" s="897">
        <f>IFERROR(VLOOKUP(年度マスタ!$K$4&amp;"_"&amp;O$54,データシート1!$A:$CE,MATCH("bc_"&amp;$C62,データシート1!$A$1:$CE$1,0),0),0)</f>
        <v>33.145000000000003</v>
      </c>
      <c r="P62" s="898">
        <f>IFERROR(VLOOKUP(年度マスタ!$K$4&amp;"_"&amp;P$54,データシート1!$A:$CE,MATCH("bc_"&amp;$C62,データシート1!$A$1:$CE$1,0),0),0)</f>
        <v>32.552999999999997</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139.43299999999999</v>
      </c>
      <c r="G63" s="897">
        <f>IFERROR(VLOOKUP(年度マスタ!$K$4&amp;"_"&amp;G$54,データシート1!$A:$CE,MATCH("bc_"&amp;$C63,データシート1!$A$1:$CE$1,0),0),0)</f>
        <v>125.482</v>
      </c>
      <c r="H63" s="897">
        <f>IFERROR(VLOOKUP(年度マスタ!$K$4&amp;"_"&amp;H$54,データシート1!$A:$CE,MATCH("bc_"&amp;$C63,データシート1!$A$1:$CE$1,0),0),0)</f>
        <v>131.26400000000001</v>
      </c>
      <c r="I63" s="897">
        <f>IFERROR(VLOOKUP(年度マスタ!$K$4&amp;"_"&amp;I$54,データシート1!$A:$CE,MATCH("bc_"&amp;$C63,データシート1!$A$1:$CE$1,0),0),0)</f>
        <v>119.727</v>
      </c>
      <c r="J63" s="897">
        <f>IFERROR(VLOOKUP(年度マスタ!$K$4&amp;"_"&amp;J$54,データシート1!$A:$CE,MATCH("bc_"&amp;$C63,データシート1!$A$1:$CE$1,0),0),0)</f>
        <v>131.40299999999999</v>
      </c>
      <c r="K63" s="897">
        <f>IFERROR(VLOOKUP(年度マスタ!$K$4&amp;"_"&amp;K$54,データシート1!$A:$CE,MATCH("bc_"&amp;$C63,データシート1!$A$1:$CE$1,0),0),0)</f>
        <v>157.577</v>
      </c>
      <c r="L63" s="897">
        <f>IFERROR(VLOOKUP(年度マスタ!$K$4&amp;"_"&amp;L$54,データシート1!$A:$CE,MATCH("bc_"&amp;$C63,データシート1!$A$1:$CE$1,0),0),0)</f>
        <v>150.26900000000001</v>
      </c>
      <c r="M63" s="897">
        <f>IFERROR(VLOOKUP(年度マスタ!$K$4&amp;"_"&amp;M$54,データシート1!$A:$CE,MATCH("bc_"&amp;$C63,データシート1!$A$1:$CE$1,0),0),0)</f>
        <v>125.075</v>
      </c>
      <c r="N63" s="897">
        <f>IFERROR(VLOOKUP(年度マスタ!$K$4&amp;"_"&amp;N$54,データシート1!$A:$CE,MATCH("bc_"&amp;$C63,データシート1!$A$1:$CE$1,0),0),0)</f>
        <v>131.05600000000001</v>
      </c>
      <c r="O63" s="897">
        <f>IFERROR(VLOOKUP(年度マスタ!$K$4&amp;"_"&amp;O$54,データシート1!$A:$CE,MATCH("bc_"&amp;$C63,データシート1!$A$1:$CE$1,0),0),0)</f>
        <v>65.39</v>
      </c>
      <c r="P63" s="898">
        <f>IFERROR(VLOOKUP(年度マスタ!$K$4&amp;"_"&amp;P$54,データシート1!$A:$CE,MATCH("bc_"&amp;$C63,データシート1!$A$1:$CE$1,0),0),0)</f>
        <v>18.265999999999998</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24.071000000000002</v>
      </c>
      <c r="G64" s="897">
        <f>IFERROR(VLOOKUP(年度マスタ!$K$4&amp;"_"&amp;G$54,データシート1!$A:$CE,MATCH("bc_"&amp;$C64,データシート1!$A$1:$CE$1,0),0),0)</f>
        <v>22.422000000000001</v>
      </c>
      <c r="H64" s="897">
        <f>IFERROR(VLOOKUP(年度マスタ!$K$4&amp;"_"&amp;H$54,データシート1!$A:$CE,MATCH("bc_"&amp;$C64,データシート1!$A$1:$CE$1,0),0),0)</f>
        <v>18.645</v>
      </c>
      <c r="I64" s="897">
        <f>IFERROR(VLOOKUP(年度マスタ!$K$4&amp;"_"&amp;I$54,データシート1!$A:$CE,MATCH("bc_"&amp;$C64,データシート1!$A$1:$CE$1,0),0),0)</f>
        <v>15.906000000000001</v>
      </c>
      <c r="J64" s="897">
        <f>IFERROR(VLOOKUP(年度マスタ!$K$4&amp;"_"&amp;J$54,データシート1!$A:$CE,MATCH("bc_"&amp;$C64,データシート1!$A$1:$CE$1,0),0),0)</f>
        <v>10.77</v>
      </c>
      <c r="K64" s="897">
        <f>IFERROR(VLOOKUP(年度マスタ!$K$4&amp;"_"&amp;K$54,データシート1!$A:$CE,MATCH("bc_"&amp;$C64,データシート1!$A$1:$CE$1,0),0),0)</f>
        <v>17.158999999999999</v>
      </c>
      <c r="L64" s="897">
        <f>IFERROR(VLOOKUP(年度マスタ!$K$4&amp;"_"&amp;L$54,データシート1!$A:$CE,MATCH("bc_"&amp;$C64,データシート1!$A$1:$CE$1,0),0),0)</f>
        <v>18.114000000000001</v>
      </c>
      <c r="M64" s="897">
        <f>IFERROR(VLOOKUP(年度マスタ!$K$4&amp;"_"&amp;M$54,データシート1!$A:$CE,MATCH("bc_"&amp;$C64,データシート1!$A$1:$CE$1,0),0),0)</f>
        <v>12.564</v>
      </c>
      <c r="N64" s="897">
        <f>IFERROR(VLOOKUP(年度マスタ!$K$4&amp;"_"&amp;N$54,データシート1!$A:$CE,MATCH("bc_"&amp;$C64,データシート1!$A$1:$CE$1,0),0),0)</f>
        <v>12.895</v>
      </c>
      <c r="O64" s="897">
        <f>IFERROR(VLOOKUP(年度マスタ!$K$4&amp;"_"&amp;O$54,データシート1!$A:$CE,MATCH("bc_"&amp;$C64,データシート1!$A$1:$CE$1,0),0),0)</f>
        <v>8.2859999999999996</v>
      </c>
      <c r="P64" s="898">
        <f>IFERROR(VLOOKUP(年度マスタ!$K$4&amp;"_"&amp;P$54,データシート1!$A:$CE,MATCH("bc_"&amp;$C64,データシート1!$A$1:$CE$1,0),0),0)</f>
        <v>7.3730000000000002</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宮崎県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163952.99100000001</v>
      </c>
      <c r="K6" s="631">
        <f>VLOOKUP(年度マスタ!$K$4&amp;"_"&amp;K$5,データシート1!$A:$BT,MATCH("cb_"&amp;$G6,データシート1!$A$1:$BT$1,0),0)</f>
        <v>177923.25599999999</v>
      </c>
      <c r="L6" s="631">
        <f>VLOOKUP(年度マスタ!$K$4&amp;"_"&amp;L$5,データシート1!$A:$BT,MATCH("cb_"&amp;$G6,データシート1!$A$1:$BT$1,0),0)</f>
        <v>189786.58600000001</v>
      </c>
      <c r="M6" s="631">
        <f>VLOOKUP(年度マスタ!$K$4&amp;"_"&amp;M$5,データシート1!$A:$BT,MATCH("cb_"&amp;$G6,データシート1!$A$1:$BT$1,0),0)</f>
        <v>201984.58700000029</v>
      </c>
      <c r="N6" s="631">
        <f>VLOOKUP(年度マスタ!$K$4&amp;"_"&amp;N$5,データシート1!$A:$BT,MATCH("cb_"&amp;$G6,データシート1!$A$1:$BT$1,0),0)</f>
        <v>215659.76400000029</v>
      </c>
      <c r="O6" s="631">
        <f>VLOOKUP(年度マスタ!$K$4&amp;"_"&amp;O$5,データシート1!$A:$BT,MATCH("cb_"&amp;$G6,データシート1!$A$1:$BT$1,0),0)</f>
        <v>227141.6290000008</v>
      </c>
      <c r="P6" s="631">
        <f>VLOOKUP(年度マスタ!$K$4&amp;"_"&amp;P$5,データシート1!$A:$BT,MATCH("cb_"&amp;$G6,データシート1!$A$1:$BT$1,0),0)</f>
        <v>240014.60899999359</v>
      </c>
      <c r="Q6" s="631">
        <f>VLOOKUP(年度マスタ!$K$4&amp;"_"&amp;Q$5,データシート1!$A:$BT,MATCH("cb_"&amp;$G6,データシート1!$A$1:$BT$1,0),0)</f>
        <v>254568.11099999023</v>
      </c>
      <c r="R6" s="645">
        <f>VLOOKUP(年度マスタ!$K$4&amp;"_"&amp;R$5,データシート1!$A:$BT,MATCH("cb_"&amp;$G6,データシート1!$A$1:$BT$1,0),0)</f>
        <v>266630.98099998548</v>
      </c>
      <c r="S6" s="580"/>
      <c r="T6" s="200"/>
      <c r="U6" s="593"/>
      <c r="V6" s="205"/>
      <c r="W6" s="205"/>
      <c r="X6" s="205"/>
      <c r="Y6" s="206" t="s">
        <v>373</v>
      </c>
      <c r="Z6" s="675" t="s">
        <v>374</v>
      </c>
      <c r="AA6" s="675"/>
      <c r="AB6" s="675"/>
      <c r="AC6" s="676">
        <f>SUM(AC7:AC8)</f>
        <v>18574043.999999996</v>
      </c>
      <c r="AD6" s="676">
        <f>SUM(AD7:AD8)</f>
        <v>24781859.753999997</v>
      </c>
      <c r="AE6" s="677">
        <f>$AD6*3600/100000000</f>
        <v>892.1469511439999</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569629.90999999992</v>
      </c>
      <c r="K7" s="629">
        <f>VLOOKUP(年度マスタ!$K$4&amp;"_"&amp;K$5,データシート1!$A:$BT,MATCH("cb_"&amp;$G7,データシート1!$A$1:$BT$1,0),0)</f>
        <v>653735.40999999992</v>
      </c>
      <c r="L7" s="629">
        <f>VLOOKUP(年度マスタ!$K$4&amp;"_"&amp;L$5,データシート1!$A:$BT,MATCH("cb_"&amp;$G7,データシート1!$A$1:$BT$1,0),0)</f>
        <v>795092.60999999952</v>
      </c>
      <c r="M7" s="629">
        <f>VLOOKUP(年度マスタ!$K$4&amp;"_"&amp;M$5,データシート1!$A:$BT,MATCH("cb_"&amp;$G7,データシート1!$A$1:$BT$1,0),0)</f>
        <v>888168.81</v>
      </c>
      <c r="N7" s="629">
        <f>VLOOKUP(年度マスタ!$K$4&amp;"_"&amp;N$5,データシート1!$A:$BT,MATCH("cb_"&amp;$G7,データシート1!$A$1:$BT$1,0),0)</f>
        <v>1003565.21</v>
      </c>
      <c r="O7" s="629">
        <f>VLOOKUP(年度マスタ!$K$4&amp;"_"&amp;O$5,データシート1!$A:$BT,MATCH("cb_"&amp;$G7,データシート1!$A$1:$BT$1,0),0)</f>
        <v>1137607.610000001</v>
      </c>
      <c r="P7" s="629">
        <f>VLOOKUP(年度マスタ!$K$4&amp;"_"&amp;P$5,データシート1!$A:$BT,MATCH("cb_"&amp;$G7,データシート1!$A$1:$BT$1,0),0)</f>
        <v>1252798.5099999809</v>
      </c>
      <c r="Q7" s="629">
        <f>VLOOKUP(年度マスタ!$K$4&amp;"_"&amp;Q$5,データシート1!$A:$BT,MATCH("cb_"&amp;$G7,データシート1!$A$1:$BT$1,0),0)</f>
        <v>1305349.3099999796</v>
      </c>
      <c r="R7" s="646">
        <f>VLOOKUP(年度マスタ!$K$4&amp;"_"&amp;R$5,データシート1!$A:$BT,MATCH("cb_"&amp;$G7,データシート1!$A$1:$BT$1,0),0)</f>
        <v>1376450.4099999794</v>
      </c>
      <c r="S7" s="580"/>
      <c r="T7" s="200"/>
      <c r="U7" s="593"/>
      <c r="V7" s="205"/>
      <c r="W7" s="205"/>
      <c r="X7" s="205"/>
      <c r="Y7" s="206" t="s">
        <v>376</v>
      </c>
      <c r="Z7" s="222" t="s">
        <v>377</v>
      </c>
      <c r="AA7" s="222"/>
      <c r="AB7" s="222"/>
      <c r="AC7" s="1082">
        <f>VLOOKUP(年度マスタ!$K$4&amp;"_"&amp;年度マスタ!$K$9,データシート3!A:AB,MATCH("ea_"&amp;$Y7&amp;"_設備",データシート3!$A$1:$AB$1,0),0)</f>
        <v>6100313.9999999991</v>
      </c>
      <c r="AD7" s="1082">
        <f>VLOOKUP(年度マスタ!$K$4&amp;"_"&amp;年度マスタ!$K$9,データシート3!A:AB,MATCH("ea_"&amp;$Y7&amp;"_年間発電",データシート3!$A$1:$AB$1,0),0)/10^3</f>
        <v>8149228.7539999988</v>
      </c>
      <c r="AE7" s="566">
        <f t="shared" ref="AE7:AE16" si="0">$AD7*3600/100000000</f>
        <v>293.37223514399994</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16000</v>
      </c>
      <c r="L8" s="629">
        <f>VLOOKUP(年度マスタ!$K$4&amp;"_"&amp;L$5,データシート1!$A:$BT,MATCH("cb_"&amp;$G8,データシート1!$A$1:$BT$1,0),0)</f>
        <v>16097.5</v>
      </c>
      <c r="M8" s="629">
        <f>VLOOKUP(年度マスタ!$K$4&amp;"_"&amp;M$5,データシート1!$A:$BT,MATCH("cb_"&amp;$G8,データシート1!$A$1:$BT$1,0),0)</f>
        <v>16098</v>
      </c>
      <c r="N8" s="629">
        <f>VLOOKUP(年度マスタ!$K$4&amp;"_"&amp;N$5,データシート1!$A:$BT,MATCH("cb_"&amp;$G8,データシート1!$A$1:$BT$1,0),0)</f>
        <v>16097.5</v>
      </c>
      <c r="O8" s="629">
        <f>VLOOKUP(年度マスタ!$K$4&amp;"_"&amp;O$5,データシート1!$A:$BT,MATCH("cb_"&amp;$G8,データシート1!$A$1:$BT$1,0),0)</f>
        <v>80897.5</v>
      </c>
      <c r="P8" s="629">
        <f>VLOOKUP(年度マスタ!$K$4&amp;"_"&amp;P$5,データシート1!$A:$BT,MATCH("cb_"&amp;$G8,データシート1!$A$1:$BT$1,0),0)</f>
        <v>80897.5</v>
      </c>
      <c r="Q8" s="629">
        <f>VLOOKUP(年度マスタ!$K$4&amp;"_"&amp;Q$5,データシート1!$A:$BT,MATCH("cb_"&amp;$G8,データシート1!$A$1:$BT$1,0),0)</f>
        <v>80897.5</v>
      </c>
      <c r="R8" s="646">
        <f>VLOOKUP(年度マスタ!$K$4&amp;"_"&amp;R$5,データシート1!$A:$BT,MATCH("cb_"&amp;$G8,データシート1!$A$1:$BT$1,0),0)</f>
        <v>92897.5</v>
      </c>
      <c r="S8" s="580"/>
      <c r="T8" s="200"/>
      <c r="U8" s="593"/>
      <c r="V8" s="205"/>
      <c r="W8" s="205"/>
      <c r="X8" s="205"/>
      <c r="Y8" s="206" t="s">
        <v>379</v>
      </c>
      <c r="Z8" s="196" t="s">
        <v>380</v>
      </c>
      <c r="AA8" s="196"/>
      <c r="AB8" s="196"/>
      <c r="AC8" s="1082">
        <f>VLOOKUP(年度マスタ!$K$4&amp;"_"&amp;年度マスタ!$K$9,データシート3!A:AB,MATCH("ea_"&amp;$Y8&amp;"_設備",データシート3!$A$1:$AB$1,0),0)</f>
        <v>12473729.999999996</v>
      </c>
      <c r="AD8" s="1082">
        <f>VLOOKUP(年度マスタ!$K$4&amp;"_"&amp;年度マスタ!$K$9,データシート3!A:AB,MATCH("ea_"&amp;$Y8&amp;"_年間発電",データシート3!$A$1:$AB$1,0),0)/10^3</f>
        <v>16632630.999999998</v>
      </c>
      <c r="AE8" s="566">
        <f t="shared" si="0"/>
        <v>598.7747159999999</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2608.9</v>
      </c>
      <c r="K9" s="629">
        <f>VLOOKUP(年度マスタ!$K$4&amp;"_"&amp;K$5,データシート1!$A:$BT,MATCH("cb_"&amp;$G9,データシート1!$A$1:$BT$1,0),0)</f>
        <v>4918.8999999999996</v>
      </c>
      <c r="L9" s="629">
        <f>VLOOKUP(年度マスタ!$K$4&amp;"_"&amp;L$5,データシート1!$A:$BT,MATCH("cb_"&amp;$G9,データシート1!$A$1:$BT$1,0),0)</f>
        <v>5498.2999999999993</v>
      </c>
      <c r="M9" s="629">
        <f>VLOOKUP(年度マスタ!$K$4&amp;"_"&amp;M$5,データシート1!$A:$BT,MATCH("cb_"&amp;$G9,データシート1!$A$1:$BT$1,0),0)</f>
        <v>5948</v>
      </c>
      <c r="N9" s="629">
        <f>VLOOKUP(年度マスタ!$K$4&amp;"_"&amp;N$5,データシート1!$A:$BT,MATCH("cb_"&amp;$G9,データシート1!$A$1:$BT$1,0),0)</f>
        <v>20406.400000000001</v>
      </c>
      <c r="O9" s="629">
        <f>VLOOKUP(年度マスタ!$K$4&amp;"_"&amp;O$5,データシート1!$A:$BT,MATCH("cb_"&amp;$G9,データシート1!$A$1:$BT$1,0),0)</f>
        <v>21573.4</v>
      </c>
      <c r="P9" s="629">
        <f>VLOOKUP(年度マスタ!$K$4&amp;"_"&amp;P$5,データシート1!$A:$BT,MATCH("cb_"&amp;$G9,データシート1!$A$1:$BT$1,0),0)</f>
        <v>24593.3</v>
      </c>
      <c r="Q9" s="629">
        <f>VLOOKUP(年度マスタ!$K$4&amp;"_"&amp;Q$5,データシート1!$A:$BT,MATCH("cb_"&amp;$G9,データシート1!$A$1:$BT$1,0),0)</f>
        <v>52000.4</v>
      </c>
      <c r="R9" s="646">
        <f>VLOOKUP(年度マスタ!$K$4&amp;"_"&amp;R$5,データシート1!$A:$BT,MATCH("cb_"&amp;$G9,データシート1!$A$1:$BT$1,0),0)</f>
        <v>65444.4</v>
      </c>
      <c r="S9" s="580"/>
      <c r="T9" s="200"/>
      <c r="U9" s="593"/>
      <c r="V9" s="205"/>
      <c r="W9" s="205"/>
      <c r="X9" s="205"/>
      <c r="Y9" s="206" t="s">
        <v>382</v>
      </c>
      <c r="Z9" s="218" t="s">
        <v>378</v>
      </c>
      <c r="AA9" s="218"/>
      <c r="AB9" s="218"/>
      <c r="AC9" s="678">
        <f>VLOOKUP(年度マスタ!$K$4&amp;"_"&amp;年度マスタ!$K$9,データシート3!A:AB,MATCH("ea_"&amp;$Y9&amp;"_設備",データシート3!$A$1:$AB$1,0),0)</f>
        <v>4270999.9999999991</v>
      </c>
      <c r="AD9" s="678">
        <f>VLOOKUP(年度マスタ!$K$4&amp;"_"&amp;年度マスタ!$K$9,データシート3!A:AB,MATCH("ea_"&amp;$Y9&amp;"_年間発電",データシート3!$A$1:$AB$1,0),0)/10^3</f>
        <v>9925678.5719999988</v>
      </c>
      <c r="AE9" s="679">
        <f t="shared" si="0"/>
        <v>357.32442859199995</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0</v>
      </c>
      <c r="K10" s="629">
        <f>VLOOKUP(年度マスタ!$K$4&amp;"_"&amp;K$5,データシート1!$A:$BT,MATCH("cb_"&amp;$G10,データシート1!$A$1:$BT$1,0),0)</f>
        <v>0</v>
      </c>
      <c r="L10" s="629">
        <f>VLOOKUP(年度マスタ!$K$4&amp;"_"&amp;L$5,データシート1!$A:$BT,MATCH("cb_"&amp;$G10,データシート1!$A$1:$BT$1,0),0)</f>
        <v>0</v>
      </c>
      <c r="M10" s="629">
        <f>VLOOKUP(年度マスタ!$K$4&amp;"_"&amp;M$5,データシート1!$A:$BT,MATCH("cb_"&amp;$G10,データシート1!$A$1:$BT$1,0),0)</f>
        <v>0</v>
      </c>
      <c r="N10" s="629">
        <f>VLOOKUP(年度マスタ!$K$4&amp;"_"&amp;N$5,データシート1!$A:$BT,MATCH("cb_"&amp;$G10,データシート1!$A$1:$BT$1,0),0)</f>
        <v>0</v>
      </c>
      <c r="O10" s="629">
        <f>VLOOKUP(年度マスタ!$K$4&amp;"_"&amp;O$5,データシート1!$A:$BT,MATCH("cb_"&amp;$G10,データシート1!$A$1:$BT$1,0),0)</f>
        <v>0</v>
      </c>
      <c r="P10" s="629">
        <f>VLOOKUP(年度マスタ!$K$4&amp;"_"&amp;P$5,データシート1!$A:$BT,MATCH("cb_"&amp;$G10,データシート1!$A$1:$BT$1,0),0)</f>
        <v>0</v>
      </c>
      <c r="Q10" s="629">
        <f>VLOOKUP(年度マスタ!$K$4&amp;"_"&amp;Q$5,データシート1!$A:$BT,MATCH("cb_"&amp;$G10,データシート1!$A$1:$BT$1,0),0)</f>
        <v>0</v>
      </c>
      <c r="R10" s="646">
        <f>VLOOKUP(年度マスタ!$K$4&amp;"_"&amp;R$5,データシート1!$A:$BT,MATCH("cb_"&amp;$G10,データシート1!$A$1:$BT$1,0),0)</f>
        <v>0</v>
      </c>
      <c r="S10" s="580"/>
      <c r="T10" s="200"/>
      <c r="U10" s="593"/>
      <c r="V10" s="205"/>
      <c r="W10" s="205"/>
      <c r="X10" s="205"/>
      <c r="Y10" s="206" t="s">
        <v>384</v>
      </c>
      <c r="Z10" s="218" t="s">
        <v>385</v>
      </c>
      <c r="AA10" s="218"/>
      <c r="AB10" s="218"/>
      <c r="AC10" s="678">
        <f>SUM(AC11:AC12)</f>
        <v>174469</v>
      </c>
      <c r="AD10" s="678">
        <f>SUM(AD11:AD12)</f>
        <v>1065320.0750000002</v>
      </c>
      <c r="AE10" s="679">
        <f t="shared" si="0"/>
        <v>38.351522700000004</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68494.3</v>
      </c>
      <c r="K11" s="666">
        <f>VLOOKUP(年度マスタ!$K$4&amp;"_"&amp;K$5,データシート1!$A:$BT,MATCH("cb_"&amp;$G11,データシート1!$A$1:$BT$1,0),0)</f>
        <v>68494.3</v>
      </c>
      <c r="L11" s="666">
        <f>VLOOKUP(年度マスタ!$K$4&amp;"_"&amp;L$5,データシート1!$A:$BT,MATCH("cb_"&amp;$G11,データシート1!$A$1:$BT$1,0),0)</f>
        <v>68534.25</v>
      </c>
      <c r="M11" s="666">
        <f>VLOOKUP(年度マスタ!$K$4&amp;"_"&amp;M$5,データシート1!$A:$BT,MATCH("cb_"&amp;$G11,データシート1!$A$1:$BT$1,0),0)</f>
        <v>75554</v>
      </c>
      <c r="N11" s="666">
        <f>VLOOKUP(年度マスタ!$K$4&amp;"_"&amp;N$5,データシート1!$A:$BT,MATCH("cb_"&amp;$G11,データシート1!$A$1:$BT$1,0),0)</f>
        <v>75554.25</v>
      </c>
      <c r="O11" s="666">
        <f>VLOOKUP(年度マスタ!$K$4&amp;"_"&amp;O$5,データシート1!$A:$BT,MATCH("cb_"&amp;$G11,データシート1!$A$1:$BT$1,0),0)</f>
        <v>82956.034</v>
      </c>
      <c r="P11" s="666">
        <f>VLOOKUP(年度マスタ!$K$4&amp;"_"&amp;P$5,データシート1!$A:$BT,MATCH("cb_"&amp;$G11,データシート1!$A$1:$BT$1,0),0)</f>
        <v>82956.034</v>
      </c>
      <c r="Q11" s="666">
        <f>VLOOKUP(年度マスタ!$K$4&amp;"_"&amp;Q$5,データシート1!$A:$BT,MATCH("cb_"&amp;$G11,データシート1!$A$1:$BT$1,0),0)</f>
        <v>88706.034</v>
      </c>
      <c r="R11" s="667">
        <f>VLOOKUP(年度マスタ!$K$4&amp;"_"&amp;R$5,データシート1!$A:$BT,MATCH("cb_"&amp;$G11,データシート1!$A$1:$BT$1,0),0)</f>
        <v>104289.51300000001</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168807</v>
      </c>
      <c r="AD11" s="1082">
        <f>VLOOKUP(年度マスタ!$K$4&amp;"_"&amp;年度マスタ!$K$9,データシート3!A:AB,MATCH("ea_"&amp;$Y11&amp;"_年間発電",データシート3!$A$1:$AB$1,0),0)/10^3</f>
        <v>1032086.4620000003</v>
      </c>
      <c r="AE11" s="566">
        <f t="shared" si="0"/>
        <v>37.155112632000012</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804686.10100000002</v>
      </c>
      <c r="K12" s="663">
        <f t="shared" ref="K12:Q12" si="1">SUM(K6:K11)</f>
        <v>921071.86600000004</v>
      </c>
      <c r="L12" s="663">
        <f t="shared" si="1"/>
        <v>1075009.2459999996</v>
      </c>
      <c r="M12" s="663">
        <f t="shared" si="1"/>
        <v>1187753.3970000003</v>
      </c>
      <c r="N12" s="663">
        <f t="shared" si="1"/>
        <v>1331283.1240000001</v>
      </c>
      <c r="O12" s="663">
        <f t="shared" si="1"/>
        <v>1550176.1730000018</v>
      </c>
      <c r="P12" s="663">
        <f t="shared" si="1"/>
        <v>1681259.9529999746</v>
      </c>
      <c r="Q12" s="663">
        <f t="shared" si="1"/>
        <v>1781521.3549999697</v>
      </c>
      <c r="R12" s="664">
        <f t="shared" ref="R12" si="2">SUM(R6:R11)</f>
        <v>1905712.8039999648</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5662.0000000000009</v>
      </c>
      <c r="AD12" s="1082">
        <f>VLOOKUP(年度マスタ!$K$4&amp;"_"&amp;年度マスタ!$K$9,データシート3!A:AB,MATCH("ea_"&amp;$Y12&amp;"_年間発電",データシート3!$A$1:$AB$1,0),0)/10^3</f>
        <v>33233.612999999998</v>
      </c>
      <c r="AE12" s="566">
        <f t="shared" si="0"/>
        <v>1.196410068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295793</v>
      </c>
      <c r="AD13" s="678">
        <f>SUM(AD14:AD16)</f>
        <v>2057045.8689999999</v>
      </c>
      <c r="AE13" s="679">
        <f t="shared" si="0"/>
        <v>74.053651283999997</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281173</v>
      </c>
      <c r="AD14" s="1082">
        <f>VLOOKUP(年度マスタ!$K$4&amp;"_"&amp;年度マスタ!$K$9,データシート3!A:AB,MATCH("ea_"&amp;$Y14&amp;"_年間発電",データシート3!$A$1:$AB$1,0),0)/10^3</f>
        <v>1967398.237</v>
      </c>
      <c r="AE14" s="566">
        <f t="shared" si="0"/>
        <v>70.826336531999999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6108</v>
      </c>
      <c r="AD15" s="1082">
        <f>VLOOKUP(年度マスタ!$K$4&amp;"_"&amp;年度マスタ!$K$9,データシート3!A:AB,MATCH("ea_"&amp;$Y15&amp;"_年間発電",データシート3!$A$1:$AB$1,0),0)/10^3</f>
        <v>37452.784000000007</v>
      </c>
      <c r="AE15" s="566">
        <f t="shared" si="0"/>
        <v>1.3483002240000004</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8511.9999999999982</v>
      </c>
      <c r="AD16" s="1082">
        <f>VLOOKUP(年度マスタ!$K$4&amp;"_"&amp;年度マスタ!$K$9,データシート3!A:AB,MATCH("ea_"&amp;$Y16&amp;"_年間発電",データシート3!$A$1:$AB$1,0),0)/10^3</f>
        <v>52194.848000000005</v>
      </c>
      <c r="AE16" s="566">
        <f t="shared" si="0"/>
        <v>1.8790145280000001</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98.217285519999976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507.8745796899999</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196763.26355892001</v>
      </c>
      <c r="K19" s="627">
        <f>K6*別紙!$C5/100*別紙!$E5/10^3</f>
        <v>213529.25799072001</v>
      </c>
      <c r="L19" s="627">
        <f>L6*別紙!$C5/100*別紙!$E5/10^3</f>
        <v>227766.67759031997</v>
      </c>
      <c r="M19" s="627">
        <f>M6*別紙!$C5/100*別紙!$E5/10^3</f>
        <v>242405.74255044031</v>
      </c>
      <c r="N19" s="627">
        <f>N6*別紙!$C5/100*別紙!$E5/10^3</f>
        <v>258817.5959716803</v>
      </c>
      <c r="O19" s="627">
        <f>O6*別紙!$C5/100*別紙!$E5/10^3</f>
        <v>272597.21179548098</v>
      </c>
      <c r="P19" s="627">
        <f>P6*別紙!$C5/100*別紙!$E5/10^3</f>
        <v>288046.33255307231</v>
      </c>
      <c r="Q19" s="627">
        <f>Q6*別紙!$C5/100*別紙!$E5/10^3</f>
        <v>305512.28137330821</v>
      </c>
      <c r="R19" s="651">
        <f>R6*別紙!$C5/100*別紙!$E5/10^3</f>
        <v>319989.17291770258</v>
      </c>
      <c r="S19" s="584"/>
      <c r="T19" s="201"/>
      <c r="U19" s="600"/>
      <c r="W19" s="211"/>
      <c r="X19" s="211"/>
      <c r="Y19" s="183"/>
      <c r="Z19" s="640" t="s">
        <v>390</v>
      </c>
      <c r="AA19" s="683"/>
      <c r="AB19" s="684"/>
      <c r="AC19" s="685">
        <f>SUM($AC$6,$AC$9,$AC$10,$AC$13)</f>
        <v>23315305.999999996</v>
      </c>
      <c r="AD19" s="685">
        <f>SUM($AD$6,$AD$9,$AD$10,$AD$13)</f>
        <v>37829904.270000003</v>
      </c>
      <c r="AE19" s="686">
        <f>SUM($AE$6,$AE$9,$AE$10,$AE$13,$AE$17,$AE$18)</f>
        <v>1967.9684189299996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753483.65975159989</v>
      </c>
      <c r="K20" s="629">
        <f>K7*別紙!$C6/100*別紙!$E6/10^3</f>
        <v>864735.05093159969</v>
      </c>
      <c r="L20" s="629">
        <f>L7*別紙!$C6/100*別紙!$E6/10^3</f>
        <v>1051716.7008035993</v>
      </c>
      <c r="M20" s="629">
        <f>M7*別紙!$C6/100*別紙!$E6/10^3</f>
        <v>1174834.1751156</v>
      </c>
      <c r="N20" s="629">
        <f>N7*別紙!$C6/100*別紙!$E6/10^3</f>
        <v>1327475.9171795999</v>
      </c>
      <c r="O20" s="629">
        <f>O7*別紙!$C6/100*別紙!$E6/10^3</f>
        <v>1504781.842203601</v>
      </c>
      <c r="P20" s="629">
        <f>P7*別紙!$C6/100*別紙!$E6/10^3</f>
        <v>1657151.7570875748</v>
      </c>
      <c r="Q20" s="629">
        <f>Q7*別紙!$C6/100*別紙!$E6/10^3</f>
        <v>1726663.853295573</v>
      </c>
      <c r="R20" s="646">
        <f>R7*別紙!$C6/100*別紙!$E6/10^3</f>
        <v>1820713.5443315729</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34759.68</v>
      </c>
      <c r="L21" s="629">
        <f>L8*別紙!$C7/100*別紙!$E7/10^3</f>
        <v>34971.496799999994</v>
      </c>
      <c r="M21" s="629">
        <f>M8*別紙!$C7/100*別紙!$E7/10^3</f>
        <v>34972.583039999998</v>
      </c>
      <c r="N21" s="629">
        <f>N8*別紙!$C7/100*別紙!$E7/10^3</f>
        <v>34971.496799999994</v>
      </c>
      <c r="O21" s="629">
        <f>O8*別紙!$C7/100*別紙!$E7/10^3</f>
        <v>175748.20080000002</v>
      </c>
      <c r="P21" s="629">
        <f>P8*別紙!$C7/100*別紙!$E7/10^3</f>
        <v>175748.20080000002</v>
      </c>
      <c r="Q21" s="629">
        <f>Q8*別紙!$C7/100*別紙!$E7/10^3</f>
        <v>175748.20080000002</v>
      </c>
      <c r="R21" s="646">
        <f>R8*別紙!$C7/100*別紙!$E7/10^3</f>
        <v>201817.9608</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13712.378399999998</v>
      </c>
      <c r="K22" s="629">
        <f>K9*別紙!$C8/100*別紙!$E8/10^3</f>
        <v>25853.738400000002</v>
      </c>
      <c r="L22" s="629">
        <f>L9*別紙!$C8/100*別紙!$E8/10^3</f>
        <v>28899.064799999996</v>
      </c>
      <c r="M22" s="629">
        <f>M9*別紙!$C8/100*別紙!$E8/10^3</f>
        <v>31262.687999999998</v>
      </c>
      <c r="N22" s="629">
        <f>N9*別紙!$C8/100*別紙!$E8/10^3</f>
        <v>107256.0384</v>
      </c>
      <c r="O22" s="629">
        <f>O9*別紙!$C8/100*別紙!$E8/10^3</f>
        <v>113389.79040000001</v>
      </c>
      <c r="P22" s="629">
        <f>P9*別紙!$C8/100*別紙!$E8/10^3</f>
        <v>129262.3848</v>
      </c>
      <c r="Q22" s="629">
        <f>Q9*別紙!$C8/100*別紙!$E8/10^3</f>
        <v>273314.10240000003</v>
      </c>
      <c r="R22" s="646">
        <f>R9*別紙!$C8/100*別紙!$E8/10^3</f>
        <v>343975.76639999996</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0</v>
      </c>
      <c r="K23" s="629">
        <f>K10*別紙!$C9/100*別紙!$E9/10^3</f>
        <v>0</v>
      </c>
      <c r="L23" s="629">
        <f>L10*別紙!$C9/100*別紙!$E9/10^3</f>
        <v>0</v>
      </c>
      <c r="M23" s="629">
        <f>M10*別紙!$C9/100*別紙!$E9/10^3</f>
        <v>0</v>
      </c>
      <c r="N23" s="629">
        <f>N10*別紙!$C9/100*別紙!$E9/10^3</f>
        <v>0</v>
      </c>
      <c r="O23" s="629">
        <f>O10*別紙!$C9/100*別紙!$E9/10^3</f>
        <v>0</v>
      </c>
      <c r="P23" s="629">
        <f>P10*別紙!$C9/100*別紙!$E9/10^3</f>
        <v>0</v>
      </c>
      <c r="Q23" s="629">
        <f>Q10*別紙!$C9/100*別紙!$E9/10^3</f>
        <v>0</v>
      </c>
      <c r="R23" s="646">
        <f>R10*別紙!$C9/100*別紙!$E9/10^3</f>
        <v>0</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480008.05440000002</v>
      </c>
      <c r="K24" s="666">
        <f>K11*別紙!$C10/100*別紙!$E10/10^3</f>
        <v>480008.05440000002</v>
      </c>
      <c r="L24" s="666">
        <f>L11*別紙!$C10/100*別紙!$E10/10^3</f>
        <v>480288.02399999998</v>
      </c>
      <c r="M24" s="666">
        <f>M11*別紙!$C10/100*別紙!$E10/10^3</f>
        <v>529482.43200000003</v>
      </c>
      <c r="N24" s="666">
        <f>N11*別紙!$C10/100*別紙!$E10/10^3</f>
        <v>529484.18400000001</v>
      </c>
      <c r="O24" s="666">
        <f>O11*別紙!$C10/100*別紙!$E10/10^3</f>
        <v>581355.88627199992</v>
      </c>
      <c r="P24" s="666">
        <f>P11*別紙!$C10/100*別紙!$E10/10^3</f>
        <v>581355.88627199992</v>
      </c>
      <c r="Q24" s="666">
        <f>Q11*別紙!$C10/100*別紙!$E10/10^3</f>
        <v>621651.88627199992</v>
      </c>
      <c r="R24" s="667">
        <f>R11*別紙!$C10/100*別紙!$E10/10^3</f>
        <v>730860.9071040001</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1443967.35611052</v>
      </c>
      <c r="K25" s="669">
        <f t="shared" si="3"/>
        <v>1618885.7817223195</v>
      </c>
      <c r="L25" s="669">
        <f t="shared" si="3"/>
        <v>1823641.9639939193</v>
      </c>
      <c r="M25" s="669">
        <f t="shared" si="3"/>
        <v>2012957.6207060404</v>
      </c>
      <c r="N25" s="669">
        <f t="shared" si="3"/>
        <v>2258005.2323512803</v>
      </c>
      <c r="O25" s="669">
        <f t="shared" si="3"/>
        <v>2647872.9314710819</v>
      </c>
      <c r="P25" s="669">
        <f t="shared" si="3"/>
        <v>2831564.5615126472</v>
      </c>
      <c r="Q25" s="669">
        <f t="shared" si="3"/>
        <v>3102890.3241408812</v>
      </c>
      <c r="R25" s="670">
        <f t="shared" ref="R25" si="4">SUM(R19:R24)</f>
        <v>3417357.3515532757</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7989456.4046704601</v>
      </c>
      <c r="K26" s="1052">
        <f>(VLOOKUP(年度マスタ!$K$4&amp;"_"&amp;K$18,データシート1!$A:$BT,MATCH("da_合計",データシート1!$A$1:$BT$1,0),0))/10^3</f>
        <v>7374485.4673553575</v>
      </c>
      <c r="L26" s="1052">
        <f>(VLOOKUP(年度マスタ!$K$4&amp;"_"&amp;L$18,データシート1!$A:$BT,MATCH("da_合計",データシート1!$A$1:$BT$1,0),0))/10^3</f>
        <v>7490257.969131344</v>
      </c>
      <c r="M26" s="1052">
        <f>(VLOOKUP(年度マスタ!$K$4&amp;"_"&amp;M$18,データシート1!$A:$BT,MATCH("da_合計",データシート1!$A$1:$BT$1,0),0))/10^3</f>
        <v>7078751.7290857993</v>
      </c>
      <c r="N26" s="1052">
        <f>(VLOOKUP(年度マスタ!$K$4&amp;"_"&amp;N$18,データシート1!$A:$BT,MATCH("da_合計",データシート1!$A$1:$BT$1,0),0))/10^3</f>
        <v>6810407.5716440966</v>
      </c>
      <c r="O26" s="1052">
        <f>(VLOOKUP(年度マスタ!$K$4&amp;"_"&amp;O$18,データシート1!$A:$BT,MATCH("da_合計",データシート1!$A$1:$BT$1,0),0))/10^3</f>
        <v>6858087.4455322931</v>
      </c>
      <c r="P26" s="1052">
        <f>(VLOOKUP(年度マスタ!$K$4&amp;"_"&amp;P$18,データシート1!$A:$BT,MATCH("da_合計",データシート1!$A$1:$BT$1,0),0))/10^3</f>
        <v>6800526.1999552045</v>
      </c>
      <c r="Q26" s="1052">
        <f>(VLOOKUP(年度マスタ!$K$4&amp;"_"&amp;Q$18,データシート1!$A:$BT,MATCH("da_合計",データシート1!$A$1:$BT$1,0),0))/10^3</f>
        <v>7117278.7737751659</v>
      </c>
      <c r="R26" s="1050">
        <f>Q26</f>
        <v>7117278.7737751659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0.18073411793903882</v>
      </c>
      <c r="K27" s="850">
        <f t="shared" ref="K27:P27" si="5">K25/K26</f>
        <v>0.2195252521533391</v>
      </c>
      <c r="L27" s="850">
        <f t="shared" si="5"/>
        <v>0.24346851223408661</v>
      </c>
      <c r="M27" s="850">
        <f t="shared" si="5"/>
        <v>0.2843661845682513</v>
      </c>
      <c r="N27" s="850">
        <f t="shared" si="5"/>
        <v>0.33155214406737432</v>
      </c>
      <c r="O27" s="850">
        <f t="shared" si="5"/>
        <v>0.38609495030513807</v>
      </c>
      <c r="P27" s="850">
        <f t="shared" si="5"/>
        <v>0.41637433314076472</v>
      </c>
      <c r="Q27" s="850">
        <f>Q25/Q26</f>
        <v>0.43596582665470585</v>
      </c>
      <c r="R27" s="851">
        <f>R25/R26</f>
        <v>0.48014943072696759</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0.48014943072696759</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5.3152202509462985</v>
      </c>
      <c r="AA52" s="183"/>
      <c r="AB52" s="690" t="s">
        <v>414</v>
      </c>
      <c r="AC52" s="691">
        <f>$AD6</f>
        <v>24781859.753999997</v>
      </c>
      <c r="AD52" s="692">
        <f>R19+R20</f>
        <v>2140702.7172492757</v>
      </c>
      <c r="AE52" s="693">
        <f t="shared" ref="AE52:AE54" si="6">IFERROR(AD52/AC52,"-")</f>
        <v>8.638184294880244E-2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30712625.496224836</v>
      </c>
      <c r="Z53" s="1129"/>
      <c r="AA53" s="183"/>
      <c r="AB53" s="690" t="s">
        <v>378</v>
      </c>
      <c r="AC53" s="691">
        <f>$AD9</f>
        <v>9925678.5719999988</v>
      </c>
      <c r="AD53" s="692">
        <f>R21</f>
        <v>201817.9608</v>
      </c>
      <c r="AE53" s="693">
        <f t="shared" si="6"/>
        <v>2.0332913194400795E-2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1065320.0750000002</v>
      </c>
      <c r="AD54" s="691">
        <f>R22</f>
        <v>343975.76639999996</v>
      </c>
      <c r="AE54" s="693">
        <f t="shared" si="6"/>
        <v>0.32288490048401641</v>
      </c>
      <c r="AF54" s="485"/>
      <c r="AG54" s="44"/>
      <c r="AH54" s="433"/>
      <c r="AI54" s="455" t="s">
        <v>441</v>
      </c>
      <c r="AJ54" s="456">
        <f>VLOOKUP(年度マスタ!$K$4&amp;"_"&amp;AJ$53,データシート1!$A$1:$BT$2000,MATCH("ca_太陽光発電（10kW未満）",データシート1!$A$1:$BT$1,0),0)</f>
        <v>35433</v>
      </c>
      <c r="AK54" s="456">
        <f>VLOOKUP(年度マスタ!$K$4&amp;"_"&amp;AK$53,データシート1!$A$1:$BT$2000,MATCH("ca_太陽光発電（10kW未満）",データシート1!$A$1:$BT$1,0),0)</f>
        <v>37713</v>
      </c>
      <c r="AL54" s="456">
        <f>VLOOKUP(年度マスタ!$K$4&amp;"_"&amp;AL$53,データシート1!$A$1:$BT$2000,MATCH("ca_太陽光発電（10kW未満）",データシート1!$A$1:$BT$1,0),0)</f>
        <v>39687</v>
      </c>
      <c r="AM54" s="456">
        <f>VLOOKUP(年度マスタ!$K$4&amp;"_"&amp;AM$53,データシート1!$A$1:$BT$2000,MATCH("ca_太陽光発電（10kW未満）",データシート1!$A$1:$BT$1,0),0)</f>
        <v>41712</v>
      </c>
      <c r="AN54" s="456">
        <f>VLOOKUP(年度マスタ!$K$4&amp;"_"&amp;AN$53,データシート1!$A$1:$BT$2000,MATCH("ca_太陽光発電（10kW未満）",データシート1!$A$1:$BT$1,0),0)</f>
        <v>43976</v>
      </c>
      <c r="AO54" s="456">
        <f>VLOOKUP(年度マスタ!$K$4&amp;"_"&amp;AO$53,データシート1!$A$1:$BT$2000,MATCH("ca_太陽光発電（10kW未満）",データシート1!$A$1:$BT$1,0),0)</f>
        <v>45850</v>
      </c>
      <c r="AP54" s="456">
        <f>VLOOKUP(年度マスタ!$K$4&amp;"_"&amp;AP$53,データシート1!$A$1:$BT$2000,MATCH("ca_太陽光発電（10kW未満）",データシート1!$A$1:$BT$1,0),0)</f>
        <v>47941</v>
      </c>
      <c r="AQ54" s="456">
        <f>VLOOKUP(年度マスタ!$K$4&amp;"_"&amp;AQ$53,データシート1!$A$1:$BT$2000,MATCH("ca_太陽光発電（10kW未満）",データシート1!$A$1:$BT$1,0),0)</f>
        <v>50257</v>
      </c>
      <c r="AR54" s="456">
        <f>VLOOKUP(年度マスタ!$K$4&amp;"_"&amp;AR$53,データシート1!$A$1:$BT$2000,MATCH("ca_太陽光発電（10kW未満）",データシート1!$A$1:$BT$1,0),0)</f>
        <v>52295</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2057045.8689999999</v>
      </c>
      <c r="AD55" s="691">
        <f>R23</f>
        <v>0</v>
      </c>
      <c r="AE55" s="693">
        <f>IFERROR(AD55/AC55,"-")</f>
        <v>0</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宮崎県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宮崎県</v>
      </c>
      <c r="AY12" s="24" t="str">
        <f>年度マスタ!$J4</f>
        <v>宮崎県</v>
      </c>
      <c r="AZ12" s="24" t="str">
        <f>年度マスタ!$K4</f>
        <v>45</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宮崎県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宮崎県</v>
      </c>
      <c r="AY4" s="1037" t="str">
        <f>年度マスタ!$J4</f>
        <v>宮崎県</v>
      </c>
      <c r="AZ4" s="1037" t="str">
        <f>年度マスタ!$K4</f>
        <v>45</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45383</v>
      </c>
      <c r="AY72" s="19" t="str">
        <f>IF(IFERROR(比較地域マスタ!$AE7,"")=0,"",IFERROR(比較地域マスタ!$AE7,""))</f>
        <v>綾町</v>
      </c>
      <c r="AZ72" s="17"/>
      <c r="BA72" s="23">
        <v>1</v>
      </c>
      <c r="BB72" s="23">
        <v>1</v>
      </c>
      <c r="BC72" s="19" t="str">
        <f>AX72</f>
        <v>45383</v>
      </c>
      <c r="BD72" s="19" t="str">
        <f>AY72</f>
        <v>綾町</v>
      </c>
      <c r="BE72" s="35">
        <f>VLOOKUP(BC72&amp;"_"&amp;$AZ$9,データシート3!A:AB,MATCH("ea_"&amp;"太陽光（建物系）"&amp;"_年間発電",データシート3!$A$1:$AB$1,0),0)/10^3+VLOOKUP(BC72&amp;"_"&amp;$AZ$9,データシート3!A:AB,MATCH("ea_"&amp;"太陽光（土地系）"&amp;"_年間発電",データシート3!$A$1:$AB$1,0),0)/10^3</f>
        <v>217093.91999999995</v>
      </c>
      <c r="BF72" s="35">
        <f>VLOOKUP(BC72&amp;"_"&amp;$AZ$9,データシート3!A:AB,MATCH("ea_"&amp;"風力（陸上）"&amp;"_年間発電",データシート3!$A$1:$AB$1,0),0)/10^3</f>
        <v>89914.808999999979</v>
      </c>
      <c r="BG72" s="35">
        <f>VLOOKUP(BC72&amp;"_"&amp;$AZ$9,データシート3!A:AB,MATCH("ea_"&amp;"中小水（河川）"&amp;"_年間発電",データシート3!$A$1:$AB$1,0),0)/10^3+VLOOKUP(BC72&amp;"_"&amp;$AZ$9,データシート3!A:AB,MATCH("ea_"&amp;"中小水（農業用水路）"&amp;"_年間発電",データシート3!$A$1:$AB$1,0),0)/10^3</f>
        <v>54767.285000000003</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361776.01399999997</v>
      </c>
      <c r="BJ72" s="35">
        <f>(VLOOKUP($BC72&amp;"_"&amp;$AZ$8,データシート3!$A:$AN,MATCH("da_合計",データシート3!$A$1:$AN$1,0),0))/10^3</f>
        <v>43979.042248135484</v>
      </c>
      <c r="BK72" s="35">
        <f t="shared" ref="BK72:BK103" si="21">BI72-BJ72</f>
        <v>317796.97175186448</v>
      </c>
      <c r="BL72" s="35">
        <f t="shared" ref="BL72:BL103" si="22">IF(BK72&gt;0,0,BK72)</f>
        <v>0</v>
      </c>
      <c r="BM72" s="35">
        <f t="shared" ref="BM72:BM103" si="23">IF(BK72&gt;0,BK72,0)</f>
        <v>317796.97175186448</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45209</v>
      </c>
      <c r="AY73" s="19" t="str">
        <f>IF(IFERROR(比較地域マスタ!$AE8,"")=0,"",IFERROR(比較地域マスタ!$AE8,""))</f>
        <v>えびの市</v>
      </c>
      <c r="AZ73" s="17"/>
      <c r="BA73" s="23">
        <v>2</v>
      </c>
      <c r="BB73" s="23">
        <v>1</v>
      </c>
      <c r="BC73" s="19" t="str">
        <f t="shared" ref="BC73:BC136" si="24">AX73</f>
        <v>45209</v>
      </c>
      <c r="BD73" s="19" t="str">
        <f t="shared" ref="BD73:BD136" si="25">AY73</f>
        <v>えびの市</v>
      </c>
      <c r="BE73" s="35">
        <f>VLOOKUP(BC73&amp;"_"&amp;$AZ$9,データシート3!A:AB,MATCH("ea_"&amp;"太陽光（建物系）"&amp;"_年間発電",データシート3!$A$1:$AB$1,0),0)/10^3+VLOOKUP(BC73&amp;"_"&amp;$AZ$9,データシート3!A:AB,MATCH("ea_"&amp;"太陽光（土地系）"&amp;"_年間発電",データシート3!$A$1:$AB$1,0),0)/10^3</f>
        <v>1159347.8670000001</v>
      </c>
      <c r="BF73" s="35">
        <f>VLOOKUP(BC73&amp;"_"&amp;$AZ$9,データシート3!A:AB,MATCH("ea_"&amp;"風力（陸上）"&amp;"_年間発電",データシート3!$A$1:$AB$1,0),0)/10^3</f>
        <v>1222182.666</v>
      </c>
      <c r="BG73" s="35">
        <f>VLOOKUP(BC73&amp;"_"&amp;$AZ$9,データシート3!A:AB,MATCH("ea_"&amp;"中小水（河川）"&amp;"_年間発電",データシート3!$A$1:$AB$1,0),0)/10^3+VLOOKUP(BC73&amp;"_"&amp;$AZ$9,データシート3!A:AB,MATCH("ea_"&amp;"中小水（農業用水路）"&amp;"_年間発電",データシート3!$A$1:$AB$1,0),0)/10^3</f>
        <v>138508.247</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5">
        <f t="shared" ref="BI73:BI136" si="26">SUM(BE73:BH73)</f>
        <v>4501761.79</v>
      </c>
      <c r="BJ73" s="35">
        <f>(VLOOKUP($BC73&amp;"_"&amp;$AZ$8,データシート3!$A:$AN,MATCH("da_合計",データシート3!$A$1:$AN$1,0),0))/10^3</f>
        <v>120564.72157169685</v>
      </c>
      <c r="BK73" s="35">
        <f t="shared" si="21"/>
        <v>4381197.0684283031</v>
      </c>
      <c r="BL73" s="35">
        <f t="shared" si="22"/>
        <v>0</v>
      </c>
      <c r="BM73" s="35">
        <f t="shared" si="23"/>
        <v>4381197.0684283031</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45421</v>
      </c>
      <c r="AY74" s="19" t="str">
        <f>IF(IFERROR(比較地域マスタ!$AE9,"")=0,"",IFERROR(比較地域マスタ!$AE9,""))</f>
        <v>門川町</v>
      </c>
      <c r="AZ74" s="17"/>
      <c r="BA74" s="23">
        <v>3</v>
      </c>
      <c r="BB74" s="23">
        <v>1</v>
      </c>
      <c r="BC74" s="19" t="str">
        <f t="shared" si="24"/>
        <v>45421</v>
      </c>
      <c r="BD74" s="19" t="str">
        <f t="shared" si="25"/>
        <v>門川町</v>
      </c>
      <c r="BE74" s="35">
        <f>VLOOKUP(BC74&amp;"_"&amp;$AZ$9,データシート3!A:AB,MATCH("ea_"&amp;"太陽光（建物系）"&amp;"_年間発電",データシート3!$A$1:$AB$1,0),0)/10^3+VLOOKUP(BC74&amp;"_"&amp;$AZ$9,データシート3!A:AB,MATCH("ea_"&amp;"太陽光（土地系）"&amp;"_年間発電",データシート3!$A$1:$AB$1,0),0)/10^3</f>
        <v>189514.01100000006</v>
      </c>
      <c r="BF74" s="35">
        <f>VLOOKUP(BC74&amp;"_"&amp;$AZ$9,データシート3!A:AB,MATCH("ea_"&amp;"風力（陸上）"&amp;"_年間発電",データシート3!$A$1:$AB$1,0),0)/10^3</f>
        <v>3849.9299999999994</v>
      </c>
      <c r="BG74" s="35">
        <f>VLOOKUP(BC74&amp;"_"&amp;$AZ$9,データシート3!A:AB,MATCH("ea_"&amp;"中小水（河川）"&amp;"_年間発電",データシート3!$A$1:$AB$1,0),0)/10^3+VLOOKUP(BC74&amp;"_"&amp;$AZ$9,データシート3!A:AB,MATCH("ea_"&amp;"中小水（農業用水路）"&amp;"_年間発電",データシート3!$A$1:$AB$1,0),0)/10^3</f>
        <v>360.41300000000001</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193724.35400000005</v>
      </c>
      <c r="BJ74" s="35">
        <f>(VLOOKUP($BC74&amp;"_"&amp;$AZ$8,データシート3!$A:$AN,MATCH("da_合計",データシート3!$A$1:$AN$1,0),0))/10^3</f>
        <v>94901.508217811424</v>
      </c>
      <c r="BK74" s="35">
        <f t="shared" si="21"/>
        <v>98822.845782188626</v>
      </c>
      <c r="BL74" s="35">
        <f t="shared" si="22"/>
        <v>0</v>
      </c>
      <c r="BM74" s="35">
        <f t="shared" si="23"/>
        <v>98822.845782188626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45405</v>
      </c>
      <c r="AY75" s="19" t="str">
        <f>IF(IFERROR(比較地域マスタ!$AE10,"")=0,"",IFERROR(比較地域マスタ!$AE10,""))</f>
        <v>川南町</v>
      </c>
      <c r="AZ75" s="17"/>
      <c r="BA75" s="23">
        <v>4</v>
      </c>
      <c r="BB75" s="23">
        <v>1</v>
      </c>
      <c r="BC75" s="19" t="str">
        <f t="shared" si="24"/>
        <v>45405</v>
      </c>
      <c r="BD75" s="19" t="str">
        <f t="shared" si="25"/>
        <v>川南町</v>
      </c>
      <c r="BE75" s="35">
        <f>VLOOKUP(BC75&amp;"_"&amp;$AZ$9,データシート3!A:AB,MATCH("ea_"&amp;"太陽光（建物系）"&amp;"_年間発電",データシート3!$A$1:$AB$1,0),0)/10^3+VLOOKUP(BC75&amp;"_"&amp;$AZ$9,データシート3!A:AB,MATCH("ea_"&amp;"太陽光（土地系）"&amp;"_年間発電",データシート3!$A$1:$AB$1,0),0)/10^3</f>
        <v>1245170.3829999999</v>
      </c>
      <c r="BF75" s="35">
        <f>VLOOKUP(BC75&amp;"_"&amp;$AZ$9,データシート3!A:AB,MATCH("ea_"&amp;"風力（陸上）"&amp;"_年間発電",データシート3!$A$1:$AB$1,0),0)/10^3</f>
        <v>7490.9399999999987</v>
      </c>
      <c r="BG75" s="35">
        <f>VLOOKUP(BC75&amp;"_"&amp;$AZ$9,データシート3!A:AB,MATCH("ea_"&amp;"中小水（河川）"&amp;"_年間発電",データシート3!$A$1:$AB$1,0),0)/10^3+VLOOKUP(BC75&amp;"_"&amp;$AZ$9,データシート3!A:AB,MATCH("ea_"&amp;"中小水（農業用水路）"&amp;"_年間発電",データシート3!$A$1:$AB$1,0),0)/10^3</f>
        <v>4848.3909999999996</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5">
        <f t="shared" si="26"/>
        <v>1257772.409</v>
      </c>
      <c r="BJ75" s="35">
        <f>(VLOOKUP($BC75&amp;"_"&amp;$AZ$8,データシート3!$A:$AN,MATCH("da_合計",データシート3!$A$1:$AN$1,0),0))/10^3</f>
        <v>138623.18641738602</v>
      </c>
      <c r="BK75" s="35">
        <f t="shared" si="21"/>
        <v>1119149.222582614</v>
      </c>
      <c r="BL75" s="35">
        <f t="shared" si="22"/>
        <v>0</v>
      </c>
      <c r="BM75" s="35">
        <f t="shared" si="23"/>
        <v>1119149.222582614</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45404</v>
      </c>
      <c r="AY76" s="19" t="str">
        <f>IF(IFERROR(比較地域マスタ!$AE11,"")=0,"",IFERROR(比較地域マスタ!$AE11,""))</f>
        <v>木城町</v>
      </c>
      <c r="AZ76" s="17"/>
      <c r="BA76" s="23">
        <v>5</v>
      </c>
      <c r="BB76" s="23">
        <v>1</v>
      </c>
      <c r="BC76" s="19" t="str">
        <f t="shared" si="24"/>
        <v>45404</v>
      </c>
      <c r="BD76" s="19" t="str">
        <f t="shared" si="25"/>
        <v>木城町</v>
      </c>
      <c r="BE76" s="35">
        <f>VLOOKUP(BC76&amp;"_"&amp;$AZ$9,データシート3!A:AB,MATCH("ea_"&amp;"太陽光（建物系）"&amp;"_年間発電",データシート3!$A$1:$AB$1,0),0)/10^3+VLOOKUP(BC76&amp;"_"&amp;$AZ$9,データシート3!A:AB,MATCH("ea_"&amp;"太陽光（土地系）"&amp;"_年間発電",データシート3!$A$1:$AB$1,0),0)/10^3</f>
        <v>273531.55200000003</v>
      </c>
      <c r="BF76" s="35">
        <f>VLOOKUP(BC76&amp;"_"&amp;$AZ$9,データシート3!A:AB,MATCH("ea_"&amp;"風力（陸上）"&amp;"_年間発電",データシート3!$A$1:$AB$1,0),0)/10^3</f>
        <v>50219.786</v>
      </c>
      <c r="BG76" s="35">
        <f>VLOOKUP(BC76&amp;"_"&amp;$AZ$9,データシート3!A:AB,MATCH("ea_"&amp;"中小水（河川）"&amp;"_年間発電",データシート3!$A$1:$AB$1,0),0)/10^3+VLOOKUP(BC76&amp;"_"&amp;$AZ$9,データシート3!A:AB,MATCH("ea_"&amp;"中小水（農業用水路）"&amp;"_年間発電",データシート3!$A$1:$AB$1,0),0)/10^3</f>
        <v>10787.573</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334538.91100000002</v>
      </c>
      <c r="BJ76" s="35">
        <f>(VLOOKUP($BC76&amp;"_"&amp;$AZ$8,データシート3!$A:$AN,MATCH("da_合計",データシート3!$A$1:$AN$1,0),0))/10^3</f>
        <v>22253.091903241471</v>
      </c>
      <c r="BK76" s="35">
        <f t="shared" si="21"/>
        <v>312285.81909675855</v>
      </c>
      <c r="BL76" s="35">
        <f t="shared" si="22"/>
        <v>0</v>
      </c>
      <c r="BM76" s="35">
        <f t="shared" si="23"/>
        <v>312285.81909675855</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45207</v>
      </c>
      <c r="AY77" s="19" t="str">
        <f>IF(IFERROR(比較地域マスタ!$AE12,"")=0,"",IFERROR(比較地域マスタ!$AE12,""))</f>
        <v>串間市</v>
      </c>
      <c r="AZ77" s="17"/>
      <c r="BA77" s="23">
        <v>6</v>
      </c>
      <c r="BB77" s="23">
        <v>1</v>
      </c>
      <c r="BC77" s="19" t="str">
        <f t="shared" si="24"/>
        <v>45207</v>
      </c>
      <c r="BD77" s="19" t="str">
        <f t="shared" si="25"/>
        <v>串間市</v>
      </c>
      <c r="BE77" s="35">
        <f>VLOOKUP(BC77&amp;"_"&amp;$AZ$9,データシート3!A:AB,MATCH("ea_"&amp;"太陽光（建物系）"&amp;"_年間発電",データシート3!$A$1:$AB$1,0),0)/10^3+VLOOKUP(BC77&amp;"_"&amp;$AZ$9,データシート3!A:AB,MATCH("ea_"&amp;"太陽光（土地系）"&amp;"_年間発電",データシート3!$A$1:$AB$1,0),0)/10^3</f>
        <v>954475.77800000005</v>
      </c>
      <c r="BF77" s="35">
        <f>VLOOKUP(BC77&amp;"_"&amp;$AZ$9,データシート3!A:AB,MATCH("ea_"&amp;"風力（陸上）"&amp;"_年間発電",データシート3!$A$1:$AB$1,0),0)/10^3</f>
        <v>1291667.9450000003</v>
      </c>
      <c r="BG77" s="35">
        <f>VLOOKUP(BC77&amp;"_"&amp;$AZ$9,データシート3!A:AB,MATCH("ea_"&amp;"中小水（河川）"&amp;"_年間発電",データシート3!$A$1:$AB$1,0),0)/10^3+VLOOKUP(BC77&amp;"_"&amp;$AZ$9,データシート3!A:AB,MATCH("ea_"&amp;"中小水（農業用水路）"&amp;"_年間発電",データシート3!$A$1:$AB$1,0),0)/10^3</f>
        <v>1715.3019999999997</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5">
        <f t="shared" si="26"/>
        <v>2248587.2610000004</v>
      </c>
      <c r="BJ77" s="35">
        <f>(VLOOKUP($BC77&amp;"_"&amp;$AZ$8,データシート3!$A:$AN,MATCH("da_合計",データシート3!$A$1:$AN$1,0),0))/10^3</f>
        <v>81886.228987666516</v>
      </c>
      <c r="BK77" s="35">
        <f t="shared" si="21"/>
        <v>2166701.0320123341</v>
      </c>
      <c r="BL77" s="35">
        <f t="shared" si="22"/>
        <v>0</v>
      </c>
      <c r="BM77" s="35">
        <f t="shared" si="23"/>
        <v>2166701.0320123341</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45382</v>
      </c>
      <c r="AY78" s="19" t="str">
        <f>IF(IFERROR(比較地域マスタ!$AE13,"")=0,"",IFERROR(比較地域マスタ!$AE13,""))</f>
        <v>国富町</v>
      </c>
      <c r="AZ78" s="17"/>
      <c r="BA78" s="23">
        <v>7</v>
      </c>
      <c r="BB78" s="23">
        <v>1</v>
      </c>
      <c r="BC78" s="19" t="str">
        <f t="shared" si="24"/>
        <v>45382</v>
      </c>
      <c r="BD78" s="19" t="str">
        <f t="shared" si="25"/>
        <v>国富町</v>
      </c>
      <c r="BE78" s="35">
        <f>VLOOKUP(BC78&amp;"_"&amp;$AZ$9,データシート3!A:AB,MATCH("ea_"&amp;"太陽光（建物系）"&amp;"_年間発電",データシート3!$A$1:$AB$1,0),0)/10^3+VLOOKUP(BC78&amp;"_"&amp;$AZ$9,データシート3!A:AB,MATCH("ea_"&amp;"太陽光（土地系）"&amp;"_年間発電",データシート3!$A$1:$AB$1,0),0)/10^3</f>
        <v>827543.8450000002</v>
      </c>
      <c r="BF78" s="35">
        <f>VLOOKUP(BC78&amp;"_"&amp;$AZ$9,データシート3!A:AB,MATCH("ea_"&amp;"風力（陸上）"&amp;"_年間発電",データシート3!$A$1:$AB$1,0),0)/10^3</f>
        <v>39372.593000000001</v>
      </c>
      <c r="BG78" s="35">
        <f>VLOOKUP(BC78&amp;"_"&amp;$AZ$9,データシート3!A:AB,MATCH("ea_"&amp;"中小水（河川）"&amp;"_年間発電",データシート3!$A$1:$AB$1,0),0)/10^3+VLOOKUP(BC78&amp;"_"&amp;$AZ$9,データシート3!A:AB,MATCH("ea_"&amp;"中小水（農業用水路）"&amp;"_年間発電",データシート3!$A$1:$AB$1,0),0)/10^3</f>
        <v>20486.415000000001</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887402.85300000024</v>
      </c>
      <c r="BJ78" s="35">
        <f>(VLOOKUP($BC78&amp;"_"&amp;$AZ$8,データシート3!$A:$AN,MATCH("da_合計",データシート3!$A$1:$AN$1,0),0))/10^3</f>
        <v>133590.66549198425</v>
      </c>
      <c r="BK78" s="35">
        <f t="shared" si="21"/>
        <v>753812.18750801601</v>
      </c>
      <c r="BL78" s="35">
        <f t="shared" si="22"/>
        <v>0</v>
      </c>
      <c r="BM78" s="35">
        <f t="shared" si="23"/>
        <v>753812.18750801601</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45443</v>
      </c>
      <c r="AY79" s="19" t="str">
        <f>IF(IFERROR(比較地域マスタ!$AE14,"")=0,"",IFERROR(比較地域マスタ!$AE14,""))</f>
        <v>五ヶ瀬町</v>
      </c>
      <c r="AZ79" s="17"/>
      <c r="BA79" s="23">
        <v>8</v>
      </c>
      <c r="BB79" s="23">
        <v>1</v>
      </c>
      <c r="BC79" s="19" t="str">
        <f t="shared" si="24"/>
        <v>45443</v>
      </c>
      <c r="BD79" s="19" t="str">
        <f t="shared" si="25"/>
        <v>五ヶ瀬町</v>
      </c>
      <c r="BE79" s="35">
        <f>VLOOKUP(BC79&amp;"_"&amp;$AZ$9,データシート3!A:AB,MATCH("ea_"&amp;"太陽光（建物系）"&amp;"_年間発電",データシート3!$A$1:$AB$1,0),0)/10^3+VLOOKUP(BC79&amp;"_"&amp;$AZ$9,データシート3!A:AB,MATCH("ea_"&amp;"太陽光（土地系）"&amp;"_年間発電",データシート3!$A$1:$AB$1,0),0)/10^3</f>
        <v>133178.20600000001</v>
      </c>
      <c r="BF79" s="35">
        <f>VLOOKUP(BC79&amp;"_"&amp;$AZ$9,データシート3!A:AB,MATCH("ea_"&amp;"風力（陸上）"&amp;"_年間発電",データシート3!$A$1:$AB$1,0),0)/10^3</f>
        <v>173399.87100000004</v>
      </c>
      <c r="BG79" s="35">
        <f>VLOOKUP(BC79&amp;"_"&amp;$AZ$9,データシート3!A:AB,MATCH("ea_"&amp;"中小水（河川）"&amp;"_年間発電",データシート3!$A$1:$AB$1,0),0)/10^3+VLOOKUP(BC79&amp;"_"&amp;$AZ$9,データシート3!A:AB,MATCH("ea_"&amp;"中小水（農業用水路）"&amp;"_年間発電",データシート3!$A$1:$AB$1,0),0)/10^3</f>
        <v>29671.355</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336249.43200000003</v>
      </c>
      <c r="BJ79" s="35">
        <f>(VLOOKUP($BC79&amp;"_"&amp;$AZ$8,データシート3!$A:$AN,MATCH("da_合計",データシート3!$A$1:$AN$1,0),0))/10^3</f>
        <v>16304.405530189277</v>
      </c>
      <c r="BK79" s="35">
        <f t="shared" si="21"/>
        <v>319945.02646981075</v>
      </c>
      <c r="BL79" s="35">
        <f>IF(BK79&gt;0,0,BK79)</f>
        <v>0</v>
      </c>
      <c r="BM79" s="35">
        <f>IF(BK79&gt;0,BK79,0)</f>
        <v>319945.02646981075</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45205</v>
      </c>
      <c r="AY80" s="19" t="str">
        <f>IF(IFERROR(比較地域マスタ!$AE15,"")=0,"",IFERROR(比較地域マスタ!$AE15,""))</f>
        <v>小林市</v>
      </c>
      <c r="AZ80" s="17"/>
      <c r="BA80" s="23">
        <v>9</v>
      </c>
      <c r="BB80" s="23">
        <v>1</v>
      </c>
      <c r="BC80" s="19" t="str">
        <f t="shared" si="24"/>
        <v>45205</v>
      </c>
      <c r="BD80" s="19" t="str">
        <f t="shared" si="25"/>
        <v>小林市</v>
      </c>
      <c r="BE80" s="35">
        <f>VLOOKUP(BC80&amp;"_"&amp;$AZ$9,データシート3!A:AB,MATCH("ea_"&amp;"太陽光（建物系）"&amp;"_年間発電",データシート3!$A$1:$AB$1,0),0)/10^3+VLOOKUP(BC80&amp;"_"&amp;$AZ$9,データシート3!A:AB,MATCH("ea_"&amp;"太陽光（土地系）"&amp;"_年間発電",データシート3!$A$1:$AB$1,0),0)/10^3</f>
        <v>2505492.9059999995</v>
      </c>
      <c r="BF80" s="35">
        <f>VLOOKUP(BC80&amp;"_"&amp;$AZ$9,データシート3!A:AB,MATCH("ea_"&amp;"風力（陸上）"&amp;"_年間発電",データシート3!$A$1:$AB$1,0),0)/10^3</f>
        <v>860716.20400000014</v>
      </c>
      <c r="BG80" s="35">
        <f>VLOOKUP(BC80&amp;"_"&amp;$AZ$9,データシート3!A:AB,MATCH("ea_"&amp;"中小水（河川）"&amp;"_年間発電",データシート3!$A$1:$AB$1,0),0)/10^3+VLOOKUP(BC80&amp;"_"&amp;$AZ$9,データシート3!A:AB,MATCH("ea_"&amp;"中小水（農業用水路）"&amp;"_年間発電",データシート3!$A$1:$AB$1,0),0)/10^3</f>
        <v>91637.035999999993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5">
        <f t="shared" si="26"/>
        <v>3518380.0929999994</v>
      </c>
      <c r="BJ80" s="35">
        <f>(VLOOKUP($BC80&amp;"_"&amp;$AZ$8,データシート3!$A:$AN,MATCH("da_合計",データシート3!$A$1:$AN$1,0),0))/10^3</f>
        <v>269237.9552607591</v>
      </c>
      <c r="BK80" s="35">
        <f t="shared" si="21"/>
        <v>3249142.1377392402</v>
      </c>
      <c r="BL80" s="35">
        <f t="shared" si="22"/>
        <v>0</v>
      </c>
      <c r="BM80" s="35">
        <f t="shared" si="23"/>
        <v>3249142.1377392402</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45208</v>
      </c>
      <c r="AY81" s="19" t="str">
        <f>IF(IFERROR(比較地域マスタ!$AE16,"")=0,"",IFERROR(比較地域マスタ!$AE16,""))</f>
        <v>西都市</v>
      </c>
      <c r="AZ81" s="17"/>
      <c r="BA81" s="23">
        <v>10</v>
      </c>
      <c r="BB81" s="23">
        <v>1</v>
      </c>
      <c r="BC81" s="19" t="str">
        <f t="shared" si="24"/>
        <v>45208</v>
      </c>
      <c r="BD81" s="19" t="str">
        <f t="shared" si="25"/>
        <v>西都市</v>
      </c>
      <c r="BE81" s="35">
        <f>VLOOKUP(BC81&amp;"_"&amp;$AZ$9,データシート3!A:AB,MATCH("ea_"&amp;"太陽光（建物系）"&amp;"_年間発電",データシート3!$A$1:$AB$1,0),0)/10^3+VLOOKUP(BC81&amp;"_"&amp;$AZ$9,データシート3!A:AB,MATCH("ea_"&amp;"太陽光（土地系）"&amp;"_年間発電",データシート3!$A$1:$AB$1,0),0)/10^3</f>
        <v>1358509.9290000002</v>
      </c>
      <c r="BF81" s="35">
        <f>VLOOKUP(BC81&amp;"_"&amp;$AZ$9,データシート3!A:AB,MATCH("ea_"&amp;"風力（陸上）"&amp;"_年間発電",データシート3!$A$1:$AB$1,0),0)/10^3</f>
        <v>176867.27</v>
      </c>
      <c r="BG81" s="35">
        <f>VLOOKUP(BC81&amp;"_"&amp;$AZ$9,データシート3!A:AB,MATCH("ea_"&amp;"中小水（河川）"&amp;"_年間発電",データシート3!$A$1:$AB$1,0),0)/10^3+VLOOKUP(BC81&amp;"_"&amp;$AZ$9,データシート3!A:AB,MATCH("ea_"&amp;"中小水（農業用水路）"&amp;"_年間発電",データシート3!$A$1:$AB$1,0),0)/10^3</f>
        <v>71255.055999999997</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1606632.2550000004</v>
      </c>
      <c r="BJ81" s="35">
        <f>(VLOOKUP($BC81&amp;"_"&amp;$AZ$8,データシート3!$A:$AN,MATCH("da_合計",データシート3!$A$1:$AN$1,0),0))/10^3</f>
        <v>162060.77956349793</v>
      </c>
      <c r="BK81" s="35">
        <f t="shared" si="21"/>
        <v>1444571.4754365024</v>
      </c>
      <c r="BL81" s="35">
        <f t="shared" si="22"/>
        <v>0</v>
      </c>
      <c r="BM81" s="35">
        <f t="shared" si="23"/>
        <v>1444571.4754365024</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45430</v>
      </c>
      <c r="AY82" s="19" t="str">
        <f>IF(IFERROR(比較地域マスタ!$AE17,"")=0,"",IFERROR(比較地域マスタ!$AE17,""))</f>
        <v>椎葉村</v>
      </c>
      <c r="AZ82" s="17"/>
      <c r="BA82" s="23">
        <v>11</v>
      </c>
      <c r="BB82" s="23">
        <v>1</v>
      </c>
      <c r="BC82" s="19" t="str">
        <f t="shared" si="24"/>
        <v>45430</v>
      </c>
      <c r="BD82" s="19" t="str">
        <f t="shared" si="25"/>
        <v>椎葉村</v>
      </c>
      <c r="BE82" s="35">
        <f>VLOOKUP(BC82&amp;"_"&amp;$AZ$9,データシート3!A:AB,MATCH("ea_"&amp;"太陽光（建物系）"&amp;"_年間発電",データシート3!$A$1:$AB$1,0),0)/10^3+VLOOKUP(BC82&amp;"_"&amp;$AZ$9,データシート3!A:AB,MATCH("ea_"&amp;"太陽光（土地系）"&amp;"_年間発電",データシート3!$A$1:$AB$1,0),0)/10^3</f>
        <v>63325.468999999997</v>
      </c>
      <c r="BF82" s="35">
        <f>VLOOKUP(BC82&amp;"_"&amp;$AZ$9,データシート3!A:AB,MATCH("ea_"&amp;"風力（陸上）"&amp;"_年間発電",データシート3!$A$1:$AB$1,0),0)/10^3</f>
        <v>575546.06900000002</v>
      </c>
      <c r="BG82" s="35">
        <f>VLOOKUP(BC82&amp;"_"&amp;$AZ$9,データシート3!A:AB,MATCH("ea_"&amp;"中小水（河川）"&amp;"_年間発電",データシート3!$A$1:$AB$1,0),0)/10^3+VLOOKUP(BC82&amp;"_"&amp;$AZ$9,データシート3!A:AB,MATCH("ea_"&amp;"中小水（農業用水路）"&amp;"_年間発電",データシート3!$A$1:$AB$1,0),0)/10^3</f>
        <v>110042.993</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748914.53100000008</v>
      </c>
      <c r="BJ82" s="35">
        <f>(VLOOKUP($BC82&amp;"_"&amp;$AZ$8,データシート3!$A:$AN,MATCH("da_合計",データシート3!$A$1:$AN$1,0),0))/10^3</f>
        <v>11687.580348801646</v>
      </c>
      <c r="BK82" s="35">
        <f t="shared" si="21"/>
        <v>737226.95065119839</v>
      </c>
      <c r="BL82" s="35">
        <f t="shared" si="22"/>
        <v>0</v>
      </c>
      <c r="BM82" s="35">
        <f t="shared" si="23"/>
        <v>737226.95065119839</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45402</v>
      </c>
      <c r="AY83" s="19" t="str">
        <f>IF(IFERROR(比較地域マスタ!$AE18,"")=0,"",IFERROR(比較地域マスタ!$AE18,""))</f>
        <v>新富町</v>
      </c>
      <c r="AZ83" s="17"/>
      <c r="BA83" s="23">
        <v>12</v>
      </c>
      <c r="BB83" s="23">
        <v>1</v>
      </c>
      <c r="BC83" s="19" t="str">
        <f t="shared" si="24"/>
        <v>45402</v>
      </c>
      <c r="BD83" s="19" t="str">
        <f t="shared" si="25"/>
        <v>新富町</v>
      </c>
      <c r="BE83" s="35">
        <f>VLOOKUP(BC83&amp;"_"&amp;$AZ$9,データシート3!A:AB,MATCH("ea_"&amp;"太陽光（建物系）"&amp;"_年間発電",データシート3!$A$1:$AB$1,0),0)/10^3+VLOOKUP(BC83&amp;"_"&amp;$AZ$9,データシート3!A:AB,MATCH("ea_"&amp;"太陽光（土地系）"&amp;"_年間発電",データシート3!$A$1:$AB$1,0),0)/10^3</f>
        <v>877801.24</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5">
        <f t="shared" si="26"/>
        <v>878191.97100000002</v>
      </c>
      <c r="BJ83" s="35">
        <f>(VLOOKUP($BC83&amp;"_"&amp;$AZ$8,データシート3!$A:$AN,MATCH("da_合計",データシート3!$A$1:$AN$1,0),0))/10^3</f>
        <v>101161.99697479125</v>
      </c>
      <c r="BK83" s="35">
        <f t="shared" si="21"/>
        <v>777029.97402520874</v>
      </c>
      <c r="BL83" s="35">
        <f t="shared" si="22"/>
        <v>0</v>
      </c>
      <c r="BM83" s="35">
        <f t="shared" si="23"/>
        <v>777029.97402520874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45441</v>
      </c>
      <c r="AY84" s="19" t="str">
        <f>IF(IFERROR(比較地域マスタ!$AE19,"")=0,"",IFERROR(比較地域マスタ!$AE19,""))</f>
        <v>高千穂町</v>
      </c>
      <c r="AZ84" s="17"/>
      <c r="BA84" s="23">
        <v>13</v>
      </c>
      <c r="BB84" s="23">
        <v>1</v>
      </c>
      <c r="BC84" s="19" t="str">
        <f t="shared" si="24"/>
        <v>45441</v>
      </c>
      <c r="BD84" s="19" t="str">
        <f t="shared" si="25"/>
        <v>高千穂町</v>
      </c>
      <c r="BE84" s="35">
        <f>VLOOKUP(BC84&amp;"_"&amp;$AZ$9,データシート3!A:AB,MATCH("ea_"&amp;"太陽光（建物系）"&amp;"_年間発電",データシート3!$A$1:$AB$1,0),0)/10^3+VLOOKUP(BC84&amp;"_"&amp;$AZ$9,データシート3!A:AB,MATCH("ea_"&amp;"太陽光（土地系）"&amp;"_年間発電",データシート3!$A$1:$AB$1,0),0)/10^3</f>
        <v>332260.73499999999</v>
      </c>
      <c r="BF84" s="35">
        <f>VLOOKUP(BC84&amp;"_"&amp;$AZ$9,データシート3!A:AB,MATCH("ea_"&amp;"風力（陸上）"&amp;"_年間発電",データシート3!$A$1:$AB$1,0),0)/10^3</f>
        <v>305386.37199999997</v>
      </c>
      <c r="BG84" s="35">
        <f>VLOOKUP(BC84&amp;"_"&amp;$AZ$9,データシート3!A:AB,MATCH("ea_"&amp;"中小水（河川）"&amp;"_年間発電",データシート3!$A$1:$AB$1,0),0)/10^3+VLOOKUP(BC84&amp;"_"&amp;$AZ$9,データシート3!A:AB,MATCH("ea_"&amp;"中小水（農業用水路）"&amp;"_年間発電",データシート3!$A$1:$AB$1,0),0)/10^3</f>
        <v>77134.160000000018</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5">
        <f t="shared" si="26"/>
        <v>714783.22900000005</v>
      </c>
      <c r="BJ84" s="35">
        <f>(VLOOKUP($BC84&amp;"_"&amp;$AZ$8,データシート3!$A:$AN,MATCH("da_合計",データシート3!$A$1:$AN$1,0),0))/10^3</f>
        <v>54049.229188866375</v>
      </c>
      <c r="BK84" s="35">
        <f t="shared" si="21"/>
        <v>660733.99981113372</v>
      </c>
      <c r="BL84" s="35">
        <f t="shared" si="22"/>
        <v>0</v>
      </c>
      <c r="BM84" s="35">
        <f t="shared" si="23"/>
        <v>660733.99981113372</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45401</v>
      </c>
      <c r="AY85" s="19" t="str">
        <f>IF(IFERROR(比較地域マスタ!$AE20,"")=0,"",IFERROR(比較地域マスタ!$AE20,""))</f>
        <v>高鍋町</v>
      </c>
      <c r="AZ85" s="17"/>
      <c r="BA85" s="23">
        <v>14</v>
      </c>
      <c r="BB85" s="23">
        <v>1</v>
      </c>
      <c r="BC85" s="19" t="str">
        <f t="shared" si="24"/>
        <v>45401</v>
      </c>
      <c r="BD85" s="19" t="str">
        <f t="shared" si="25"/>
        <v>高鍋町</v>
      </c>
      <c r="BE85" s="35">
        <f>VLOOKUP(BC85&amp;"_"&amp;$AZ$9,データシート3!A:AB,MATCH("ea_"&amp;"太陽光（建物系）"&amp;"_年間発電",データシート3!$A$1:$AB$1,0),0)/10^3+VLOOKUP(BC85&amp;"_"&amp;$AZ$9,データシート3!A:AB,MATCH("ea_"&amp;"太陽光（土地系）"&amp;"_年間発電",データシート3!$A$1:$AB$1,0),0)/10^3</f>
        <v>640893.93800000008</v>
      </c>
      <c r="BF85" s="35">
        <f>VLOOKUP(BC85&amp;"_"&amp;$AZ$9,データシート3!A:AB,MATCH("ea_"&amp;"風力（陸上）"&amp;"_年間発電",データシート3!$A$1:$AB$1,0),0)/10^3</f>
        <v>0</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5">
        <f t="shared" si="26"/>
        <v>640977.08800000011</v>
      </c>
      <c r="BJ85" s="35">
        <f>(VLOOKUP($BC85&amp;"_"&amp;$AZ$8,データシート3!$A:$AN,MATCH("da_合計",データシート3!$A$1:$AN$1,0),0))/10^3</f>
        <v>163731.87039539858</v>
      </c>
      <c r="BK85" s="35">
        <f t="shared" si="21"/>
        <v>477245.21760460152</v>
      </c>
      <c r="BL85" s="35">
        <f t="shared" si="22"/>
        <v>0</v>
      </c>
      <c r="BM85" s="35">
        <f t="shared" si="23"/>
        <v>477245.21760460152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45361</v>
      </c>
      <c r="AY86" s="19" t="str">
        <f>IF(IFERROR(比較地域マスタ!$AE21,"")=0,"",IFERROR(比較地域マスタ!$AE21,""))</f>
        <v>高原町</v>
      </c>
      <c r="AZ86" s="17"/>
      <c r="BA86" s="23">
        <v>15</v>
      </c>
      <c r="BB86" s="23">
        <v>1</v>
      </c>
      <c r="BC86" s="19" t="str">
        <f t="shared" si="24"/>
        <v>45361</v>
      </c>
      <c r="BD86" s="19" t="str">
        <f t="shared" si="25"/>
        <v>高原町</v>
      </c>
      <c r="BE86" s="35">
        <f>VLOOKUP(BC86&amp;"_"&amp;$AZ$9,データシート3!A:AB,MATCH("ea_"&amp;"太陽光（建物系）"&amp;"_年間発電",データシート3!$A$1:$AB$1,0),0)/10^3+VLOOKUP(BC86&amp;"_"&amp;$AZ$9,データシート3!A:AB,MATCH("ea_"&amp;"太陽光（土地系）"&amp;"_年間発電",データシート3!$A$1:$AB$1,0),0)/10^3</f>
        <v>834473.67</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28836.786</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5">
        <f t="shared" si="26"/>
        <v>872208.23300000001</v>
      </c>
      <c r="BJ86" s="35">
        <f>(VLOOKUP($BC86&amp;"_"&amp;$AZ$8,データシート3!$A:$AN,MATCH("da_合計",データシート3!$A$1:$AN$1,0),0))/10^3</f>
        <v>46569.664505817454</v>
      </c>
      <c r="BK86" s="35">
        <f t="shared" si="21"/>
        <v>825638.56849418255</v>
      </c>
      <c r="BL86" s="35">
        <f t="shared" si="22"/>
        <v>0</v>
      </c>
      <c r="BM86" s="35">
        <f t="shared" si="23"/>
        <v>825638.56849418255</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45406</v>
      </c>
      <c r="AY87" s="19" t="str">
        <f>IF(IFERROR(比較地域マスタ!$AE22,"")=0,"",IFERROR(比較地域マスタ!$AE22,""))</f>
        <v>都農町</v>
      </c>
      <c r="AZ87" s="17"/>
      <c r="BA87" s="23">
        <v>16</v>
      </c>
      <c r="BB87" s="23">
        <v>1</v>
      </c>
      <c r="BC87" s="19" t="str">
        <f t="shared" si="24"/>
        <v>45406</v>
      </c>
      <c r="BD87" s="19" t="str">
        <f t="shared" si="25"/>
        <v>都農町</v>
      </c>
      <c r="BE87" s="35">
        <f>VLOOKUP(BC87&amp;"_"&amp;$AZ$9,データシート3!A:AB,MATCH("ea_"&amp;"太陽光（建物系）"&amp;"_年間発電",データシート3!$A$1:$AB$1,0),0)/10^3+VLOOKUP(BC87&amp;"_"&amp;$AZ$9,データシート3!A:AB,MATCH("ea_"&amp;"太陽光（土地系）"&amp;"_年間発電",データシート3!$A$1:$AB$1,0),0)/10^3</f>
        <v>520391.39600000007</v>
      </c>
      <c r="BF87" s="35">
        <f>VLOOKUP(BC87&amp;"_"&amp;$AZ$9,データシート3!A:AB,MATCH("ea_"&amp;"風力（陸上）"&amp;"_年間発電",データシート3!$A$1:$AB$1,0),0)/10^3</f>
        <v>54430.650999999998</v>
      </c>
      <c r="BG87" s="35">
        <f>VLOOKUP(BC87&amp;"_"&amp;$AZ$9,データシート3!A:AB,MATCH("ea_"&amp;"中小水（河川）"&amp;"_年間発電",データシート3!$A$1:$AB$1,0),0)/10^3+VLOOKUP(BC87&amp;"_"&amp;$AZ$9,データシート3!A:AB,MATCH("ea_"&amp;"中小水（農業用水路）"&amp;"_年間発電",データシート3!$A$1:$AB$1,0),0)/10^3</f>
        <v>12869.457</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587691.50400000007</v>
      </c>
      <c r="BJ87" s="35">
        <f>(VLOOKUP($BC87&amp;"_"&amp;$AZ$8,データシート3!$A:$AN,MATCH("da_合計",データシート3!$A$1:$AN$1,0),0))/10^3</f>
        <v>57841.945024318935</v>
      </c>
      <c r="BK87" s="35">
        <f t="shared" si="21"/>
        <v>529849.5589756812</v>
      </c>
      <c r="BL87" s="35">
        <f t="shared" si="22"/>
        <v>0</v>
      </c>
      <c r="BM87" s="35">
        <f t="shared" si="23"/>
        <v>529849.5589756812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45403</v>
      </c>
      <c r="AY88" s="19" t="str">
        <f>IF(IFERROR(比較地域マスタ!$AE23,"")=0,"",IFERROR(比較地域マスタ!$AE23,""))</f>
        <v>西米良村</v>
      </c>
      <c r="AZ88" s="17"/>
      <c r="BA88" s="23">
        <v>17</v>
      </c>
      <c r="BB88" s="23">
        <v>1</v>
      </c>
      <c r="BC88" s="19" t="str">
        <f t="shared" si="24"/>
        <v>45403</v>
      </c>
      <c r="BD88" s="19" t="str">
        <f t="shared" si="25"/>
        <v>西米良村</v>
      </c>
      <c r="BE88" s="35">
        <f>VLOOKUP(BC88&amp;"_"&amp;$AZ$9,データシート3!A:AB,MATCH("ea_"&amp;"太陽光（建物系）"&amp;"_年間発電",データシート3!$A$1:$AB$1,0),0)/10^3+VLOOKUP(BC88&amp;"_"&amp;$AZ$9,データシート3!A:AB,MATCH("ea_"&amp;"太陽光（土地系）"&amp;"_年間発電",データシート3!$A$1:$AB$1,0),0)/10^3</f>
        <v>20907.844000000001</v>
      </c>
      <c r="BF88" s="35">
        <f>VLOOKUP(BC88&amp;"_"&amp;$AZ$9,データシート3!A:AB,MATCH("ea_"&amp;"風力（陸上）"&amp;"_年間発電",データシート3!$A$1:$AB$1,0),0)/10^3</f>
        <v>362106.08500000002</v>
      </c>
      <c r="BG88" s="35">
        <f>VLOOKUP(BC88&amp;"_"&amp;$AZ$9,データシート3!A:AB,MATCH("ea_"&amp;"中小水（河川）"&amp;"_年間発電",データシート3!$A$1:$AB$1,0),0)/10^3+VLOOKUP(BC88&amp;"_"&amp;$AZ$9,データシート3!A:AB,MATCH("ea_"&amp;"中小水（農業用水路）"&amp;"_年間発電",データシート3!$A$1:$AB$1,0),0)/10^3</f>
        <v>39811.01</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422824.93900000001</v>
      </c>
      <c r="BJ88" s="35">
        <f>(VLOOKUP($BC88&amp;"_"&amp;$AZ$8,データシート3!$A:$AN,MATCH("da_合計",データシート3!$A$1:$AN$1,0),0))/10^3</f>
        <v>5580.9406623969498</v>
      </c>
      <c r="BK88" s="35">
        <f t="shared" si="21"/>
        <v>417243.99833760306</v>
      </c>
      <c r="BL88" s="35">
        <f t="shared" si="22"/>
        <v>0</v>
      </c>
      <c r="BM88" s="35">
        <f t="shared" si="23"/>
        <v>417243.99833760306</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45204</v>
      </c>
      <c r="AY89" s="19" t="str">
        <f>IF(IFERROR(比較地域マスタ!$AE24,"")=0,"",IFERROR(比較地域マスタ!$AE24,""))</f>
        <v>日南市</v>
      </c>
      <c r="AZ89" s="17"/>
      <c r="BA89" s="23">
        <v>18</v>
      </c>
      <c r="BB89" s="23">
        <v>1</v>
      </c>
      <c r="BC89" s="19" t="str">
        <f t="shared" si="24"/>
        <v>45204</v>
      </c>
      <c r="BD89" s="19" t="str">
        <f t="shared" si="25"/>
        <v>日南市</v>
      </c>
      <c r="BE89" s="35">
        <f>VLOOKUP(BC89&amp;"_"&amp;$AZ$9,データシート3!A:AB,MATCH("ea_"&amp;"太陽光（建物系）"&amp;"_年間発電",データシート3!$A$1:$AB$1,0),0)/10^3+VLOOKUP(BC89&amp;"_"&amp;$AZ$9,データシート3!A:AB,MATCH("ea_"&amp;"太陽光（土地系）"&amp;"_年間発電",データシート3!$A$1:$AB$1,0),0)/10^3</f>
        <v>1121327.659</v>
      </c>
      <c r="BF89" s="35">
        <f>VLOOKUP(BC89&amp;"_"&amp;$AZ$9,データシート3!A:AB,MATCH("ea_"&amp;"風力（陸上）"&amp;"_年間発電",データシート3!$A$1:$AB$1,0),0)/10^3</f>
        <v>1101256.9839999997</v>
      </c>
      <c r="BG89" s="35">
        <f>VLOOKUP(BC89&amp;"_"&amp;$AZ$9,データシート3!A:AB,MATCH("ea_"&amp;"中小水（河川）"&amp;"_年間発電",データシート3!$A$1:$AB$1,0),0)/10^3+VLOOKUP(BC89&amp;"_"&amp;$AZ$9,データシート3!A:AB,MATCH("ea_"&amp;"中小水（農業用水路）"&amp;"_年間発電",データシート3!$A$1:$AB$1,0),0)/10^3</f>
        <v>50026.243999999999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5">
        <f t="shared" si="26"/>
        <v>2273508.3669999996</v>
      </c>
      <c r="BJ89" s="35">
        <f>(VLOOKUP($BC89&amp;"_"&amp;$AZ$8,データシート3!$A:$AN,MATCH("da_合計",データシート3!$A$1:$AN$1,0),0))/10^3</f>
        <v>322327.29607202188</v>
      </c>
      <c r="BK89" s="35">
        <f t="shared" si="21"/>
        <v>1951181.0709279778</v>
      </c>
      <c r="BL89" s="35">
        <f t="shared" si="22"/>
        <v>0</v>
      </c>
      <c r="BM89" s="35">
        <f t="shared" si="23"/>
        <v>1951181.0709279778</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45203</v>
      </c>
      <c r="AY90" s="19" t="str">
        <f>IF(IFERROR(比較地域マスタ!$AE25,"")=0,"",IFERROR(比較地域マスタ!$AE25,""))</f>
        <v>延岡市</v>
      </c>
      <c r="AZ90" s="17"/>
      <c r="BA90" s="23">
        <v>19</v>
      </c>
      <c r="BB90" s="23">
        <v>1</v>
      </c>
      <c r="BC90" s="19" t="str">
        <f t="shared" si="24"/>
        <v>45203</v>
      </c>
      <c r="BD90" s="19" t="str">
        <f t="shared" si="25"/>
        <v>延岡市</v>
      </c>
      <c r="BE90" s="35">
        <f>VLOOKUP(BC90&amp;"_"&amp;$AZ$9,データシート3!A:AB,MATCH("ea_"&amp;"太陽光（建物系）"&amp;"_年間発電",データシート3!$A$1:$AB$1,0),0)/10^3+VLOOKUP(BC90&amp;"_"&amp;$AZ$9,データシート3!A:AB,MATCH("ea_"&amp;"太陽光（土地系）"&amp;"_年間発電",データシート3!$A$1:$AB$1,0),0)/10^3</f>
        <v>1247127.9180000001</v>
      </c>
      <c r="BF90" s="35">
        <f>VLOOKUP(BC90&amp;"_"&amp;$AZ$9,データシート3!A:AB,MATCH("ea_"&amp;"風力（陸上）"&amp;"_年間発電",データシート3!$A$1:$AB$1,0),0)/10^3</f>
        <v>966608.20799999998</v>
      </c>
      <c r="BG90" s="35">
        <f>VLOOKUP(BC90&amp;"_"&amp;$AZ$9,データシート3!A:AB,MATCH("ea_"&amp;"中小水（河川）"&amp;"_年間発電",データシート3!$A$1:$AB$1,0),0)/10^3+VLOOKUP(BC90&amp;"_"&amp;$AZ$9,データシート3!A:AB,MATCH("ea_"&amp;"中小水（農業用水路）"&amp;"_年間発電",データシート3!$A$1:$AB$1,0),0)/10^3</f>
        <v>144394.72700000004</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2358130.8530000001</v>
      </c>
      <c r="BJ90" s="35">
        <f>(VLOOKUP($BC90&amp;"_"&amp;$AZ$8,データシート3!$A:$AN,MATCH("da_合計",データシート3!$A$1:$AN$1,0),0))/10^3</f>
        <v>982785.60422516265</v>
      </c>
      <c r="BK90" s="35">
        <f t="shared" si="21"/>
        <v>1375345.2487748375</v>
      </c>
      <c r="BL90" s="35">
        <f t="shared" si="22"/>
        <v>0</v>
      </c>
      <c r="BM90" s="35">
        <f t="shared" si="23"/>
        <v>1375345.2487748375</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45442</v>
      </c>
      <c r="AY91" s="19" t="str">
        <f>IF(IFERROR(比較地域マスタ!$AE26,"")=0,"",IFERROR(比較地域マスタ!$AE26,""))</f>
        <v>日之影町</v>
      </c>
      <c r="BA91" s="23">
        <v>20</v>
      </c>
      <c r="BB91" s="23">
        <v>1</v>
      </c>
      <c r="BC91" s="19" t="str">
        <f t="shared" si="24"/>
        <v>45442</v>
      </c>
      <c r="BD91" s="19" t="str">
        <f t="shared" si="25"/>
        <v>日之影町</v>
      </c>
      <c r="BE91" s="35">
        <f>VLOOKUP(BC91&amp;"_"&amp;$AZ$9,データシート3!A:AB,MATCH("ea_"&amp;"太陽光（建物系）"&amp;"_年間発電",データシート3!$A$1:$AB$1,0),0)/10^3+VLOOKUP(BC91&amp;"_"&amp;$AZ$9,データシート3!A:AB,MATCH("ea_"&amp;"太陽光（土地系）"&amp;"_年間発電",データシート3!$A$1:$AB$1,0),0)/10^3</f>
        <v>105487.679</v>
      </c>
      <c r="BF91" s="35">
        <f>VLOOKUP(BC91&amp;"_"&amp;$AZ$9,データシート3!A:AB,MATCH("ea_"&amp;"風力（陸上）"&amp;"_年間発電",データシート3!$A$1:$AB$1,0),0)/10^3</f>
        <v>264446.08100000001</v>
      </c>
      <c r="BG91" s="35">
        <f>VLOOKUP(BC91&amp;"_"&amp;$AZ$9,データシート3!A:AB,MATCH("ea_"&amp;"中小水（河川）"&amp;"_年間発電",データシート3!$A$1:$AB$1,0),0)/10^3+VLOOKUP(BC91&amp;"_"&amp;$AZ$9,データシート3!A:AB,MATCH("ea_"&amp;"中小水（農業用水路）"&amp;"_年間発電",データシート3!$A$1:$AB$1,0),0)/10^3</f>
        <v>87939.119000000006</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457872.87900000002</v>
      </c>
      <c r="BJ91" s="35">
        <f>(VLOOKUP($BC91&amp;"_"&amp;$AZ$8,データシート3!$A:$AN,MATCH("da_合計",データシート3!$A$1:$AN$1,0),0))/10^3</f>
        <v>16149.617023354896</v>
      </c>
      <c r="BK91" s="35">
        <f t="shared" si="21"/>
        <v>441723.2619766451</v>
      </c>
      <c r="BL91" s="35">
        <f t="shared" si="22"/>
        <v>0</v>
      </c>
      <c r="BM91" s="35">
        <f t="shared" si="23"/>
        <v>441723.2619766451</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45206</v>
      </c>
      <c r="AY92" s="19" t="str">
        <f>IF(IFERROR(比較地域マスタ!$AE27,"")=0,"",IFERROR(比較地域マスタ!$AE27,""))</f>
        <v>日向市</v>
      </c>
      <c r="AZ92" s="17"/>
      <c r="BA92" s="23">
        <v>21</v>
      </c>
      <c r="BB92" s="23">
        <v>1</v>
      </c>
      <c r="BC92" s="19" t="str">
        <f t="shared" si="24"/>
        <v>45206</v>
      </c>
      <c r="BD92" s="19" t="str">
        <f t="shared" si="25"/>
        <v>日向市</v>
      </c>
      <c r="BE92" s="35">
        <f>VLOOKUP(BC92&amp;"_"&amp;$AZ$9,データシート3!A:AB,MATCH("ea_"&amp;"太陽光（建物系）"&amp;"_年間発電",データシート3!$A$1:$AB$1,0),0)/10^3+VLOOKUP(BC92&amp;"_"&amp;$AZ$9,データシート3!A:AB,MATCH("ea_"&amp;"太陽光（土地系）"&amp;"_年間発電",データシート3!$A$1:$AB$1,0),0)/10^3</f>
        <v>717567.93099999998</v>
      </c>
      <c r="BF92" s="35">
        <f>VLOOKUP(BC92&amp;"_"&amp;$AZ$9,データシート3!A:AB,MATCH("ea_"&amp;"風力（陸上）"&amp;"_年間発電",データシート3!$A$1:$AB$1,0),0)/10^3</f>
        <v>7983.067</v>
      </c>
      <c r="BG92" s="35">
        <f>VLOOKUP(BC92&amp;"_"&amp;$AZ$9,データシート3!A:AB,MATCH("ea_"&amp;"中小水（河川）"&amp;"_年間発電",データシート3!$A$1:$AB$1,0),0)/10^3+VLOOKUP(BC92&amp;"_"&amp;$AZ$9,データシート3!A:AB,MATCH("ea_"&amp;"中小水（農業用水路）"&amp;"_年間発電",データシート3!$A$1:$AB$1,0),0)/10^3</f>
        <v>7263.2960000000003</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732814.29399999999</v>
      </c>
      <c r="BJ92" s="35">
        <f>(VLOOKUP($BC92&amp;"_"&amp;$AZ$8,データシート3!$A:$AN,MATCH("da_合計",データシート3!$A$1:$AN$1,0),0))/10^3</f>
        <v>470414.98068464565</v>
      </c>
      <c r="BK92" s="35">
        <f>BI92-BJ92</f>
        <v>262399.31331535435</v>
      </c>
      <c r="BL92" s="35">
        <f t="shared" si="22"/>
        <v>0</v>
      </c>
      <c r="BM92" s="35">
        <f t="shared" si="23"/>
        <v>262399.31331535435</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45431</v>
      </c>
      <c r="AY93" s="19" t="str">
        <f>IF(IFERROR(比較地域マスタ!$AE28,"")=0,"",IFERROR(比較地域マスタ!$AE28,""))</f>
        <v>美郷町</v>
      </c>
      <c r="AZ93" s="17"/>
      <c r="BA93" s="23">
        <v>22</v>
      </c>
      <c r="BB93" s="23">
        <v>1</v>
      </c>
      <c r="BC93" s="19" t="str">
        <f t="shared" si="24"/>
        <v>45431</v>
      </c>
      <c r="BD93" s="19" t="str">
        <f t="shared" si="25"/>
        <v>美郷町</v>
      </c>
      <c r="BE93" s="35">
        <f>VLOOKUP(BC93&amp;"_"&amp;$AZ$9,データシート3!A:AB,MATCH("ea_"&amp;"太陽光（建物系）"&amp;"_年間発電",データシート3!$A$1:$AB$1,0),0)/10^3+VLOOKUP(BC93&amp;"_"&amp;$AZ$9,データシート3!A:AB,MATCH("ea_"&amp;"太陽光（土地系）"&amp;"_年間発電",データシート3!$A$1:$AB$1,0),0)/10^3</f>
        <v>209535.38500000001</v>
      </c>
      <c r="BF93" s="35">
        <f>VLOOKUP(BC93&amp;"_"&amp;$AZ$9,データシート3!A:AB,MATCH("ea_"&amp;"風力（陸上）"&amp;"_年間発電",データシート3!$A$1:$AB$1,0),0)/10^3</f>
        <v>151620.93299999996</v>
      </c>
      <c r="BG93" s="35">
        <f>VLOOKUP(BC93&amp;"_"&amp;$AZ$9,データシート3!A:AB,MATCH("ea_"&amp;"中小水（河川）"&amp;"_年間発電",データシート3!$A$1:$AB$1,0),0)/10^3+VLOOKUP(BC93&amp;"_"&amp;$AZ$9,データシート3!A:AB,MATCH("ea_"&amp;"中小水（農業用水路）"&amp;"_年間発電",データシート3!$A$1:$AB$1,0),0)/10^3</f>
        <v>17205.672999999995</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378361.99099999998</v>
      </c>
      <c r="BJ93" s="35">
        <f>(VLOOKUP($BC93&amp;"_"&amp;$AZ$8,データシート3!$A:$AN,MATCH("da_合計",データシート3!$A$1:$AN$1,0),0))/10^3</f>
        <v>23519.840655801334</v>
      </c>
      <c r="BK93" s="35">
        <f t="shared" si="21"/>
        <v>354842.15034419863</v>
      </c>
      <c r="BL93" s="35">
        <f t="shared" si="22"/>
        <v>0</v>
      </c>
      <c r="BM93" s="35">
        <f t="shared" si="23"/>
        <v>354842.15034419863</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45341</v>
      </c>
      <c r="AY94" s="19" t="str">
        <f>IF(IFERROR(比較地域マスタ!$AE29,"")=0,"",IFERROR(比較地域マスタ!$AE29,""))</f>
        <v>三股町</v>
      </c>
      <c r="AZ94" s="17"/>
      <c r="BA94" s="23">
        <v>23</v>
      </c>
      <c r="BB94" s="23">
        <v>1</v>
      </c>
      <c r="BC94" s="19" t="str">
        <f t="shared" si="24"/>
        <v>45341</v>
      </c>
      <c r="BD94" s="19" t="str">
        <f t="shared" si="25"/>
        <v>三股町</v>
      </c>
      <c r="BE94" s="35">
        <f>VLOOKUP(BC94&amp;"_"&amp;$AZ$9,データシート3!A:AB,MATCH("ea_"&amp;"太陽光（建物系）"&amp;"_年間発電",データシート3!$A$1:$AB$1,0),0)/10^3+VLOOKUP(BC94&amp;"_"&amp;$AZ$9,データシート3!A:AB,MATCH("ea_"&amp;"太陽光（土地系）"&amp;"_年間発電",データシート3!$A$1:$AB$1,0),0)/10^3</f>
        <v>491981.01</v>
      </c>
      <c r="BF94" s="35">
        <f>VLOOKUP(BC94&amp;"_"&amp;$AZ$9,データシート3!A:AB,MATCH("ea_"&amp;"風力（陸上）"&amp;"_年間発電",データシート3!$A$1:$AB$1,0),0)/10^3</f>
        <v>286307.34100000001</v>
      </c>
      <c r="BG94" s="35">
        <f>VLOOKUP(BC94&amp;"_"&amp;$AZ$9,データシート3!A:AB,MATCH("ea_"&amp;"中小水（河川）"&amp;"_年間発電",データシート3!$A$1:$AB$1,0),0)/10^3+VLOOKUP(BC94&amp;"_"&amp;$AZ$9,データシート3!A:AB,MATCH("ea_"&amp;"中小水（農業用水路）"&amp;"_年間発電",データシート3!$A$1:$AB$1,0),0)/10^3</f>
        <v>6625.8410000000003</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784914.19200000004</v>
      </c>
      <c r="BJ94" s="35">
        <f>(VLOOKUP($BC94&amp;"_"&amp;$AZ$8,データシート3!$A:$AN,MATCH("da_合計",データシート3!$A$1:$AN$1,0),0))/10^3</f>
        <v>117250.79255731715</v>
      </c>
      <c r="BK94" s="35">
        <f t="shared" si="21"/>
        <v>667663.39944268286</v>
      </c>
      <c r="BL94" s="35">
        <f t="shared" si="22"/>
        <v>0</v>
      </c>
      <c r="BM94" s="35">
        <f t="shared" si="23"/>
        <v>667663.39944268286</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45202</v>
      </c>
      <c r="AY95" s="19" t="str">
        <f>IF(IFERROR(比較地域マスタ!$AE30,"")=0,"",IFERROR(比較地域マスタ!$AE30,""))</f>
        <v>都城市</v>
      </c>
      <c r="AZ95" s="17"/>
      <c r="BA95" s="23">
        <v>24</v>
      </c>
      <c r="BB95" s="23">
        <v>1</v>
      </c>
      <c r="BC95" s="19" t="str">
        <f t="shared" si="24"/>
        <v>45202</v>
      </c>
      <c r="BD95" s="19" t="str">
        <f t="shared" si="25"/>
        <v>都城市</v>
      </c>
      <c r="BE95" s="35">
        <f>VLOOKUP(BC95&amp;"_"&amp;$AZ$9,データシート3!A:AB,MATCH("ea_"&amp;"太陽光（建物系）"&amp;"_年間発電",データシート3!$A$1:$AB$1,0),0)/10^3+VLOOKUP(BC95&amp;"_"&amp;$AZ$9,データシート3!A:AB,MATCH("ea_"&amp;"太陽光（土地系）"&amp;"_年間発電",データシート3!$A$1:$AB$1,0),0)/10^3</f>
        <v>4781680.2669999991</v>
      </c>
      <c r="BF95" s="35">
        <f>VLOOKUP(BC95&amp;"_"&amp;$AZ$9,データシート3!A:AB,MATCH("ea_"&amp;"風力（陸上）"&amp;"_年間発電",データシート3!$A$1:$AB$1,0),0)/10^3</f>
        <v>1204167.6710000003</v>
      </c>
      <c r="BG95" s="35">
        <f>VLOOKUP(BC95&amp;"_"&amp;$AZ$9,データシート3!A:AB,MATCH("ea_"&amp;"中小水（河川）"&amp;"_年間発電",データシート3!$A$1:$AB$1,0),0)/10^3+VLOOKUP(BC95&amp;"_"&amp;$AZ$9,データシート3!A:AB,MATCH("ea_"&amp;"中小水（農業用水路）"&amp;"_年間発電",データシート3!$A$1:$AB$1,0),0)/10^3</f>
        <v>15570.666999999999</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5">
        <f t="shared" si="26"/>
        <v>6003721.0479999995</v>
      </c>
      <c r="BJ95" s="35">
        <f>(VLOOKUP($BC95&amp;"_"&amp;$AZ$8,データシート3!$A:$AN,MATCH("da_合計",データシート3!$A$1:$AN$1,0),0))/10^3</f>
        <v>1298210.6280111934</v>
      </c>
      <c r="BK95" s="35">
        <f t="shared" si="21"/>
        <v>4705510.4199888064</v>
      </c>
      <c r="BL95" s="35">
        <f t="shared" si="22"/>
        <v>0</v>
      </c>
      <c r="BM95" s="35">
        <f t="shared" si="23"/>
        <v>4705510.4199888064</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45201</v>
      </c>
      <c r="AY96" s="19" t="str">
        <f>IF(IFERROR(比較地域マスタ!$AE31,"")=0,"",IFERROR(比較地域マスタ!$AE31,""))</f>
        <v>宮崎市</v>
      </c>
      <c r="AZ96" s="17"/>
      <c r="BA96" s="23">
        <v>25</v>
      </c>
      <c r="BB96" s="23">
        <v>1</v>
      </c>
      <c r="BC96" s="19" t="str">
        <f t="shared" si="24"/>
        <v>45201</v>
      </c>
      <c r="BD96" s="19" t="str">
        <f t="shared" si="25"/>
        <v>宮崎市</v>
      </c>
      <c r="BE96" s="35">
        <f>VLOOKUP(BC96&amp;"_"&amp;$AZ$9,データシート3!A:AB,MATCH("ea_"&amp;"太陽光（建物系）"&amp;"_年間発電",データシート3!$A$1:$AB$1,0),0)/10^3+VLOOKUP(BC96&amp;"_"&amp;$AZ$9,データシート3!A:AB,MATCH("ea_"&amp;"太陽光（土地系）"&amp;"_年間発電",データシート3!$A$1:$AB$1,0),0)/10^3</f>
        <v>3915950.0039999997</v>
      </c>
      <c r="BF96" s="35">
        <f>VLOOKUP(BC96&amp;"_"&amp;$AZ$9,データシート3!A:AB,MATCH("ea_"&amp;"風力（陸上）"&amp;"_年間発電",データシート3!$A$1:$AB$1,0),0)/10^3</f>
        <v>583281.14099999983</v>
      </c>
      <c r="BG96" s="35">
        <f>VLOOKUP(BC96&amp;"_"&amp;$AZ$9,データシート3!A:AB,MATCH("ea_"&amp;"中小水（河川）"&amp;"_年間発電",データシート3!$A$1:$AB$1,0),0)/10^3+VLOOKUP(BC96&amp;"_"&amp;$AZ$9,データシート3!A:AB,MATCH("ea_"&amp;"中小水（農業用水路）"&amp;"_年間発電",データシート3!$A$1:$AB$1,0),0)/10^3</f>
        <v>23622.52</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5">
        <f t="shared" si="26"/>
        <v>4524078.1029999992</v>
      </c>
      <c r="BJ96" s="35">
        <f>(VLOOKUP($BC96&amp;"_"&amp;$AZ$8,データシート3!$A:$AN,MATCH("da_合計",データシート3!$A$1:$AN$1,0),0))/10^3</f>
        <v>2353550.3325337083</v>
      </c>
      <c r="BK96" s="35">
        <f t="shared" si="21"/>
        <v>2170527.7704662909</v>
      </c>
      <c r="BL96" s="35">
        <f t="shared" si="22"/>
        <v>0</v>
      </c>
      <c r="BM96" s="35">
        <f t="shared" si="23"/>
        <v>2170527.7704662909</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45429</v>
      </c>
      <c r="AY97" s="19" t="str">
        <f>IF(IFERROR(比較地域マスタ!$AE32,"")=0,"",IFERROR(比較地域マスタ!$AE32,""))</f>
        <v>諸塚村</v>
      </c>
      <c r="AZ97" s="17"/>
      <c r="BA97" s="23">
        <v>26</v>
      </c>
      <c r="BB97" s="23">
        <v>1</v>
      </c>
      <c r="BC97" s="19" t="str">
        <f t="shared" si="24"/>
        <v>45429</v>
      </c>
      <c r="BD97" s="19" t="str">
        <f t="shared" si="25"/>
        <v>諸塚村</v>
      </c>
      <c r="BE97" s="35">
        <f>VLOOKUP(BC97&amp;"_"&amp;$AZ$9,データシート3!A:AB,MATCH("ea_"&amp;"太陽光（建物系）"&amp;"_年間発電",データシート3!$A$1:$AB$1,0),0)/10^3+VLOOKUP(BC97&amp;"_"&amp;$AZ$9,データシート3!A:AB,MATCH("ea_"&amp;"太陽光（土地系）"&amp;"_年間発電",データシート3!$A$1:$AB$1,0),0)/10^3</f>
        <v>37289.212</v>
      </c>
      <c r="BF97" s="35">
        <f>VLOOKUP(BC97&amp;"_"&amp;$AZ$9,データシート3!A:AB,MATCH("ea_"&amp;"風力（陸上）"&amp;"_年間発電",データシート3!$A$1:$AB$1,0),0)/10^3</f>
        <v>146855.95499999999</v>
      </c>
      <c r="BG97" s="35">
        <f>VLOOKUP(BC97&amp;"_"&amp;$AZ$9,データシート3!A:AB,MATCH("ea_"&amp;"中小水（河川）"&amp;"_年間発電",データシート3!$A$1:$AB$1,0),0)/10^3+VLOOKUP(BC97&amp;"_"&amp;$AZ$9,データシート3!A:AB,MATCH("ea_"&amp;"中小水（農業用水路）"&amp;"_年間発電",データシート3!$A$1:$AB$1,0),0)/10^3</f>
        <v>19940.508999999998</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204085.67599999998</v>
      </c>
      <c r="BJ97" s="35">
        <f>(VLOOKUP($BC97&amp;"_"&amp;$AZ$8,データシート3!$A:$AN,MATCH("da_合計",データシート3!$A$1:$AN$1,0),0))/10^3</f>
        <v>7875.6135633103695</v>
      </c>
      <c r="BK97" s="35">
        <f t="shared" si="21"/>
        <v>196210.06243668962</v>
      </c>
      <c r="BL97" s="35">
        <f t="shared" si="22"/>
        <v>0</v>
      </c>
      <c r="BM97" s="35">
        <f t="shared" si="23"/>
        <v>196210.06243668962</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f>比較地域マスタ!AD33</f>
        <v>0</v>
      </c>
      <c r="AY98" s="19" t="str">
        <f>IF(IFERROR(比較地域マスタ!$AE33,"")=0,"",IFERROR(比較地域マスタ!$AE33,""))</f>
        <v/>
      </c>
      <c r="AZ98" s="17"/>
      <c r="BA98" s="23">
        <v>27</v>
      </c>
      <c r="BB98" s="23">
        <v>1</v>
      </c>
      <c r="BC98" s="19">
        <f t="shared" si="24"/>
        <v>0</v>
      </c>
      <c r="BD98" s="19" t="str">
        <f t="shared" si="25"/>
        <v/>
      </c>
      <c r="BE98" s="35" t="e">
        <f>VLOOKUP(BC98&amp;"_"&amp;$AZ$9,データシート3!A:AB,MATCH("ea_"&amp;"太陽光（建物系）"&amp;"_年間発電",データシート3!$A$1:$AB$1,0),0)/10^3+VLOOKUP(BC98&amp;"_"&amp;$AZ$9,データシート3!A:AB,MATCH("ea_"&amp;"太陽光（土地系）"&amp;"_年間発電",データシート3!$A$1:$AB$1,0),0)/10^3</f>
        <v>#N/A</v>
      </c>
      <c r="BF98" s="35" t="e">
        <f>VLOOKUP(BC98&amp;"_"&amp;$AZ$9,データシート3!A:AB,MATCH("ea_"&amp;"風力（陸上）"&amp;"_年間発電",データシート3!$A$1:$AB$1,0),0)/10^3</f>
        <v>#N/A</v>
      </c>
      <c r="BG98" s="35" t="e">
        <f>VLOOKUP(BC98&amp;"_"&amp;$AZ$9,データシート3!A:AB,MATCH("ea_"&amp;"中小水（河川）"&amp;"_年間発電",データシート3!$A$1:$AB$1,0),0)/10^3+VLOOKUP(BC98&amp;"_"&amp;$AZ$9,データシート3!A:AB,MATCH("ea_"&amp;"中小水（農業用水路）"&amp;"_年間発電",データシート3!$A$1:$AB$1,0),0)/10^3</f>
        <v>#N/A</v>
      </c>
      <c r="BH98" s="35"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5" t="e">
        <f t="shared" si="26"/>
        <v>#N/A</v>
      </c>
      <c r="BJ98" s="35" t="e">
        <f>(VLOOKUP($BC98&amp;"_"&amp;$AZ$8,データシート3!$A:$AN,MATCH("da_合計",データシート3!$A$1:$AN$1,0),0))/10^3</f>
        <v>#N/A</v>
      </c>
      <c r="BK98" s="35" t="e">
        <f t="shared" si="21"/>
        <v>#N/A</v>
      </c>
      <c r="BL98" s="35" t="e">
        <f t="shared" si="22"/>
        <v>#N/A</v>
      </c>
      <c r="BM98" s="35" t="e">
        <f t="shared" si="23"/>
        <v>#N/A</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f>比較地域マスタ!AD34</f>
        <v>0</v>
      </c>
      <c r="AY99" s="19" t="str">
        <f>IF(IFERROR(比較地域マスタ!$AE34,"")=0,"",IFERROR(比較地域マスタ!$AE34,""))</f>
        <v/>
      </c>
      <c r="AZ99" s="17"/>
      <c r="BA99" s="23">
        <v>28</v>
      </c>
      <c r="BB99" s="23">
        <v>1</v>
      </c>
      <c r="BC99" s="19">
        <f t="shared" si="24"/>
        <v>0</v>
      </c>
      <c r="BD99" s="19" t="str">
        <f t="shared" si="25"/>
        <v/>
      </c>
      <c r="BE99" s="35" t="e">
        <f>VLOOKUP(BC99&amp;"_"&amp;$AZ$9,データシート3!A:AB,MATCH("ea_"&amp;"太陽光（建物系）"&amp;"_年間発電",データシート3!$A$1:$AB$1,0),0)/10^3+VLOOKUP(BC99&amp;"_"&amp;$AZ$9,データシート3!A:AB,MATCH("ea_"&amp;"太陽光（土地系）"&amp;"_年間発電",データシート3!$A$1:$AB$1,0),0)/10^3</f>
        <v>#N/A</v>
      </c>
      <c r="BF99" s="35" t="e">
        <f>VLOOKUP(BC99&amp;"_"&amp;$AZ$9,データシート3!A:AB,MATCH("ea_"&amp;"風力（陸上）"&amp;"_年間発電",データシート3!$A$1:$AB$1,0),0)/10^3</f>
        <v>#N/A</v>
      </c>
      <c r="BG99" s="35" t="e">
        <f>VLOOKUP(BC99&amp;"_"&amp;$AZ$9,データシート3!A:AB,MATCH("ea_"&amp;"中小水（河川）"&amp;"_年間発電",データシート3!$A$1:$AB$1,0),0)/10^3+VLOOKUP(BC99&amp;"_"&amp;$AZ$9,データシート3!A:AB,MATCH("ea_"&amp;"中小水（農業用水路）"&amp;"_年間発電",データシート3!$A$1:$AB$1,0),0)/10^3</f>
        <v>#N/A</v>
      </c>
      <c r="BH99" s="35"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5" t="e">
        <f t="shared" si="26"/>
        <v>#N/A</v>
      </c>
      <c r="BJ99" s="35" t="e">
        <f>(VLOOKUP($BC99&amp;"_"&amp;$AZ$8,データシート3!$A:$AN,MATCH("da_合計",データシート3!$A$1:$AN$1,0),0))/10^3</f>
        <v>#N/A</v>
      </c>
      <c r="BK99" s="35" t="e">
        <f t="shared" si="21"/>
        <v>#N/A</v>
      </c>
      <c r="BL99" s="35" t="e">
        <f t="shared" si="22"/>
        <v>#N/A</v>
      </c>
      <c r="BM99" s="35" t="e">
        <f t="shared" si="23"/>
        <v>#N/A</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f>比較地域マスタ!AD35</f>
        <v>0</v>
      </c>
      <c r="AY100" s="19" t="str">
        <f>IF(IFERROR(比較地域マスタ!$AE35,"")=0,"",IFERROR(比較地域マスタ!$AE35,""))</f>
        <v/>
      </c>
      <c r="AZ100" s="17"/>
      <c r="BA100" s="23">
        <v>29</v>
      </c>
      <c r="BB100" s="23">
        <v>1</v>
      </c>
      <c r="BC100" s="19">
        <f t="shared" si="24"/>
        <v>0</v>
      </c>
      <c r="BD100" s="19" t="str">
        <f t="shared" si="25"/>
        <v/>
      </c>
      <c r="BE100" s="35" t="e">
        <f>VLOOKUP(BC100&amp;"_"&amp;$AZ$9,データシート3!A:AB,MATCH("ea_"&amp;"太陽光（建物系）"&amp;"_年間発電",データシート3!$A$1:$AB$1,0),0)/10^3+VLOOKUP(BC100&amp;"_"&amp;$AZ$9,データシート3!A:AB,MATCH("ea_"&amp;"太陽光（土地系）"&amp;"_年間発電",データシート3!$A$1:$AB$1,0),0)/10^3</f>
        <v>#N/A</v>
      </c>
      <c r="BF100" s="35" t="e">
        <f>VLOOKUP(BC100&amp;"_"&amp;$AZ$9,データシート3!A:AB,MATCH("ea_"&amp;"風力（陸上）"&amp;"_年間発電",データシート3!$A$1:$AB$1,0),0)/10^3</f>
        <v>#N/A</v>
      </c>
      <c r="BG100" s="35" t="e">
        <f>VLOOKUP(BC100&amp;"_"&amp;$AZ$9,データシート3!A:AB,MATCH("ea_"&amp;"中小水（河川）"&amp;"_年間発電",データシート3!$A$1:$AB$1,0),0)/10^3+VLOOKUP(BC100&amp;"_"&amp;$AZ$9,データシート3!A:AB,MATCH("ea_"&amp;"中小水（農業用水路）"&amp;"_年間発電",データシート3!$A$1:$AB$1,0),0)/10^3</f>
        <v>#N/A</v>
      </c>
      <c r="BH100" s="35"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5" t="e">
        <f t="shared" si="26"/>
        <v>#N/A</v>
      </c>
      <c r="BJ100" s="35" t="e">
        <f>(VLOOKUP($BC100&amp;"_"&amp;$AZ$8,データシート3!$A:$AN,MATCH("da_合計",データシート3!$A$1:$AN$1,0),0))/10^3</f>
        <v>#N/A</v>
      </c>
      <c r="BK100" s="35" t="e">
        <f t="shared" si="21"/>
        <v>#N/A</v>
      </c>
      <c r="BL100" s="35" t="e">
        <f t="shared" si="22"/>
        <v>#N/A</v>
      </c>
      <c r="BM100" s="35" t="e">
        <f t="shared" si="23"/>
        <v>#N/A</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f>比較地域マスタ!AD36</f>
        <v>0</v>
      </c>
      <c r="AY101" s="19" t="str">
        <f>IF(IFERROR(比較地域マスタ!$AE36,"")=0,"",IFERROR(比較地域マスタ!$AE36,""))</f>
        <v/>
      </c>
      <c r="AZ101" s="17"/>
      <c r="BA101" s="23">
        <v>30</v>
      </c>
      <c r="BB101" s="23">
        <v>1</v>
      </c>
      <c r="BC101" s="19">
        <f t="shared" si="24"/>
        <v>0</v>
      </c>
      <c r="BD101" s="19" t="str">
        <f t="shared" si="25"/>
        <v/>
      </c>
      <c r="BE101" s="35" t="e">
        <f>VLOOKUP(BC101&amp;"_"&amp;$AZ$9,データシート3!A:AB,MATCH("ea_"&amp;"太陽光（建物系）"&amp;"_年間発電",データシート3!$A$1:$AB$1,0),0)/10^3+VLOOKUP(BC101&amp;"_"&amp;$AZ$9,データシート3!A:AB,MATCH("ea_"&amp;"太陽光（土地系）"&amp;"_年間発電",データシート3!$A$1:$AB$1,0),0)/10^3</f>
        <v>#N/A</v>
      </c>
      <c r="BF101" s="35" t="e">
        <f>VLOOKUP(BC101&amp;"_"&amp;$AZ$9,データシート3!A:AB,MATCH("ea_"&amp;"風力（陸上）"&amp;"_年間発電",データシート3!$A$1:$AB$1,0),0)/10^3</f>
        <v>#N/A</v>
      </c>
      <c r="BG101" s="35" t="e">
        <f>VLOOKUP(BC101&amp;"_"&amp;$AZ$9,データシート3!A:AB,MATCH("ea_"&amp;"中小水（河川）"&amp;"_年間発電",データシート3!$A$1:$AB$1,0),0)/10^3+VLOOKUP(BC101&amp;"_"&amp;$AZ$9,データシート3!A:AB,MATCH("ea_"&amp;"中小水（農業用水路）"&amp;"_年間発電",データシート3!$A$1:$AB$1,0),0)/10^3</f>
        <v>#N/A</v>
      </c>
      <c r="BH101" s="35"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5" t="e">
        <f t="shared" si="26"/>
        <v>#N/A</v>
      </c>
      <c r="BJ101" s="35" t="e">
        <f>(VLOOKUP($BC101&amp;"_"&amp;$AZ$8,データシート3!$A:$AN,MATCH("da_合計",データシート3!$A$1:$AN$1,0),0))/10^3</f>
        <v>#N/A</v>
      </c>
      <c r="BK101" s="35" t="e">
        <f t="shared" si="21"/>
        <v>#N/A</v>
      </c>
      <c r="BL101" s="35" t="e">
        <f t="shared" si="22"/>
        <v>#N/A</v>
      </c>
      <c r="BM101" s="35" t="e">
        <f t="shared" si="23"/>
        <v>#N/A</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f>比較地域マスタ!AD37</f>
        <v>0</v>
      </c>
      <c r="AY102" s="19" t="str">
        <f>IF(IFERROR(比較地域マスタ!$AE37,"")=0,"",IFERROR(比較地域マスタ!$AE37,""))</f>
        <v/>
      </c>
      <c r="AZ102" s="17"/>
      <c r="BA102" s="23">
        <v>31</v>
      </c>
      <c r="BB102" s="23">
        <v>1</v>
      </c>
      <c r="BC102" s="19">
        <f t="shared" si="24"/>
        <v>0</v>
      </c>
      <c r="BD102" s="19" t="str">
        <f t="shared" si="25"/>
        <v/>
      </c>
      <c r="BE102" s="35" t="e">
        <f>VLOOKUP(BC102&amp;"_"&amp;$AZ$9,データシート3!A:AB,MATCH("ea_"&amp;"太陽光（建物系）"&amp;"_年間発電",データシート3!$A$1:$AB$1,0),0)/10^3+VLOOKUP(BC102&amp;"_"&amp;$AZ$9,データシート3!A:AB,MATCH("ea_"&amp;"太陽光（土地系）"&amp;"_年間発電",データシート3!$A$1:$AB$1,0),0)/10^3</f>
        <v>#N/A</v>
      </c>
      <c r="BF102" s="35" t="e">
        <f>VLOOKUP(BC102&amp;"_"&amp;$AZ$9,データシート3!A:AB,MATCH("ea_"&amp;"風力（陸上）"&amp;"_年間発電",データシート3!$A$1:$AB$1,0),0)/10^3</f>
        <v>#N/A</v>
      </c>
      <c r="BG102" s="35" t="e">
        <f>VLOOKUP(BC102&amp;"_"&amp;$AZ$9,データシート3!A:AB,MATCH("ea_"&amp;"中小水（河川）"&amp;"_年間発電",データシート3!$A$1:$AB$1,0),0)/10^3+VLOOKUP(BC102&amp;"_"&amp;$AZ$9,データシート3!A:AB,MATCH("ea_"&amp;"中小水（農業用水路）"&amp;"_年間発電",データシート3!$A$1:$AB$1,0),0)/10^3</f>
        <v>#N/A</v>
      </c>
      <c r="BH102" s="35"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5" t="e">
        <f t="shared" si="26"/>
        <v>#N/A</v>
      </c>
      <c r="BJ102" s="35" t="e">
        <f>(VLOOKUP($BC102&amp;"_"&amp;$AZ$8,データシート3!$A:$AN,MATCH("da_合計",データシート3!$A$1:$AN$1,0),0))/10^3</f>
        <v>#N/A</v>
      </c>
      <c r="BK102" s="35" t="e">
        <f t="shared" si="21"/>
        <v>#N/A</v>
      </c>
      <c r="BL102" s="35" t="e">
        <f t="shared" si="22"/>
        <v>#N/A</v>
      </c>
      <c r="BM102" s="35" t="e">
        <f t="shared" si="23"/>
        <v>#N/A</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f>比較地域マスタ!AD38</f>
        <v>0</v>
      </c>
      <c r="AY103" s="19" t="str">
        <f>IF(IFERROR(比較地域マスタ!$AE38,"")=0,"",IFERROR(比較地域マスタ!$AE38,""))</f>
        <v/>
      </c>
      <c r="AZ103" s="17"/>
      <c r="BA103" s="23">
        <v>32</v>
      </c>
      <c r="BB103" s="23">
        <v>1</v>
      </c>
      <c r="BC103" s="19">
        <f t="shared" si="24"/>
        <v>0</v>
      </c>
      <c r="BD103" s="19" t="str">
        <f t="shared" si="25"/>
        <v/>
      </c>
      <c r="BE103" s="35" t="e">
        <f>VLOOKUP(BC103&amp;"_"&amp;$AZ$9,データシート3!A:AB,MATCH("ea_"&amp;"太陽光（建物系）"&amp;"_年間発電",データシート3!$A$1:$AB$1,0),0)/10^3+VLOOKUP(BC103&amp;"_"&amp;$AZ$9,データシート3!A:AB,MATCH("ea_"&amp;"太陽光（土地系）"&amp;"_年間発電",データシート3!$A$1:$AB$1,0),0)/10^3</f>
        <v>#N/A</v>
      </c>
      <c r="BF103" s="35" t="e">
        <f>VLOOKUP(BC103&amp;"_"&amp;$AZ$9,データシート3!A:AB,MATCH("ea_"&amp;"風力（陸上）"&amp;"_年間発電",データシート3!$A$1:$AB$1,0),0)/10^3</f>
        <v>#N/A</v>
      </c>
      <c r="BG103" s="35" t="e">
        <f>VLOOKUP(BC103&amp;"_"&amp;$AZ$9,データシート3!A:AB,MATCH("ea_"&amp;"中小水（河川）"&amp;"_年間発電",データシート3!$A$1:$AB$1,0),0)/10^3+VLOOKUP(BC103&amp;"_"&amp;$AZ$9,データシート3!A:AB,MATCH("ea_"&amp;"中小水（農業用水路）"&amp;"_年間発電",データシート3!$A$1:$AB$1,0),0)/10^3</f>
        <v>#N/A</v>
      </c>
      <c r="BH103" s="35"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5" t="e">
        <f t="shared" si="26"/>
        <v>#N/A</v>
      </c>
      <c r="BJ103" s="35" t="e">
        <f>(VLOOKUP($BC103&amp;"_"&amp;$AZ$8,データシート3!$A:$AN,MATCH("da_合計",データシート3!$A$1:$AN$1,0),0))/10^3</f>
        <v>#N/A</v>
      </c>
      <c r="BK103" s="35" t="e">
        <f t="shared" si="21"/>
        <v>#N/A</v>
      </c>
      <c r="BL103" s="35" t="e">
        <f t="shared" si="22"/>
        <v>#N/A</v>
      </c>
      <c r="BM103" s="35" t="e">
        <f t="shared" si="23"/>
        <v>#N/A</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f>比較地域マスタ!AD39</f>
        <v>0</v>
      </c>
      <c r="AY104" s="19" t="str">
        <f>IF(IFERROR(比較地域マスタ!$AE39,"")=0,"",IFERROR(比較地域マスタ!$AE39,""))</f>
        <v/>
      </c>
      <c r="AZ104" s="17"/>
      <c r="BA104" s="23">
        <v>33</v>
      </c>
      <c r="BB104" s="23">
        <v>1</v>
      </c>
      <c r="BC104" s="19">
        <f t="shared" si="24"/>
        <v>0</v>
      </c>
      <c r="BD104" s="19" t="str">
        <f t="shared" si="25"/>
        <v/>
      </c>
      <c r="BE104" s="35" t="e">
        <f>VLOOKUP(BC104&amp;"_"&amp;$AZ$9,データシート3!A:AB,MATCH("ea_"&amp;"太陽光（建物系）"&amp;"_年間発電",データシート3!$A$1:$AB$1,0),0)/10^3+VLOOKUP(BC104&amp;"_"&amp;$AZ$9,データシート3!A:AB,MATCH("ea_"&amp;"太陽光（土地系）"&amp;"_年間発電",データシート3!$A$1:$AB$1,0),0)/10^3</f>
        <v>#N/A</v>
      </c>
      <c r="BF104" s="35" t="e">
        <f>VLOOKUP(BC104&amp;"_"&amp;$AZ$9,データシート3!A:AB,MATCH("ea_"&amp;"風力（陸上）"&amp;"_年間発電",データシート3!$A$1:$AB$1,0),0)/10^3</f>
        <v>#N/A</v>
      </c>
      <c r="BG104" s="35" t="e">
        <f>VLOOKUP(BC104&amp;"_"&amp;$AZ$9,データシート3!A:AB,MATCH("ea_"&amp;"中小水（河川）"&amp;"_年間発電",データシート3!$A$1:$AB$1,0),0)/10^3+VLOOKUP(BC104&amp;"_"&amp;$AZ$9,データシート3!A:AB,MATCH("ea_"&amp;"中小水（農業用水路）"&amp;"_年間発電",データシート3!$A$1:$AB$1,0),0)/10^3</f>
        <v>#N/A</v>
      </c>
      <c r="BH104" s="35"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5" t="e">
        <f t="shared" si="26"/>
        <v>#N/A</v>
      </c>
      <c r="BJ104" s="35" t="e">
        <f>(VLOOKUP($BC104&amp;"_"&amp;$AZ$8,データシート3!$A:$AN,MATCH("da_合計",データシート3!$A$1:$AN$1,0),0))/10^3</f>
        <v>#N/A</v>
      </c>
      <c r="BK104" s="35" t="e">
        <f t="shared" ref="BK104:BK135" si="27">BI104-BJ104</f>
        <v>#N/A</v>
      </c>
      <c r="BL104" s="35" t="e">
        <f t="shared" ref="BL104:BL135" si="28">IF(BK104&gt;0,0,BK104)</f>
        <v>#N/A</v>
      </c>
      <c r="BM104" s="35" t="e">
        <f t="shared" ref="BM104:BM135" si="29">IF(BK104&gt;0,BK104,0)</f>
        <v>#N/A</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f>比較地域マスタ!AD40</f>
        <v>0</v>
      </c>
      <c r="AY105" s="19" t="str">
        <f>IF(IFERROR(比較地域マスタ!$AE40,"")=0,"",IFERROR(比較地域マスタ!$AE40,""))</f>
        <v/>
      </c>
      <c r="AZ105" s="17"/>
      <c r="BA105" s="23">
        <v>34</v>
      </c>
      <c r="BB105" s="23">
        <v>1</v>
      </c>
      <c r="BC105" s="19">
        <f t="shared" si="24"/>
        <v>0</v>
      </c>
      <c r="BD105" s="19" t="str">
        <f t="shared" si="25"/>
        <v/>
      </c>
      <c r="BE105" s="35" t="e">
        <f>VLOOKUP(BC105&amp;"_"&amp;$AZ$9,データシート3!A:AB,MATCH("ea_"&amp;"太陽光（建物系）"&amp;"_年間発電",データシート3!$A$1:$AB$1,0),0)/10^3+VLOOKUP(BC105&amp;"_"&amp;$AZ$9,データシート3!A:AB,MATCH("ea_"&amp;"太陽光（土地系）"&amp;"_年間発電",データシート3!$A$1:$AB$1,0),0)/10^3</f>
        <v>#N/A</v>
      </c>
      <c r="BF105" s="35" t="e">
        <f>VLOOKUP(BC105&amp;"_"&amp;$AZ$9,データシート3!A:AB,MATCH("ea_"&amp;"風力（陸上）"&amp;"_年間発電",データシート3!$A$1:$AB$1,0),0)/10^3</f>
        <v>#N/A</v>
      </c>
      <c r="BG105" s="35" t="e">
        <f>VLOOKUP(BC105&amp;"_"&amp;$AZ$9,データシート3!A:AB,MATCH("ea_"&amp;"中小水（河川）"&amp;"_年間発電",データシート3!$A$1:$AB$1,0),0)/10^3+VLOOKUP(BC105&amp;"_"&amp;$AZ$9,データシート3!A:AB,MATCH("ea_"&amp;"中小水（農業用水路）"&amp;"_年間発電",データシート3!$A$1:$AB$1,0),0)/10^3</f>
        <v>#N/A</v>
      </c>
      <c r="BH105" s="35"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5" t="e">
        <f t="shared" si="26"/>
        <v>#N/A</v>
      </c>
      <c r="BJ105" s="35" t="e">
        <f>(VLOOKUP($BC105&amp;"_"&amp;$AZ$8,データシート3!$A:$AN,MATCH("da_合計",データシート3!$A$1:$AN$1,0),0))/10^3</f>
        <v>#N/A</v>
      </c>
      <c r="BK105" s="35" t="e">
        <f t="shared" si="27"/>
        <v>#N/A</v>
      </c>
      <c r="BL105" s="35" t="e">
        <f t="shared" si="28"/>
        <v>#N/A</v>
      </c>
      <c r="BM105" s="35" t="e">
        <f t="shared" si="29"/>
        <v>#N/A</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f>比較地域マスタ!AD41</f>
        <v>0</v>
      </c>
      <c r="AY106" s="19" t="str">
        <f>IF(IFERROR(比較地域マスタ!$AE41,"")=0,"",IFERROR(比較地域マスタ!$AE41,""))</f>
        <v/>
      </c>
      <c r="AZ106" s="17"/>
      <c r="BA106" s="23">
        <v>35</v>
      </c>
      <c r="BB106" s="23">
        <v>1</v>
      </c>
      <c r="BC106" s="19">
        <f t="shared" si="24"/>
        <v>0</v>
      </c>
      <c r="BD106" s="19" t="str">
        <f t="shared" si="25"/>
        <v/>
      </c>
      <c r="BE106" s="35" t="e">
        <f>VLOOKUP(BC106&amp;"_"&amp;$AZ$9,データシート3!A:AB,MATCH("ea_"&amp;"太陽光（建物系）"&amp;"_年間発電",データシート3!$A$1:$AB$1,0),0)/10^3+VLOOKUP(BC106&amp;"_"&amp;$AZ$9,データシート3!A:AB,MATCH("ea_"&amp;"太陽光（土地系）"&amp;"_年間発電",データシート3!$A$1:$AB$1,0),0)/10^3</f>
        <v>#N/A</v>
      </c>
      <c r="BF106" s="35" t="e">
        <f>VLOOKUP(BC106&amp;"_"&amp;$AZ$9,データシート3!A:AB,MATCH("ea_"&amp;"風力（陸上）"&amp;"_年間発電",データシート3!$A$1:$AB$1,0),0)/10^3</f>
        <v>#N/A</v>
      </c>
      <c r="BG106" s="35" t="e">
        <f>VLOOKUP(BC106&amp;"_"&amp;$AZ$9,データシート3!A:AB,MATCH("ea_"&amp;"中小水（河川）"&amp;"_年間発電",データシート3!$A$1:$AB$1,0),0)/10^3+VLOOKUP(BC106&amp;"_"&amp;$AZ$9,データシート3!A:AB,MATCH("ea_"&amp;"中小水（農業用水路）"&amp;"_年間発電",データシート3!$A$1:$AB$1,0),0)/10^3</f>
        <v>#N/A</v>
      </c>
      <c r="BH106" s="35"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5" t="e">
        <f t="shared" si="26"/>
        <v>#N/A</v>
      </c>
      <c r="BJ106" s="35" t="e">
        <f>(VLOOKUP($BC106&amp;"_"&amp;$AZ$8,データシート3!$A:$AN,MATCH("da_合計",データシート3!$A$1:$AN$1,0),0))/10^3</f>
        <v>#N/A</v>
      </c>
      <c r="BK106" s="35" t="e">
        <f t="shared" si="27"/>
        <v>#N/A</v>
      </c>
      <c r="BL106" s="35" t="e">
        <f t="shared" si="28"/>
        <v>#N/A</v>
      </c>
      <c r="BM106" s="35" t="e">
        <f t="shared" si="29"/>
        <v>#N/A</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f>比較地域マスタ!AD42</f>
        <v>0</v>
      </c>
      <c r="AY107" s="19" t="str">
        <f>IF(IFERROR(比較地域マスタ!$AE42,"")=0,"",IFERROR(比較地域マスタ!$AE42,""))</f>
        <v/>
      </c>
      <c r="AZ107" s="17"/>
      <c r="BA107" s="23">
        <v>36</v>
      </c>
      <c r="BB107" s="23">
        <v>1</v>
      </c>
      <c r="BC107" s="19">
        <f t="shared" si="24"/>
        <v>0</v>
      </c>
      <c r="BD107" s="19" t="str">
        <f t="shared" si="25"/>
        <v/>
      </c>
      <c r="BE107" s="35" t="e">
        <f>VLOOKUP(BC107&amp;"_"&amp;$AZ$9,データシート3!A:AB,MATCH("ea_"&amp;"太陽光（建物系）"&amp;"_年間発電",データシート3!$A$1:$AB$1,0),0)/10^3+VLOOKUP(BC107&amp;"_"&amp;$AZ$9,データシート3!A:AB,MATCH("ea_"&amp;"太陽光（土地系）"&amp;"_年間発電",データシート3!$A$1:$AB$1,0),0)/10^3</f>
        <v>#N/A</v>
      </c>
      <c r="BF107" s="35" t="e">
        <f>VLOOKUP(BC107&amp;"_"&amp;$AZ$9,データシート3!A:AB,MATCH("ea_"&amp;"風力（陸上）"&amp;"_年間発電",データシート3!$A$1:$AB$1,0),0)/10^3</f>
        <v>#N/A</v>
      </c>
      <c r="BG107" s="35" t="e">
        <f>VLOOKUP(BC107&amp;"_"&amp;$AZ$9,データシート3!A:AB,MATCH("ea_"&amp;"中小水（河川）"&amp;"_年間発電",データシート3!$A$1:$AB$1,0),0)/10^3+VLOOKUP(BC107&amp;"_"&amp;$AZ$9,データシート3!A:AB,MATCH("ea_"&amp;"中小水（農業用水路）"&amp;"_年間発電",データシート3!$A$1:$AB$1,0),0)/10^3</f>
        <v>#N/A</v>
      </c>
      <c r="BH107" s="35"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5" t="e">
        <f t="shared" si="26"/>
        <v>#N/A</v>
      </c>
      <c r="BJ107" s="35" t="e">
        <f>(VLOOKUP($BC107&amp;"_"&amp;$AZ$8,データシート3!$A:$AN,MATCH("da_合計",データシート3!$A$1:$AN$1,0),0))/10^3</f>
        <v>#N/A</v>
      </c>
      <c r="BK107" s="35" t="e">
        <f t="shared" si="27"/>
        <v>#N/A</v>
      </c>
      <c r="BL107" s="35" t="e">
        <f t="shared" si="28"/>
        <v>#N/A</v>
      </c>
      <c r="BM107" s="35" t="e">
        <f t="shared" si="29"/>
        <v>#N/A</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f>比較地域マスタ!AD43</f>
        <v>0</v>
      </c>
      <c r="AY108" s="19" t="str">
        <f>IF(IFERROR(比較地域マスタ!$AE43,"")=0,"",IFERROR(比較地域マスタ!$AE43,""))</f>
        <v/>
      </c>
      <c r="AZ108" s="17"/>
      <c r="BA108" s="23">
        <v>37</v>
      </c>
      <c r="BB108" s="23">
        <v>1</v>
      </c>
      <c r="BC108" s="19">
        <f t="shared" si="24"/>
        <v>0</v>
      </c>
      <c r="BD108" s="19" t="str">
        <f t="shared" si="25"/>
        <v/>
      </c>
      <c r="BE108" s="35" t="e">
        <f>VLOOKUP(BC108&amp;"_"&amp;$AZ$9,データシート3!A:AB,MATCH("ea_"&amp;"太陽光（建物系）"&amp;"_年間発電",データシート3!$A$1:$AB$1,0),0)/10^3+VLOOKUP(BC108&amp;"_"&amp;$AZ$9,データシート3!A:AB,MATCH("ea_"&amp;"太陽光（土地系）"&amp;"_年間発電",データシート3!$A$1:$AB$1,0),0)/10^3</f>
        <v>#N/A</v>
      </c>
      <c r="BF108" s="35" t="e">
        <f>VLOOKUP(BC108&amp;"_"&amp;$AZ$9,データシート3!A:AB,MATCH("ea_"&amp;"風力（陸上）"&amp;"_年間発電",データシート3!$A$1:$AB$1,0),0)/10^3</f>
        <v>#N/A</v>
      </c>
      <c r="BG108" s="35" t="e">
        <f>VLOOKUP(BC108&amp;"_"&amp;$AZ$9,データシート3!A:AB,MATCH("ea_"&amp;"中小水（河川）"&amp;"_年間発電",データシート3!$A$1:$AB$1,0),0)/10^3+VLOOKUP(BC108&amp;"_"&amp;$AZ$9,データシート3!A:AB,MATCH("ea_"&amp;"中小水（農業用水路）"&amp;"_年間発電",データシート3!$A$1:$AB$1,0),0)/10^3</f>
        <v>#N/A</v>
      </c>
      <c r="BH108" s="35"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5" t="e">
        <f t="shared" si="26"/>
        <v>#N/A</v>
      </c>
      <c r="BJ108" s="35" t="e">
        <f>(VLOOKUP($BC108&amp;"_"&amp;$AZ$8,データシート3!$A:$AN,MATCH("da_合計",データシート3!$A$1:$AN$1,0),0))/10^3</f>
        <v>#N/A</v>
      </c>
      <c r="BK108" s="35" t="e">
        <f t="shared" si="27"/>
        <v>#N/A</v>
      </c>
      <c r="BL108" s="35" t="e">
        <f t="shared" si="28"/>
        <v>#N/A</v>
      </c>
      <c r="BM108" s="35" t="e">
        <f t="shared" si="29"/>
        <v>#N/A</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f>比較地域マスタ!AD44</f>
        <v>0</v>
      </c>
      <c r="AY109" s="19" t="str">
        <f>IF(IFERROR(比較地域マスタ!$AE44,"")=0,"",IFERROR(比較地域マスタ!$AE44,""))</f>
        <v/>
      </c>
      <c r="AZ109" s="17"/>
      <c r="BA109" s="23">
        <v>38</v>
      </c>
      <c r="BB109" s="23">
        <v>1</v>
      </c>
      <c r="BC109" s="19">
        <f t="shared" si="24"/>
        <v>0</v>
      </c>
      <c r="BD109" s="19" t="str">
        <f t="shared" si="25"/>
        <v/>
      </c>
      <c r="BE109" s="35" t="e">
        <f>VLOOKUP(BC109&amp;"_"&amp;$AZ$9,データシート3!A:AB,MATCH("ea_"&amp;"太陽光（建物系）"&amp;"_年間発電",データシート3!$A$1:$AB$1,0),0)/10^3+VLOOKUP(BC109&amp;"_"&amp;$AZ$9,データシート3!A:AB,MATCH("ea_"&amp;"太陽光（土地系）"&amp;"_年間発電",データシート3!$A$1:$AB$1,0),0)/10^3</f>
        <v>#N/A</v>
      </c>
      <c r="BF109" s="35" t="e">
        <f>VLOOKUP(BC109&amp;"_"&amp;$AZ$9,データシート3!A:AB,MATCH("ea_"&amp;"風力（陸上）"&amp;"_年間発電",データシート3!$A$1:$AB$1,0),0)/10^3</f>
        <v>#N/A</v>
      </c>
      <c r="BG109" s="35" t="e">
        <f>VLOOKUP(BC109&amp;"_"&amp;$AZ$9,データシート3!A:AB,MATCH("ea_"&amp;"中小水（河川）"&amp;"_年間発電",データシート3!$A$1:$AB$1,0),0)/10^3+VLOOKUP(BC109&amp;"_"&amp;$AZ$9,データシート3!A:AB,MATCH("ea_"&amp;"中小水（農業用水路）"&amp;"_年間発電",データシート3!$A$1:$AB$1,0),0)/10^3</f>
        <v>#N/A</v>
      </c>
      <c r="BH109" s="35"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5" t="e">
        <f t="shared" si="26"/>
        <v>#N/A</v>
      </c>
      <c r="BJ109" s="35" t="e">
        <f>(VLOOKUP($BC109&amp;"_"&amp;$AZ$8,データシート3!$A:$AN,MATCH("da_合計",データシート3!$A$1:$AN$1,0),0))/10^3</f>
        <v>#N/A</v>
      </c>
      <c r="BK109" s="35" t="e">
        <f t="shared" si="27"/>
        <v>#N/A</v>
      </c>
      <c r="BL109" s="35" t="e">
        <f t="shared" si="28"/>
        <v>#N/A</v>
      </c>
      <c r="BM109" s="35" t="e">
        <f t="shared" si="29"/>
        <v>#N/A</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f>比較地域マスタ!AD45</f>
        <v>0</v>
      </c>
      <c r="AY110" s="19" t="str">
        <f>IF(IFERROR(比較地域マスタ!$AE45,"")=0,"",IFERROR(比較地域マスタ!$AE45,""))</f>
        <v/>
      </c>
      <c r="AZ110" s="17"/>
      <c r="BA110" s="23">
        <v>39</v>
      </c>
      <c r="BB110" s="23">
        <v>1</v>
      </c>
      <c r="BC110" s="19">
        <f t="shared" si="24"/>
        <v>0</v>
      </c>
      <c r="BD110" s="19" t="str">
        <f t="shared" si="25"/>
        <v/>
      </c>
      <c r="BE110" s="35" t="e">
        <f>VLOOKUP(BC110&amp;"_"&amp;$AZ$9,データシート3!A:AB,MATCH("ea_"&amp;"太陽光（建物系）"&amp;"_年間発電",データシート3!$A$1:$AB$1,0),0)/10^3+VLOOKUP(BC110&amp;"_"&amp;$AZ$9,データシート3!A:AB,MATCH("ea_"&amp;"太陽光（土地系）"&amp;"_年間発電",データシート3!$A$1:$AB$1,0),0)/10^3</f>
        <v>#N/A</v>
      </c>
      <c r="BF110" s="35" t="e">
        <f>VLOOKUP(BC110&amp;"_"&amp;$AZ$9,データシート3!A:AB,MATCH("ea_"&amp;"風力（陸上）"&amp;"_年間発電",データシート3!$A$1:$AB$1,0),0)/10^3</f>
        <v>#N/A</v>
      </c>
      <c r="BG110" s="35" t="e">
        <f>VLOOKUP(BC110&amp;"_"&amp;$AZ$9,データシート3!A:AB,MATCH("ea_"&amp;"中小水（河川）"&amp;"_年間発電",データシート3!$A$1:$AB$1,0),0)/10^3+VLOOKUP(BC110&amp;"_"&amp;$AZ$9,データシート3!A:AB,MATCH("ea_"&amp;"中小水（農業用水路）"&amp;"_年間発電",データシート3!$A$1:$AB$1,0),0)/10^3</f>
        <v>#N/A</v>
      </c>
      <c r="BH110" s="35"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5" t="e">
        <f t="shared" si="26"/>
        <v>#N/A</v>
      </c>
      <c r="BJ110" s="35" t="e">
        <f>(VLOOKUP($BC110&amp;"_"&amp;$AZ$8,データシート3!$A:$AN,MATCH("da_合計",データシート3!$A$1:$AN$1,0),0))/10^3</f>
        <v>#N/A</v>
      </c>
      <c r="BK110" s="35" t="e">
        <f t="shared" si="27"/>
        <v>#N/A</v>
      </c>
      <c r="BL110" s="35" t="e">
        <f t="shared" si="28"/>
        <v>#N/A</v>
      </c>
      <c r="BM110" s="35" t="e">
        <f t="shared" si="29"/>
        <v>#N/A</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f>比較地域マスタ!AD46</f>
        <v>0</v>
      </c>
      <c r="AY111" s="19" t="str">
        <f>IF(IFERROR(比較地域マスタ!$AE46,"")=0,"",IFERROR(比較地域マスタ!$AE46,""))</f>
        <v/>
      </c>
      <c r="AZ111" s="17"/>
      <c r="BA111" s="23">
        <v>40</v>
      </c>
      <c r="BB111" s="23">
        <v>1</v>
      </c>
      <c r="BC111" s="19">
        <f t="shared" si="24"/>
        <v>0</v>
      </c>
      <c r="BD111" s="19" t="str">
        <f t="shared" si="25"/>
        <v/>
      </c>
      <c r="BE111" s="35" t="e">
        <f>VLOOKUP(BC111&amp;"_"&amp;$AZ$9,データシート3!A:AB,MATCH("ea_"&amp;"太陽光（建物系）"&amp;"_年間発電",データシート3!$A$1:$AB$1,0),0)/10^3+VLOOKUP(BC111&amp;"_"&amp;$AZ$9,データシート3!A:AB,MATCH("ea_"&amp;"太陽光（土地系）"&amp;"_年間発電",データシート3!$A$1:$AB$1,0),0)/10^3</f>
        <v>#N/A</v>
      </c>
      <c r="BF111" s="35" t="e">
        <f>VLOOKUP(BC111&amp;"_"&amp;$AZ$9,データシート3!A:AB,MATCH("ea_"&amp;"風力（陸上）"&amp;"_年間発電",データシート3!$A$1:$AB$1,0),0)/10^3</f>
        <v>#N/A</v>
      </c>
      <c r="BG111" s="35" t="e">
        <f>VLOOKUP(BC111&amp;"_"&amp;$AZ$9,データシート3!A:AB,MATCH("ea_"&amp;"中小水（河川）"&amp;"_年間発電",データシート3!$A$1:$AB$1,0),0)/10^3+VLOOKUP(BC111&amp;"_"&amp;$AZ$9,データシート3!A:AB,MATCH("ea_"&amp;"中小水（農業用水路）"&amp;"_年間発電",データシート3!$A$1:$AB$1,0),0)/10^3</f>
        <v>#N/A</v>
      </c>
      <c r="BH111" s="35"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5" t="e">
        <f t="shared" si="26"/>
        <v>#N/A</v>
      </c>
      <c r="BJ111" s="35" t="e">
        <f>(VLOOKUP($BC111&amp;"_"&amp;$AZ$8,データシート3!$A:$AN,MATCH("da_合計",データシート3!$A$1:$AN$1,0),0))/10^3</f>
        <v>#N/A</v>
      </c>
      <c r="BK111" s="35" t="e">
        <f t="shared" si="27"/>
        <v>#N/A</v>
      </c>
      <c r="BL111" s="35" t="e">
        <f t="shared" si="28"/>
        <v>#N/A</v>
      </c>
      <c r="BM111" s="35" t="e">
        <f t="shared" si="29"/>
        <v>#N/A</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f>比較地域マスタ!AD47</f>
        <v>0</v>
      </c>
      <c r="AY112" s="19" t="str">
        <f>IF(IFERROR(比較地域マスタ!$AE47,"")=0,"",IFERROR(比較地域マスタ!$AE47,""))</f>
        <v/>
      </c>
      <c r="AZ112" s="17"/>
      <c r="BA112" s="23">
        <v>41</v>
      </c>
      <c r="BB112" s="23">
        <v>1</v>
      </c>
      <c r="BC112" s="19">
        <f t="shared" si="24"/>
        <v>0</v>
      </c>
      <c r="BD112" s="19" t="str">
        <f t="shared" si="25"/>
        <v/>
      </c>
      <c r="BE112" s="35" t="e">
        <f>VLOOKUP(BC112&amp;"_"&amp;$AZ$9,データシート3!A:AB,MATCH("ea_"&amp;"太陽光（建物系）"&amp;"_年間発電",データシート3!$A$1:$AB$1,0),0)/10^3+VLOOKUP(BC112&amp;"_"&amp;$AZ$9,データシート3!A:AB,MATCH("ea_"&amp;"太陽光（土地系）"&amp;"_年間発電",データシート3!$A$1:$AB$1,0),0)/10^3</f>
        <v>#N/A</v>
      </c>
      <c r="BF112" s="35" t="e">
        <f>VLOOKUP(BC112&amp;"_"&amp;$AZ$9,データシート3!A:AB,MATCH("ea_"&amp;"風力（陸上）"&amp;"_年間発電",データシート3!$A$1:$AB$1,0),0)/10^3</f>
        <v>#N/A</v>
      </c>
      <c r="BG112" s="35" t="e">
        <f>VLOOKUP(BC112&amp;"_"&amp;$AZ$9,データシート3!A:AB,MATCH("ea_"&amp;"中小水（河川）"&amp;"_年間発電",データシート3!$A$1:$AB$1,0),0)/10^3+VLOOKUP(BC112&amp;"_"&amp;$AZ$9,データシート3!A:AB,MATCH("ea_"&amp;"中小水（農業用水路）"&amp;"_年間発電",データシート3!$A$1:$AB$1,0),0)/10^3</f>
        <v>#N/A</v>
      </c>
      <c r="BH112" s="35"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5" t="e">
        <f t="shared" si="26"/>
        <v>#N/A</v>
      </c>
      <c r="BJ112" s="35" t="e">
        <f>(VLOOKUP($BC112&amp;"_"&amp;$AZ$8,データシート3!$A:$AN,MATCH("da_合計",データシート3!$A$1:$AN$1,0),0))/10^3</f>
        <v>#N/A</v>
      </c>
      <c r="BK112" s="35" t="e">
        <f t="shared" si="27"/>
        <v>#N/A</v>
      </c>
      <c r="BL112" s="35" t="e">
        <f t="shared" si="28"/>
        <v>#N/A</v>
      </c>
      <c r="BM112" s="35" t="e">
        <f t="shared" si="29"/>
        <v>#N/A</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f>比較地域マスタ!AD48</f>
        <v>0</v>
      </c>
      <c r="AY113" s="19" t="str">
        <f>IF(IFERROR(比較地域マスタ!$AE48,"")=0,"",IFERROR(比較地域マスタ!$AE48,""))</f>
        <v/>
      </c>
      <c r="AZ113" s="17"/>
      <c r="BA113" s="23">
        <v>42</v>
      </c>
      <c r="BB113" s="23">
        <v>1</v>
      </c>
      <c r="BC113" s="19">
        <f t="shared" si="24"/>
        <v>0</v>
      </c>
      <c r="BD113" s="19" t="str">
        <f t="shared" si="25"/>
        <v/>
      </c>
      <c r="BE113" s="35" t="e">
        <f>VLOOKUP(BC113&amp;"_"&amp;$AZ$9,データシート3!A:AB,MATCH("ea_"&amp;"太陽光（建物系）"&amp;"_年間発電",データシート3!$A$1:$AB$1,0),0)/10^3+VLOOKUP(BC113&amp;"_"&amp;$AZ$9,データシート3!A:AB,MATCH("ea_"&amp;"太陽光（土地系）"&amp;"_年間発電",データシート3!$A$1:$AB$1,0),0)/10^3</f>
        <v>#N/A</v>
      </c>
      <c r="BF113" s="35" t="e">
        <f>VLOOKUP(BC113&amp;"_"&amp;$AZ$9,データシート3!A:AB,MATCH("ea_"&amp;"風力（陸上）"&amp;"_年間発電",データシート3!$A$1:$AB$1,0),0)/10^3</f>
        <v>#N/A</v>
      </c>
      <c r="BG113" s="35" t="e">
        <f>VLOOKUP(BC113&amp;"_"&amp;$AZ$9,データシート3!A:AB,MATCH("ea_"&amp;"中小水（河川）"&amp;"_年間発電",データシート3!$A$1:$AB$1,0),0)/10^3+VLOOKUP(BC113&amp;"_"&amp;$AZ$9,データシート3!A:AB,MATCH("ea_"&amp;"中小水（農業用水路）"&amp;"_年間発電",データシート3!$A$1:$AB$1,0),0)/10^3</f>
        <v>#N/A</v>
      </c>
      <c r="BH113" s="35"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5" t="e">
        <f t="shared" si="26"/>
        <v>#N/A</v>
      </c>
      <c r="BJ113" s="35" t="e">
        <f>(VLOOKUP($BC113&amp;"_"&amp;$AZ$8,データシート3!$A:$AN,MATCH("da_合計",データシート3!$A$1:$AN$1,0),0))/10^3</f>
        <v>#N/A</v>
      </c>
      <c r="BK113" s="35" t="e">
        <f t="shared" si="27"/>
        <v>#N/A</v>
      </c>
      <c r="BL113" s="35" t="e">
        <f t="shared" si="28"/>
        <v>#N/A</v>
      </c>
      <c r="BM113" s="35" t="e">
        <f t="shared" si="29"/>
        <v>#N/A</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f>比較地域マスタ!AD49</f>
        <v>0</v>
      </c>
      <c r="AY114" s="19" t="str">
        <f>IF(IFERROR(比較地域マスタ!$AE49,"")=0,"",IFERROR(比較地域マスタ!$AE49,""))</f>
        <v/>
      </c>
      <c r="AZ114" s="17"/>
      <c r="BA114" s="23">
        <v>43</v>
      </c>
      <c r="BB114" s="23">
        <v>1</v>
      </c>
      <c r="BC114" s="19">
        <f t="shared" si="24"/>
        <v>0</v>
      </c>
      <c r="BD114" s="19" t="str">
        <f t="shared" si="25"/>
        <v/>
      </c>
      <c r="BE114" s="35" t="e">
        <f>VLOOKUP(BC114&amp;"_"&amp;$AZ$9,データシート3!A:AB,MATCH("ea_"&amp;"太陽光（建物系）"&amp;"_年間発電",データシート3!$A$1:$AB$1,0),0)/10^3+VLOOKUP(BC114&amp;"_"&amp;$AZ$9,データシート3!A:AB,MATCH("ea_"&amp;"太陽光（土地系）"&amp;"_年間発電",データシート3!$A$1:$AB$1,0),0)/10^3</f>
        <v>#N/A</v>
      </c>
      <c r="BF114" s="35" t="e">
        <f>VLOOKUP(BC114&amp;"_"&amp;$AZ$9,データシート3!A:AB,MATCH("ea_"&amp;"風力（陸上）"&amp;"_年間発電",データシート3!$A$1:$AB$1,0),0)/10^3</f>
        <v>#N/A</v>
      </c>
      <c r="BG114" s="35" t="e">
        <f>VLOOKUP(BC114&amp;"_"&amp;$AZ$9,データシート3!A:AB,MATCH("ea_"&amp;"中小水（河川）"&amp;"_年間発電",データシート3!$A$1:$AB$1,0),0)/10^3+VLOOKUP(BC114&amp;"_"&amp;$AZ$9,データシート3!A:AB,MATCH("ea_"&amp;"中小水（農業用水路）"&amp;"_年間発電",データシート3!$A$1:$AB$1,0),0)/10^3</f>
        <v>#N/A</v>
      </c>
      <c r="BH114" s="35"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5" t="e">
        <f t="shared" si="26"/>
        <v>#N/A</v>
      </c>
      <c r="BJ114" s="35" t="e">
        <f>(VLOOKUP($BC114&amp;"_"&amp;$AZ$8,データシート3!$A:$AN,MATCH("da_合計",データシート3!$A$1:$AN$1,0),0))/10^3</f>
        <v>#N/A</v>
      </c>
      <c r="BK114" s="35" t="e">
        <f t="shared" si="27"/>
        <v>#N/A</v>
      </c>
      <c r="BL114" s="35" t="e">
        <f t="shared" si="28"/>
        <v>#N/A</v>
      </c>
      <c r="BM114" s="35" t="e">
        <f t="shared" si="29"/>
        <v>#N/A</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宮崎県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45</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102</v>
      </c>
      <c r="H7" s="712">
        <f t="shared" si="0"/>
        <v>103</v>
      </c>
      <c r="I7" s="712">
        <f t="shared" si="0"/>
        <v>103</v>
      </c>
      <c r="J7" s="712">
        <f t="shared" si="0"/>
        <v>104</v>
      </c>
      <c r="K7" s="713">
        <f t="shared" si="0"/>
        <v>96</v>
      </c>
      <c r="L7" s="713">
        <f t="shared" si="0"/>
        <v>104</v>
      </c>
      <c r="M7" s="713">
        <f t="shared" si="0"/>
        <v>108</v>
      </c>
      <c r="N7" s="713">
        <f t="shared" si="0"/>
        <v>106</v>
      </c>
      <c r="O7" s="713">
        <f>SUM(O8:O13)</f>
        <v>102</v>
      </c>
      <c r="P7" s="713">
        <f t="shared" si="0"/>
        <v>107</v>
      </c>
      <c r="Q7" s="714">
        <f>SUM(Q8:Q13)</f>
        <v>105</v>
      </c>
      <c r="R7" s="919">
        <f t="shared" si="0"/>
        <v>2968.2959999999998</v>
      </c>
      <c r="S7" s="920">
        <f t="shared" si="0"/>
        <v>2900.7930000000001</v>
      </c>
      <c r="T7" s="920">
        <f t="shared" si="0"/>
        <v>3670.288</v>
      </c>
      <c r="U7" s="920">
        <f t="shared" si="0"/>
        <v>3076.2939999999999</v>
      </c>
      <c r="V7" s="920">
        <f t="shared" si="0"/>
        <v>2092.8450000000003</v>
      </c>
      <c r="W7" s="920">
        <f t="shared" si="0"/>
        <v>2672.2590000000005</v>
      </c>
      <c r="X7" s="920">
        <f t="shared" si="0"/>
        <v>2602.8080000000004</v>
      </c>
      <c r="Y7" s="920">
        <f t="shared" si="0"/>
        <v>2438.7359999999999</v>
      </c>
      <c r="Z7" s="920">
        <f>SUM(Z8:Z13)</f>
        <v>2269.9789999999998</v>
      </c>
      <c r="AA7" s="920">
        <f>SUM(AA8:AA13)</f>
        <v>2193.2230000000004</v>
      </c>
      <c r="AB7" s="921">
        <f t="shared" si="0"/>
        <v>2216.9110000000001</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1</v>
      </c>
      <c r="I8" s="719">
        <f>VLOOKUP($D$3&amp;"_"&amp;I$3,データシート1!$A:$BU,MATCH($G$2&amp;"_"&amp;$C8,データシート1!$A$1:$BU$1,0),0)</f>
        <v>1</v>
      </c>
      <c r="J8" s="719">
        <f>VLOOKUP($D$3&amp;"_"&amp;J$3,データシート1!$A:$BU,MATCH($G$2&amp;"_"&amp;$C8,データシート1!$A$1:$BU$1,0),0)</f>
        <v>1</v>
      </c>
      <c r="K8" s="720">
        <f>VLOOKUP($D$3&amp;"_"&amp;K$3,データシート1!$A:$BU,MATCH($G$2&amp;"_"&amp;$C8,データシート1!$A$1:$BU$1,0),0)</f>
        <v>1</v>
      </c>
      <c r="L8" s="720">
        <f>VLOOKUP($D$3&amp;"_"&amp;L$3,データシート1!$A:$BU,MATCH($G$2&amp;"_"&amp;$C8,データシート1!$A$1:$BU$1,0),0)</f>
        <v>1</v>
      </c>
      <c r="M8" s="720">
        <f>VLOOKUP($D$3&amp;"_"&amp;M$3,データシート1!$A:$BU,MATCH($G$2&amp;"_"&amp;$C8,データシート1!$A$1:$BU$1,0),0)</f>
        <v>2</v>
      </c>
      <c r="N8" s="720">
        <f>VLOOKUP($D$3&amp;"_"&amp;N$3,データシート1!$A:$BU,MATCH($G$2&amp;"_"&amp;$C8,データシート1!$A$1:$BU$1,0),0)</f>
        <v>2</v>
      </c>
      <c r="O8" s="720">
        <f>VLOOKUP($D$3&amp;"_"&amp;O$3,データシート1!$A:$BU,MATCH($G$2&amp;"_"&amp;$C8,データシート1!$A$1:$BU$1,0),0)</f>
        <v>1</v>
      </c>
      <c r="P8" s="720">
        <f>VLOOKUP($D$3&amp;"_"&amp;P$3,データシート1!$A:$BU,MATCH($G$2&amp;"_"&amp;$C8,データシート1!$A$1:$BU$1,0),0)</f>
        <v>1</v>
      </c>
      <c r="Q8" s="721">
        <f>VLOOKUP($D$3&amp;"_"&amp;Q$3,データシート1!$A:$BU,MATCH($G$2&amp;"_"&amp;$C8,データシート1!$A$1:$BU$1,0),0)</f>
        <v>1</v>
      </c>
      <c r="R8" s="922">
        <f>VLOOKUP($D$3&amp;"_"&amp;R$3,データシート1!$A:$BU,MATCH($R$2&amp;"_"&amp;$C8,データシート1!$A$1:$BU$1,0),0)</f>
        <v>0</v>
      </c>
      <c r="S8" s="923">
        <f>VLOOKUP($D$3&amp;"_"&amp;S$3,データシート1!$A:$BU,MATCH($R$2&amp;"_"&amp;$C8,データシート1!$A$1:$BU$1,0),0)</f>
        <v>23.957000000000001</v>
      </c>
      <c r="T8" s="923">
        <f>VLOOKUP($D$3&amp;"_"&amp;T$3,データシート1!$A:$BU,MATCH($R$2&amp;"_"&amp;$C8,データシート1!$A$1:$BU$1,0),0)</f>
        <v>4.8620000000000001</v>
      </c>
      <c r="U8" s="923">
        <f>VLOOKUP($D$3&amp;"_"&amp;U$3,データシート1!$A:$BU,MATCH($R$2&amp;"_"&amp;$C8,データシート1!$A$1:$BU$1,0),0)</f>
        <v>3.9969999999999999</v>
      </c>
      <c r="V8" s="923">
        <f>VLOOKUP($D$3&amp;"_"&amp;V$3,データシート1!$A:$BU,MATCH($R$2&amp;"_"&amp;$C8,データシート1!$A$1:$BU$1,0),0)</f>
        <v>4.859</v>
      </c>
      <c r="W8" s="923">
        <f>VLOOKUP($D$3&amp;"_"&amp;W$3,データシート1!$A:$BU,MATCH($R$2&amp;"_"&amp;$C8,データシート1!$A$1:$BU$1,0),0)</f>
        <v>4.6189999999999998</v>
      </c>
      <c r="X8" s="923">
        <f>VLOOKUP($D$3&amp;"_"&amp;X$3,データシート1!$A:$BU,MATCH($R$2&amp;"_"&amp;$C8,データシート1!$A$1:$BU$1,0),0)</f>
        <v>35.433</v>
      </c>
      <c r="Y8" s="923">
        <f>VLOOKUP($D$3&amp;"_"&amp;Y$3,データシート1!$A:$BU,MATCH($R$2&amp;"_"&amp;$C8,データシート1!$A$1:$BU$1,0),0)</f>
        <v>43.424999999999997</v>
      </c>
      <c r="Z8" s="923">
        <f>VLOOKUP($D$3&amp;"_"&amp;Z$3,データシート1!$A:$BU,MATCH($R$2&amp;"_"&amp;$C8,データシート1!$A$1:$BU$1,0),0)</f>
        <v>29.103999999999999</v>
      </c>
      <c r="AA8" s="923">
        <f>VLOOKUP($D$3&amp;"_"&amp;AA$3,データシート1!$A:$BU,MATCH($R$2&amp;"_"&amp;$C8,データシート1!$A$1:$BU$1,0),0)</f>
        <v>7.2240000000000002</v>
      </c>
      <c r="AB8" s="924">
        <f>VLOOKUP($D$3&amp;"_"&amp;AB$3,データシート1!$A:$BU,MATCH($R$2&amp;"_"&amp;$C8,データシート1!$A$1:$BU$1,0),0)</f>
        <v>7.6760000000000002</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73</v>
      </c>
      <c r="H10" s="725">
        <f>VLOOKUP($D$3&amp;"_"&amp;H$3,データシート1!$A:$BU,MATCH($G$2&amp;"_"&amp;$C10,データシート1!$A$1:$BU$1,0),0)</f>
        <v>73</v>
      </c>
      <c r="I10" s="725">
        <f>VLOOKUP($D$3&amp;"_"&amp;I$3,データシート1!$A:$BU,MATCH($G$2&amp;"_"&amp;$C10,データシート1!$A$1:$BU$1,0),0)</f>
        <v>74</v>
      </c>
      <c r="J10" s="725">
        <f>VLOOKUP($D$3&amp;"_"&amp;J$3,データシート1!$A:$BU,MATCH($G$2&amp;"_"&amp;$C10,データシート1!$A$1:$BU$1,0),0)</f>
        <v>74</v>
      </c>
      <c r="K10" s="726">
        <f>VLOOKUP($D$3&amp;"_"&amp;K$3,データシート1!$A:$BU,MATCH($G$2&amp;"_"&amp;$C10,データシート1!$A$1:$BU$1,0),0)</f>
        <v>67</v>
      </c>
      <c r="L10" s="726">
        <f>VLOOKUP($D$3&amp;"_"&amp;L$3,データシート1!$A:$BU,MATCH($G$2&amp;"_"&amp;$C10,データシート1!$A$1:$BU$1,0),0)</f>
        <v>75</v>
      </c>
      <c r="M10" s="726">
        <f>VLOOKUP($D$3&amp;"_"&amp;M$3,データシート1!$A:$BU,MATCH($G$2&amp;"_"&amp;$C10,データシート1!$A$1:$BU$1,0),0)</f>
        <v>77</v>
      </c>
      <c r="N10" s="726">
        <f>VLOOKUP($D$3&amp;"_"&amp;N$3,データシート1!$A:$BU,MATCH($G$2&amp;"_"&amp;$C10,データシート1!$A$1:$BU$1,0),0)</f>
        <v>76</v>
      </c>
      <c r="O10" s="726">
        <f>VLOOKUP($D$3&amp;"_"&amp;O$3,データシート1!$A:$BU,MATCH($G$2&amp;"_"&amp;$C10,データシート1!$A$1:$BU$1,0),0)</f>
        <v>74</v>
      </c>
      <c r="P10" s="726">
        <f>VLOOKUP($D$3&amp;"_"&amp;P$3,データシート1!$A:$BU,MATCH($G$2&amp;"_"&amp;$C10,データシート1!$A$1:$BU$1,0),0)</f>
        <v>76</v>
      </c>
      <c r="Q10" s="727">
        <f>VLOOKUP($D$3&amp;"_"&amp;Q$3,データシート1!$A:$BU,MATCH($G$2&amp;"_"&amp;$C10,データシート1!$A$1:$BU$1,0),0)</f>
        <v>76</v>
      </c>
      <c r="R10" s="925">
        <f>VLOOKUP($D$3&amp;"_"&amp;R$3,データシート1!$A:$BU,MATCH($R$2&amp;"_"&amp;$C10,データシート1!$A$1:$BU$1,0),0)</f>
        <v>2733.2979999999998</v>
      </c>
      <c r="S10" s="926">
        <f>VLOOKUP($D$3&amp;"_"&amp;S$3,データシート1!$A:$BU,MATCH($R$2&amp;"_"&amp;$C10,データシート1!$A$1:$BU$1,0),0)</f>
        <v>2638.7820000000002</v>
      </c>
      <c r="T10" s="926">
        <f>VLOOKUP($D$3&amp;"_"&amp;T$3,データシート1!$A:$BU,MATCH($R$2&amp;"_"&amp;$C10,データシート1!$A$1:$BU$1,0),0)</f>
        <v>2906.5509999999999</v>
      </c>
      <c r="U10" s="926">
        <f>VLOOKUP($D$3&amp;"_"&amp;U$3,データシート1!$A:$BU,MATCH($R$2&amp;"_"&amp;$C10,データシート1!$A$1:$BU$1,0),0)</f>
        <v>2886.4949999999999</v>
      </c>
      <c r="V10" s="926">
        <f>VLOOKUP($D$3&amp;"_"&amp;V$3,データシート1!$A:$BU,MATCH($R$2&amp;"_"&amp;$C10,データシート1!$A$1:$BU$1,0),0)</f>
        <v>1910.162</v>
      </c>
      <c r="W10" s="926">
        <f>VLOOKUP($D$3&amp;"_"&amp;W$3,データシート1!$A:$BU,MATCH($R$2&amp;"_"&amp;$C10,データシート1!$A$1:$BU$1,0),0)</f>
        <v>2510.0210000000002</v>
      </c>
      <c r="X10" s="926">
        <f>VLOOKUP($D$3&amp;"_"&amp;X$3,データシート1!$A:$BU,MATCH($R$2&amp;"_"&amp;$C10,データシート1!$A$1:$BU$1,0),0)</f>
        <v>2362.8910000000001</v>
      </c>
      <c r="Y10" s="926">
        <f>VLOOKUP($D$3&amp;"_"&amp;Y$3,データシート1!$A:$BU,MATCH($R$2&amp;"_"&amp;$C10,データシート1!$A$1:$BU$1,0),0)</f>
        <v>2251.134</v>
      </c>
      <c r="Z10" s="926">
        <f>VLOOKUP($D$3&amp;"_"&amp;Z$3,データシート1!$A:$BU,MATCH($R$2&amp;"_"&amp;$C10,データシート1!$A$1:$BU$1,0),0)</f>
        <v>2097.3429999999998</v>
      </c>
      <c r="AA10" s="926">
        <f>VLOOKUP($D$3&amp;"_"&amp;AA$3,データシート1!$A:$BU,MATCH($R$2&amp;"_"&amp;$C10,データシート1!$A$1:$BU$1,0),0)</f>
        <v>2057.018</v>
      </c>
      <c r="AB10" s="927">
        <f>VLOOKUP($D$3&amp;"_"&amp;AB$3,データシート1!$A:$BU,MATCH($R$2&amp;"_"&amp;$C10,データシート1!$A$1:$BU$1,0),0)</f>
        <v>2080.8049999999998</v>
      </c>
    </row>
    <row r="11" spans="2:30" s="22" customFormat="1" ht="20.45" customHeight="1">
      <c r="B11" s="715"/>
      <c r="C11" s="722" t="s">
        <v>521</v>
      </c>
      <c r="D11" s="723"/>
      <c r="E11" s="722"/>
      <c r="F11" s="723"/>
      <c r="G11" s="724">
        <f>VLOOKUP($D$3&amp;"_"&amp;G$3,データシート1!$A:$BU,MATCH($G$2&amp;"_"&amp;$C11,データシート1!$A$1:$BU$1,0),0)</f>
        <v>27</v>
      </c>
      <c r="H11" s="725">
        <f>VLOOKUP($D$3&amp;"_"&amp;H$3,データシート1!$A:$BU,MATCH($G$2&amp;"_"&amp;$C11,データシート1!$A$1:$BU$1,0),0)</f>
        <v>27</v>
      </c>
      <c r="I11" s="725">
        <f>VLOOKUP($D$3&amp;"_"&amp;I$3,データシート1!$A:$BU,MATCH($G$2&amp;"_"&amp;$C11,データシート1!$A$1:$BU$1,0),0)</f>
        <v>26</v>
      </c>
      <c r="J11" s="725">
        <f>VLOOKUP($D$3&amp;"_"&amp;J$3,データシート1!$A:$BU,MATCH($G$2&amp;"_"&amp;$C11,データシート1!$A$1:$BU$1,0),0)</f>
        <v>27</v>
      </c>
      <c r="K11" s="726">
        <f>VLOOKUP($D$3&amp;"_"&amp;K$3,データシート1!$A:$BU,MATCH($G$2&amp;"_"&amp;$C11,データシート1!$A$1:$BU$1,0),0)</f>
        <v>26</v>
      </c>
      <c r="L11" s="726">
        <f>VLOOKUP($D$3&amp;"_"&amp;L$3,データシート1!$A:$BU,MATCH($G$2&amp;"_"&amp;$C11,データシート1!$A$1:$BU$1,0),0)</f>
        <v>25</v>
      </c>
      <c r="M11" s="726">
        <f>VLOOKUP($D$3&amp;"_"&amp;M$3,データシート1!$A:$BU,MATCH($G$2&amp;"_"&amp;$C11,データシート1!$A$1:$BU$1,0),0)</f>
        <v>26</v>
      </c>
      <c r="N11" s="726">
        <f>VLOOKUP($D$3&amp;"_"&amp;N$3,データシート1!$A:$BU,MATCH($G$2&amp;"_"&amp;$C11,データシート1!$A$1:$BU$1,0),0)</f>
        <v>26</v>
      </c>
      <c r="O11" s="726">
        <f>VLOOKUP($D$3&amp;"_"&amp;O$3,データシート1!$A:$BU,MATCH($G$2&amp;"_"&amp;$C11,データシート1!$A$1:$BU$1,0),0)</f>
        <v>25</v>
      </c>
      <c r="P11" s="726">
        <f>VLOOKUP($D$3&amp;"_"&amp;P$3,データシート1!$A:$BU,MATCH($G$2&amp;"_"&amp;$C11,データシート1!$A$1:$BU$1,0),0)</f>
        <v>28</v>
      </c>
      <c r="Q11" s="727">
        <f>VLOOKUP($D$3&amp;"_"&amp;Q$3,データシート1!$A:$BU,MATCH($G$2&amp;"_"&amp;$C11,データシート1!$A$1:$BU$1,0),0)</f>
        <v>26</v>
      </c>
      <c r="R11" s="925">
        <f>VLOOKUP($D$3&amp;"_"&amp;R$3,データシート1!$A:$BU,MATCH($R$2&amp;"_"&amp;$C11,データシート1!$A$1:$BU$1,0),0)</f>
        <v>124.44899999999998</v>
      </c>
      <c r="S11" s="926">
        <f>VLOOKUP($D$3&amp;"_"&amp;S$3,データシート1!$A:$BU,MATCH($R$2&amp;"_"&amp;$C11,データシート1!$A$1:$BU$1,0),0)</f>
        <v>146.36099999999999</v>
      </c>
      <c r="T11" s="926">
        <f>VLOOKUP($D$3&amp;"_"&amp;T$3,データシート1!$A:$BU,MATCH($R$2&amp;"_"&amp;$C11,データシート1!$A$1:$BU$1,0),0)</f>
        <v>164.18</v>
      </c>
      <c r="U11" s="926">
        <f>VLOOKUP($D$3&amp;"_"&amp;U$3,データシート1!$A:$BU,MATCH($R$2&amp;"_"&amp;$C11,データシート1!$A$1:$BU$1,0),0)</f>
        <v>170.81300000000002</v>
      </c>
      <c r="V11" s="926">
        <f>VLOOKUP($D$3&amp;"_"&amp;V$3,データシート1!$A:$BU,MATCH($R$2&amp;"_"&amp;$C11,データシート1!$A$1:$BU$1,0),0)</f>
        <v>171.07300000000001</v>
      </c>
      <c r="W11" s="926">
        <f>VLOOKUP($D$3&amp;"_"&amp;W$3,データシート1!$A:$BU,MATCH($R$2&amp;"_"&amp;$C11,データシート1!$A$1:$BU$1,0),0)</f>
        <v>153.57400000000001</v>
      </c>
      <c r="X11" s="926">
        <f>VLOOKUP($D$3&amp;"_"&amp;X$3,データシート1!$A:$BU,MATCH($R$2&amp;"_"&amp;$C11,データシート1!$A$1:$BU$1,0),0)</f>
        <v>201.29100000000003</v>
      </c>
      <c r="Y11" s="926">
        <f>VLOOKUP($D$3&amp;"_"&amp;Y$3,データシート1!$A:$BU,MATCH($R$2&amp;"_"&amp;$C11,データシート1!$A$1:$BU$1,0),0)</f>
        <v>139.98999999999998</v>
      </c>
      <c r="Z11" s="926">
        <f>VLOOKUP($D$3&amp;"_"&amp;Z$3,データシート1!$A:$BU,MATCH($R$2&amp;"_"&amp;$C11,データシート1!$A$1:$BU$1,0),0)</f>
        <v>137.001</v>
      </c>
      <c r="AA11" s="926">
        <f>VLOOKUP($D$3&amp;"_"&amp;AA$3,データシート1!$A:$BU,MATCH($R$2&amp;"_"&amp;$C11,データシート1!$A$1:$BU$1,0),0)</f>
        <v>126.001</v>
      </c>
      <c r="AB11" s="927">
        <f>VLOOKUP($D$3&amp;"_"&amp;AB$3,データシート1!$A:$BU,MATCH($R$2&amp;"_"&amp;$C11,データシート1!$A$1:$BU$1,0),0)</f>
        <v>126.74199999999999</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2</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3</v>
      </c>
      <c r="M12" s="732">
        <f>VLOOKUP($D$3&amp;"_"&amp;M$3,データシート1!$A:$BU,MATCH($G$2&amp;"_"&amp;$C12,データシート1!$A$1:$BU$1,0),0)</f>
        <v>3</v>
      </c>
      <c r="N12" s="732">
        <f>VLOOKUP($D$3&amp;"_"&amp;N$3,データシート1!$A:$BU,MATCH($G$2&amp;"_"&amp;$C12,データシート1!$A$1:$BU$1,0),0)</f>
        <v>2</v>
      </c>
      <c r="O12" s="732">
        <f>VLOOKUP($D$3&amp;"_"&amp;O$3,データシート1!$A:$BU,MATCH($G$2&amp;"_"&amp;$C12,データシート1!$A$1:$BU$1,0),0)</f>
        <v>2</v>
      </c>
      <c r="P12" s="732">
        <f>VLOOKUP($D$3&amp;"_"&amp;P$3,データシート1!$A:$BU,MATCH($G$2&amp;"_"&amp;$C12,データシート1!$A$1:$BU$1,0),0)</f>
        <v>2</v>
      </c>
      <c r="Q12" s="733">
        <f>VLOOKUP($D$3&amp;"_"&amp;Q$3,データシート1!$A:$BU,MATCH($G$2&amp;"_"&amp;$C12,データシート1!$A$1:$BU$1,0),0)</f>
        <v>2</v>
      </c>
      <c r="R12" s="928">
        <f>VLOOKUP($D$3&amp;"_"&amp;R$3,データシート1!$A:$BU,MATCH($R$2&amp;"_"&amp;$C12,データシート1!$A$1:$BU$1,0),0)</f>
        <v>110.54900000000001</v>
      </c>
      <c r="S12" s="929">
        <f>VLOOKUP($D$3&amp;"_"&amp;S$3,データシート1!$A:$BU,MATCH($R$2&amp;"_"&amp;$C12,データシート1!$A$1:$BU$1,0),0)</f>
        <v>91.692999999999998</v>
      </c>
      <c r="T12" s="929">
        <f>VLOOKUP($D$3&amp;"_"&amp;T$3,データシート1!$A:$BU,MATCH($R$2&amp;"_"&amp;$C12,データシート1!$A$1:$BU$1,0),0)</f>
        <v>594.69500000000005</v>
      </c>
      <c r="U12" s="929">
        <f>VLOOKUP($D$3&amp;"_"&amp;U$3,データシート1!$A:$BU,MATCH($R$2&amp;"_"&amp;$C12,データシート1!$A$1:$BU$1,0),0)</f>
        <v>14.989000000000001</v>
      </c>
      <c r="V12" s="929">
        <f>VLOOKUP($D$3&amp;"_"&amp;V$3,データシート1!$A:$BU,MATCH($R$2&amp;"_"&amp;$C12,データシート1!$A$1:$BU$1,0),0)</f>
        <v>6.7510000000000003</v>
      </c>
      <c r="W12" s="929">
        <f>VLOOKUP($D$3&amp;"_"&amp;W$3,データシート1!$A:$BU,MATCH($R$2&amp;"_"&amp;$C12,データシート1!$A$1:$BU$1,0),0)</f>
        <v>4.0449999999999999</v>
      </c>
      <c r="X12" s="929">
        <f>VLOOKUP($D$3&amp;"_"&amp;X$3,データシート1!$A:$BU,MATCH($R$2&amp;"_"&amp;$C12,データシート1!$A$1:$BU$1,0),0)</f>
        <v>3.1930000000000001</v>
      </c>
      <c r="Y12" s="929">
        <f>VLOOKUP($D$3&amp;"_"&amp;Y$3,データシート1!$A:$BU,MATCH($R$2&amp;"_"&amp;$C12,データシート1!$A$1:$BU$1,0),0)</f>
        <v>4.1870000000000003</v>
      </c>
      <c r="Z12" s="929">
        <f>VLOOKUP($D$3&amp;"_"&amp;Z$3,データシート1!$A:$BU,MATCH($R$2&amp;"_"&amp;$C12,データシート1!$A$1:$BU$1,0),0)</f>
        <v>6.5309999999999997</v>
      </c>
      <c r="AA12" s="929">
        <f>VLOOKUP($D$3&amp;"_"&amp;AA$3,データシート1!$A:$BU,MATCH($R$2&amp;"_"&amp;$C12,データシート1!$A$1:$BU$1,0),0)</f>
        <v>2.98</v>
      </c>
      <c r="AB12" s="930">
        <f>VLOOKUP($D$3&amp;"_"&amp;AB$3,データシート1!$A:$BU,MATCH($R$2&amp;"_"&amp;$C12,データシート1!$A$1:$BU$1,0),0)</f>
        <v>1.6879999999999999</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1</v>
      </c>
      <c r="I14" s="745">
        <f>VLOOKUP($D$3&amp;"_"&amp;I$3,データシート2!$A:$SI,MATCH($G$2&amp;"_"&amp;$B14,データシート2!$A$1:$SI$1,0),0)</f>
        <v>1</v>
      </c>
      <c r="J14" s="745">
        <f>VLOOKUP($D$3&amp;"_"&amp;J$3,データシート2!$A:$SI,MATCH($G$2&amp;"_"&amp;$B14,データシート2!$A$1:$SI$1,0),0)</f>
        <v>1</v>
      </c>
      <c r="K14" s="746">
        <f>VLOOKUP($D$3&amp;"_"&amp;K$3,データシート2!$A:$SI,MATCH($G$2&amp;"_"&amp;$B14,データシート2!$A$1:$SI$1,0),0)</f>
        <v>1</v>
      </c>
      <c r="L14" s="746">
        <f>VLOOKUP($D$3&amp;"_"&amp;L$3,データシート2!$A:$SI,MATCH($G$2&amp;"_"&amp;$B14,データシート2!$A$1:$SI$1,0),0)</f>
        <v>1</v>
      </c>
      <c r="M14" s="746">
        <f>VLOOKUP($D$3&amp;"_"&amp;M$3,データシート2!$A:$SI,MATCH($G$2&amp;"_"&amp;$B14,データシート2!$A$1:$SI$1,0),0)</f>
        <v>2</v>
      </c>
      <c r="N14" s="746">
        <f>VLOOKUP($D$3&amp;"_"&amp;N$3,データシート2!$A:$SI,MATCH($G$2&amp;"_"&amp;$B14,データシート2!$A$1:$SI$1,0),0)</f>
        <v>2</v>
      </c>
      <c r="O14" s="746">
        <f>VLOOKUP($D$3&amp;"_"&amp;O$3,データシート2!$A:$SI,MATCH($G$2&amp;"_"&amp;$B14,データシート2!$A$1:$SI$1,0),0)</f>
        <v>1</v>
      </c>
      <c r="P14" s="746">
        <f>VLOOKUP($D$3&amp;"_"&amp;P$3,データシート2!$A:$SI,MATCH($G$2&amp;"_"&amp;$B14,データシート2!$A$1:$SI$1,0),0)</f>
        <v>1</v>
      </c>
      <c r="Q14" s="747">
        <f>VLOOKUP($D$3&amp;"_"&amp;Q$3,データシート2!$A:$SI,MATCH($G$2&amp;"_"&amp;$B14,データシート2!$A$1:$SI$1,0),0)</f>
        <v>1</v>
      </c>
      <c r="R14" s="934">
        <f>VLOOKUP($D$3&amp;"_"&amp;R$3,データシート2!$A:$SI,MATCH($R$2&amp;"_"&amp;$B14,データシート2!$A$1:$SI$1,0),0)</f>
        <v>0</v>
      </c>
      <c r="S14" s="935">
        <f>VLOOKUP($D$3&amp;"_"&amp;S$3,データシート2!$A:$SI,MATCH($R$2&amp;"_"&amp;$B14,データシート2!$A$1:$SI$1,0),0)</f>
        <v>23.957000000000001</v>
      </c>
      <c r="T14" s="935">
        <f>VLOOKUP($D$3&amp;"_"&amp;T$3,データシート2!$A:$SI,MATCH($R$2&amp;"_"&amp;$B14,データシート2!$A$1:$SI$1,0),0)</f>
        <v>4.8620000000000001</v>
      </c>
      <c r="U14" s="935">
        <f>VLOOKUP($D$3&amp;"_"&amp;U$3,データシート2!$A:$SI,MATCH($R$2&amp;"_"&amp;$B14,データシート2!$A$1:$SI$1,0),0)</f>
        <v>3.9969999999999999</v>
      </c>
      <c r="V14" s="935">
        <f>VLOOKUP($D$3&amp;"_"&amp;V$3,データシート2!$A:$SI,MATCH($R$2&amp;"_"&amp;$B14,データシート2!$A$1:$SI$1,0),0)</f>
        <v>4.859</v>
      </c>
      <c r="W14" s="935">
        <f>VLOOKUP($D$3&amp;"_"&amp;W$3,データシート2!$A:$SI,MATCH($R$2&amp;"_"&amp;$B14,データシート2!$A$1:$SI$1,0),0)</f>
        <v>4.6189999999999998</v>
      </c>
      <c r="X14" s="935">
        <f>VLOOKUP($D$3&amp;"_"&amp;X$3,データシート2!$A:$SI,MATCH($R$2&amp;"_"&amp;$B14,データシート2!$A$1:$SI$1,0),0)</f>
        <v>35.433</v>
      </c>
      <c r="Y14" s="935">
        <f>VLOOKUP($D$3&amp;"_"&amp;Y$3,データシート2!$A:$SI,MATCH($R$2&amp;"_"&amp;$B14,データシート2!$A$1:$SI$1,0),0)</f>
        <v>43.424999999999997</v>
      </c>
      <c r="Z14" s="935">
        <f>VLOOKUP($D$3&amp;"_"&amp;Z$3,データシート2!$A:$SI,MATCH($R$2&amp;"_"&amp;$B14,データシート2!$A$1:$SI$1,0),0)</f>
        <v>29.103999999999999</v>
      </c>
      <c r="AA14" s="935">
        <f>VLOOKUP($D$3&amp;"_"&amp;AA$3,データシート2!$A:$SI,MATCH($R$2&amp;"_"&amp;$B14,データシート2!$A$1:$SI$1,0),0)</f>
        <v>7.2240000000000002</v>
      </c>
      <c r="AB14" s="936">
        <f>VLOOKUP($D$3&amp;"_"&amp;AB$3,データシート2!$A:$SI,MATCH($R$2&amp;"_"&amp;$B14,データシート2!$A$1:$SI$1,0),0)</f>
        <v>7.6760000000000002</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1</v>
      </c>
      <c r="I15" s="753">
        <f>VLOOKUP($D$3&amp;"_"&amp;I$3,データシート2!$A:$SI,MATCH($G$2&amp;"_"&amp;$C15,データシート2!$A$1:$SI$1,0),0)</f>
        <v>1</v>
      </c>
      <c r="J15" s="753">
        <f>VLOOKUP($D$3&amp;"_"&amp;J$3,データシート2!$A:$SI,MATCH($G$2&amp;"_"&amp;$C15,データシート2!$A$1:$SI$1,0),0)</f>
        <v>1</v>
      </c>
      <c r="K15" s="754">
        <f>VLOOKUP($D$3&amp;"_"&amp;K$3,データシート2!$A:$SI,MATCH($G$2&amp;"_"&amp;$C15,データシート2!$A$1:$SI$1,0),0)</f>
        <v>1</v>
      </c>
      <c r="L15" s="754">
        <f>VLOOKUP($D$3&amp;"_"&amp;L$3,データシート2!$A:$SI,MATCH($G$2&amp;"_"&amp;$C15,データシート2!$A$1:$SI$1,0),0)</f>
        <v>1</v>
      </c>
      <c r="M15" s="754">
        <f>VLOOKUP($D$3&amp;"_"&amp;M$3,データシート2!$A:$SI,MATCH($G$2&amp;"_"&amp;$C15,データシート2!$A$1:$SI$1,0),0)</f>
        <v>2</v>
      </c>
      <c r="N15" s="754">
        <f>VLOOKUP($D$3&amp;"_"&amp;N$3,データシート2!$A:$SI,MATCH($G$2&amp;"_"&amp;$C15,データシート2!$A$1:$SI$1,0),0)</f>
        <v>2</v>
      </c>
      <c r="O15" s="754">
        <f>VLOOKUP($D$3&amp;"_"&amp;O$3,データシート2!$A:$SI,MATCH($G$2&amp;"_"&amp;$C15,データシート2!$A$1:$SI$1,0),0)</f>
        <v>1</v>
      </c>
      <c r="P15" s="754">
        <f>VLOOKUP($D$3&amp;"_"&amp;P$3,データシート2!$A:$SI,MATCH($G$2&amp;"_"&amp;$C15,データシート2!$A$1:$SI$1,0),0)</f>
        <v>1</v>
      </c>
      <c r="Q15" s="755">
        <f>VLOOKUP($D$3&amp;"_"&amp;Q$3,データシート2!$A:$SI,MATCH($G$2&amp;"_"&amp;$C15,データシート2!$A$1:$SI$1,0),0)</f>
        <v>1</v>
      </c>
      <c r="R15" s="937">
        <f>VLOOKUP($D$3&amp;"_"&amp;R$3,データシート2!$A:$SI,MATCH($R$2&amp;"_"&amp;$C15,データシート2!$A$1:$SI$1,0),0)</f>
        <v>0</v>
      </c>
      <c r="S15" s="938">
        <f>VLOOKUP($D$3&amp;"_"&amp;S$3,データシート2!$A:$SI,MATCH($R$2&amp;"_"&amp;$C15,データシート2!$A$1:$SI$1,0),0)</f>
        <v>23.957000000000001</v>
      </c>
      <c r="T15" s="938">
        <f>VLOOKUP($D$3&amp;"_"&amp;T$3,データシート2!$A:$SI,MATCH($R$2&amp;"_"&amp;$C15,データシート2!$A$1:$SI$1,0),0)</f>
        <v>4.8620000000000001</v>
      </c>
      <c r="U15" s="938">
        <f>VLOOKUP($D$3&amp;"_"&amp;U$3,データシート2!$A:$SI,MATCH($R$2&amp;"_"&amp;$C15,データシート2!$A$1:$SI$1,0),0)</f>
        <v>3.9969999999999999</v>
      </c>
      <c r="V15" s="938">
        <f>VLOOKUP($D$3&amp;"_"&amp;V$3,データシート2!$A:$SI,MATCH($R$2&amp;"_"&amp;$C15,データシート2!$A$1:$SI$1,0),0)</f>
        <v>4.859</v>
      </c>
      <c r="W15" s="938">
        <f>VLOOKUP($D$3&amp;"_"&amp;W$3,データシート2!$A:$SI,MATCH($R$2&amp;"_"&amp;$C15,データシート2!$A$1:$SI$1,0),0)</f>
        <v>4.6189999999999998</v>
      </c>
      <c r="X15" s="938">
        <f>VLOOKUP($D$3&amp;"_"&amp;X$3,データシート2!$A:$SI,MATCH($R$2&amp;"_"&amp;$C15,データシート2!$A$1:$SI$1,0),0)</f>
        <v>35.433</v>
      </c>
      <c r="Y15" s="938">
        <f>VLOOKUP($D$3&amp;"_"&amp;Y$3,データシート2!$A:$SI,MATCH($R$2&amp;"_"&amp;$C15,データシート2!$A$1:$SI$1,0),0)</f>
        <v>43.424999999999997</v>
      </c>
      <c r="Z15" s="938">
        <f>VLOOKUP($D$3&amp;"_"&amp;Z$3,データシート2!$A:$SI,MATCH($R$2&amp;"_"&amp;$C15,データシート2!$A$1:$SI$1,0),0)</f>
        <v>29.103999999999999</v>
      </c>
      <c r="AA15" s="938">
        <f>VLOOKUP($D$3&amp;"_"&amp;AA$3,データシート2!$A:$SI,MATCH($R$2&amp;"_"&amp;$C15,データシート2!$A$1:$SI$1,0),0)</f>
        <v>7.2240000000000002</v>
      </c>
      <c r="AB15" s="939">
        <f>VLOOKUP($D$3&amp;"_"&amp;AB$3,データシート2!$A:$SI,MATCH($R$2&amp;"_"&amp;$C15,データシート2!$A$1:$SI$1,0),0)</f>
        <v>7.6760000000000002</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73</v>
      </c>
      <c r="H26" s="745">
        <f>VLOOKUP($D$3&amp;"_"&amp;H$3,データシート2!$A:$SI,MATCH($G$2&amp;"_"&amp;$B26,データシート2!$A$1:$SI$1,0),0)</f>
        <v>73</v>
      </c>
      <c r="I26" s="745">
        <f>VLOOKUP($D$3&amp;"_"&amp;I$3,データシート2!$A:$SI,MATCH($G$2&amp;"_"&amp;$B26,データシート2!$A$1:$SI$1,0),0)</f>
        <v>74</v>
      </c>
      <c r="J26" s="745">
        <f>VLOOKUP($D$3&amp;"_"&amp;J$3,データシート2!$A:$SI,MATCH($G$2&amp;"_"&amp;$B26,データシート2!$A$1:$SI$1,0),0)</f>
        <v>74</v>
      </c>
      <c r="K26" s="746">
        <f>VLOOKUP($D$3&amp;"_"&amp;K$3,データシート2!$A:$SI,MATCH($G$2&amp;"_"&amp;$B26,データシート2!$A$1:$SI$1,0),0)</f>
        <v>67</v>
      </c>
      <c r="L26" s="746">
        <f>VLOOKUP($D$3&amp;"_"&amp;L$3,データシート2!$A:$SI,MATCH($G$2&amp;"_"&amp;$B26,データシート2!$A$1:$SI$1,0),0)</f>
        <v>75</v>
      </c>
      <c r="M26" s="746">
        <f>VLOOKUP($D$3&amp;"_"&amp;M$3,データシート2!$A:$SI,MATCH($G$2&amp;"_"&amp;$B26,データシート2!$A$1:$SI$1,0),0)</f>
        <v>77</v>
      </c>
      <c r="N26" s="746">
        <f>VLOOKUP($D$3&amp;"_"&amp;N$3,データシート2!$A:$SI,MATCH($G$2&amp;"_"&amp;$B26,データシート2!$A$1:$SI$1,0),0)</f>
        <v>76</v>
      </c>
      <c r="O26" s="746">
        <f>VLOOKUP($D$3&amp;"_"&amp;O$3,データシート2!$A:$SI,MATCH($G$2&amp;"_"&amp;$B26,データシート2!$A$1:$SI$1,0),0)</f>
        <v>74</v>
      </c>
      <c r="P26" s="746">
        <f>VLOOKUP($D$3&amp;"_"&amp;P$3,データシート2!$A:$SI,MATCH($G$2&amp;"_"&amp;$B26,データシート2!$A$1:$SI$1,0),0)</f>
        <v>76</v>
      </c>
      <c r="Q26" s="747">
        <f>VLOOKUP($D$3&amp;"_"&amp;Q$3,データシート2!$A:$SI,MATCH($G$2&amp;"_"&amp;$B26,データシート2!$A$1:$SI$1,0),0)</f>
        <v>76</v>
      </c>
      <c r="R26" s="934">
        <f>VLOOKUP($D$3&amp;"_"&amp;R$3,データシート2!$A:$SI,MATCH($R$2&amp;"_"&amp;$B26,データシート2!$A$1:$SI$1,0),0)</f>
        <v>2733.2979999999998</v>
      </c>
      <c r="S26" s="935">
        <f>VLOOKUP($D$3&amp;"_"&amp;S$3,データシート2!$A:$SI,MATCH($R$2&amp;"_"&amp;$B26,データシート2!$A$1:$SI$1,0),0)</f>
        <v>2638.7820000000002</v>
      </c>
      <c r="T26" s="935">
        <f>VLOOKUP($D$3&amp;"_"&amp;T$3,データシート2!$A:$SI,MATCH($R$2&amp;"_"&amp;$B26,データシート2!$A$1:$SI$1,0),0)</f>
        <v>2906.5509999999999</v>
      </c>
      <c r="U26" s="935">
        <f>VLOOKUP($D$3&amp;"_"&amp;U$3,データシート2!$A:$SI,MATCH($R$2&amp;"_"&amp;$B26,データシート2!$A$1:$SI$1,0),0)</f>
        <v>2886.4949999999999</v>
      </c>
      <c r="V26" s="935">
        <f>VLOOKUP($D$3&amp;"_"&amp;V$3,データシート2!$A:$SI,MATCH($R$2&amp;"_"&amp;$B26,データシート2!$A$1:$SI$1,0),0)</f>
        <v>1910.162</v>
      </c>
      <c r="W26" s="935">
        <f>VLOOKUP($D$3&amp;"_"&amp;W$3,データシート2!$A:$SI,MATCH($R$2&amp;"_"&amp;$B26,データシート2!$A$1:$SI$1,0),0)</f>
        <v>2510.0210000000002</v>
      </c>
      <c r="X26" s="935">
        <f>VLOOKUP($D$3&amp;"_"&amp;X$3,データシート2!$A:$SI,MATCH($R$2&amp;"_"&amp;$B26,データシート2!$A$1:$SI$1,0),0)</f>
        <v>2362.8910000000001</v>
      </c>
      <c r="Y26" s="935">
        <f>VLOOKUP($D$3&amp;"_"&amp;Y$3,データシート2!$A:$SI,MATCH($R$2&amp;"_"&amp;$B26,データシート2!$A$1:$SI$1,0),0)</f>
        <v>2251.134</v>
      </c>
      <c r="Z26" s="935">
        <f>VLOOKUP($D$3&amp;"_"&amp;Z$3,データシート2!$A:$SI,MATCH($R$2&amp;"_"&amp;$B26,データシート2!$A$1:$SI$1,0),0)</f>
        <v>2097.3429999999998</v>
      </c>
      <c r="AA26" s="935">
        <f>VLOOKUP($D$3&amp;"_"&amp;AA$3,データシート2!$A:$SI,MATCH($R$2&amp;"_"&amp;$B26,データシート2!$A$1:$SI$1,0),0)</f>
        <v>2057.018</v>
      </c>
      <c r="AB26" s="936">
        <f>VLOOKUP($D$3&amp;"_"&amp;AB$3,データシート2!$A:$SI,MATCH($R$2&amp;"_"&amp;$B26,データシート2!$A$1:$SI$1,0),0)</f>
        <v>2080.8049999999998</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14</v>
      </c>
      <c r="H27" s="753">
        <f>VLOOKUP($D$3&amp;"_"&amp;H$3,データシート2!$A:$SI,MATCH($G$2&amp;"_"&amp;$C27,データシート2!$A$1:$SI$1,0),0)</f>
        <v>14</v>
      </c>
      <c r="I27" s="753">
        <f>VLOOKUP($D$3&amp;"_"&amp;I$3,データシート2!$A:$SI,MATCH($G$2&amp;"_"&amp;$C27,データシート2!$A$1:$SI$1,0),0)</f>
        <v>15</v>
      </c>
      <c r="J27" s="753">
        <f>VLOOKUP($D$3&amp;"_"&amp;J$3,データシート2!$A:$SI,MATCH($G$2&amp;"_"&amp;$C27,データシート2!$A$1:$SI$1,0),0)</f>
        <v>16</v>
      </c>
      <c r="K27" s="754">
        <f>VLOOKUP($D$3&amp;"_"&amp;K$3,データシート2!$A:$SI,MATCH($G$2&amp;"_"&amp;$C27,データシート2!$A$1:$SI$1,0),0)</f>
        <v>16</v>
      </c>
      <c r="L27" s="754">
        <f>VLOOKUP($D$3&amp;"_"&amp;L$3,データシート2!$A:$SI,MATCH($G$2&amp;"_"&amp;$C27,データシート2!$A$1:$SI$1,0),0)</f>
        <v>16</v>
      </c>
      <c r="M27" s="754">
        <f>VLOOKUP($D$3&amp;"_"&amp;M$3,データシート2!$A:$SI,MATCH($G$2&amp;"_"&amp;$C27,データシート2!$A$1:$SI$1,0),0)</f>
        <v>16</v>
      </c>
      <c r="N27" s="754">
        <f>VLOOKUP($D$3&amp;"_"&amp;N$3,データシート2!$A:$SI,MATCH($G$2&amp;"_"&amp;$C27,データシート2!$A$1:$SI$1,0),0)</f>
        <v>16</v>
      </c>
      <c r="O27" s="754">
        <f>VLOOKUP($D$3&amp;"_"&amp;O$3,データシート2!$A:$SI,MATCH($G$2&amp;"_"&amp;$C27,データシート2!$A$1:$SI$1,0),0)</f>
        <v>17</v>
      </c>
      <c r="P27" s="754">
        <f>VLOOKUP($D$3&amp;"_"&amp;P$3,データシート2!$A:$SI,MATCH($G$2&amp;"_"&amp;$C27,データシート2!$A$1:$SI$1,0),0)</f>
        <v>16</v>
      </c>
      <c r="Q27" s="755">
        <f>VLOOKUP($D$3&amp;"_"&amp;Q$3,データシート2!$A:$SI,MATCH($G$2&amp;"_"&amp;$C27,データシート2!$A$1:$SI$1,0),0)</f>
        <v>17</v>
      </c>
      <c r="R27" s="943">
        <f>VLOOKUP($D$3&amp;"_"&amp;R$3,データシート2!$A:$SI,MATCH($R$2&amp;"_"&amp;$C27,データシート2!$A$1:$SI$1,0),0)</f>
        <v>101.068</v>
      </c>
      <c r="S27" s="938">
        <f>VLOOKUP($D$3&amp;"_"&amp;S$3,データシート2!$A:$SI,MATCH($R$2&amp;"_"&amp;$C27,データシート2!$A$1:$SI$1,0),0)</f>
        <v>113.884</v>
      </c>
      <c r="T27" s="938">
        <f>VLOOKUP($D$3&amp;"_"&amp;T$3,データシート2!$A:$SI,MATCH($R$2&amp;"_"&amp;$C27,データシート2!$A$1:$SI$1,0),0)</f>
        <v>125.70099999999999</v>
      </c>
      <c r="U27" s="938">
        <f>VLOOKUP($D$3&amp;"_"&amp;U$3,データシート2!$A:$SI,MATCH($R$2&amp;"_"&amp;$C27,データシート2!$A$1:$SI$1,0),0)</f>
        <v>128.65199999999999</v>
      </c>
      <c r="V27" s="938">
        <f>VLOOKUP($D$3&amp;"_"&amp;V$3,データシート2!$A:$SI,MATCH($R$2&amp;"_"&amp;$C27,データシート2!$A$1:$SI$1,0),0)</f>
        <v>123.752</v>
      </c>
      <c r="W27" s="938">
        <f>VLOOKUP($D$3&amp;"_"&amp;W$3,データシート2!$A:$SI,MATCH($R$2&amp;"_"&amp;$C27,データシート2!$A$1:$SI$1,0),0)</f>
        <v>116.377</v>
      </c>
      <c r="X27" s="938">
        <f>VLOOKUP($D$3&amp;"_"&amp;X$3,データシート2!$A:$SI,MATCH($R$2&amp;"_"&amp;$C27,データシート2!$A$1:$SI$1,0),0)</f>
        <v>109.911</v>
      </c>
      <c r="Y27" s="938">
        <f>VLOOKUP($D$3&amp;"_"&amp;Y$3,データシート2!$A:$SI,MATCH($R$2&amp;"_"&amp;$C27,データシート2!$A$1:$SI$1,0),0)</f>
        <v>107.72799999999999</v>
      </c>
      <c r="Z27" s="938">
        <f>VLOOKUP($D$3&amp;"_"&amp;Z$3,データシート2!$A:$SI,MATCH($R$2&amp;"_"&amp;$C27,データシート2!$A$1:$SI$1,0),0)</f>
        <v>95.043999999999997</v>
      </c>
      <c r="AA27" s="938">
        <f>VLOOKUP($D$3&amp;"_"&amp;AA$3,データシート2!$A:$SI,MATCH($R$2&amp;"_"&amp;$C27,データシート2!$A$1:$SI$1,0),0)</f>
        <v>94.415000000000006</v>
      </c>
      <c r="AB27" s="939">
        <f>VLOOKUP($D$3&amp;"_"&amp;AB$3,データシート2!$A:$SI,MATCH($R$2&amp;"_"&amp;$C27,データシート2!$A$1:$SI$1,0),0)</f>
        <v>104.083</v>
      </c>
    </row>
    <row r="28" spans="2:29" s="756" customFormat="1" ht="16.5" customHeight="1">
      <c r="B28" s="748"/>
      <c r="C28" s="773">
        <v>10</v>
      </c>
      <c r="D28" s="774" t="s">
        <v>541</v>
      </c>
      <c r="E28" s="773"/>
      <c r="F28" s="775"/>
      <c r="G28" s="776">
        <f>VLOOKUP($D$3&amp;"_"&amp;G$3,データシート2!$A:$SI,MATCH($G$2&amp;"_"&amp;$C28,データシート2!$A$1:$SI$1,0),0)</f>
        <v>8</v>
      </c>
      <c r="H28" s="777">
        <f>VLOOKUP($D$3&amp;"_"&amp;H$3,データシート2!$A:$SI,MATCH($G$2&amp;"_"&amp;$C28,データシート2!$A$1:$SI$1,0),0)</f>
        <v>8</v>
      </c>
      <c r="I28" s="777">
        <f>VLOOKUP($D$3&amp;"_"&amp;I$3,データシート2!$A:$SI,MATCH($G$2&amp;"_"&amp;$C28,データシート2!$A$1:$SI$1,0),0)</f>
        <v>7</v>
      </c>
      <c r="J28" s="777">
        <f>VLOOKUP($D$3&amp;"_"&amp;J$3,データシート2!$A:$SI,MATCH($G$2&amp;"_"&amp;$C28,データシート2!$A$1:$SI$1,0),0)</f>
        <v>8</v>
      </c>
      <c r="K28" s="778">
        <f>VLOOKUP($D$3&amp;"_"&amp;K$3,データシート2!$A:$SI,MATCH($G$2&amp;"_"&amp;$C28,データシート2!$A$1:$SI$1,0),0)</f>
        <v>9</v>
      </c>
      <c r="L28" s="778">
        <f>VLOOKUP($D$3&amp;"_"&amp;L$3,データシート2!$A:$SI,MATCH($G$2&amp;"_"&amp;$C28,データシート2!$A$1:$SI$1,0),0)</f>
        <v>9</v>
      </c>
      <c r="M28" s="778">
        <f>VLOOKUP($D$3&amp;"_"&amp;M$3,データシート2!$A:$SI,MATCH($G$2&amp;"_"&amp;$C28,データシート2!$A$1:$SI$1,0),0)</f>
        <v>9</v>
      </c>
      <c r="N28" s="778">
        <f>VLOOKUP($D$3&amp;"_"&amp;N$3,データシート2!$A:$SI,MATCH($G$2&amp;"_"&amp;$C28,データシート2!$A$1:$SI$1,0),0)</f>
        <v>9</v>
      </c>
      <c r="O28" s="778">
        <f>VLOOKUP($D$3&amp;"_"&amp;O$3,データシート2!$A:$SI,MATCH($G$2&amp;"_"&amp;$C28,データシート2!$A$1:$SI$1,0),0)</f>
        <v>8</v>
      </c>
      <c r="P28" s="778">
        <f>VLOOKUP($D$3&amp;"_"&amp;P$3,データシート2!$A:$SI,MATCH($G$2&amp;"_"&amp;$C28,データシート2!$A$1:$SI$1,0),0)</f>
        <v>8</v>
      </c>
      <c r="Q28" s="779">
        <f>VLOOKUP($D$3&amp;"_"&amp;Q$3,データシート2!$A:$SI,MATCH($G$2&amp;"_"&amp;$C28,データシート2!$A$1:$SI$1,0),0)</f>
        <v>8</v>
      </c>
      <c r="R28" s="947">
        <f>VLOOKUP($D$3&amp;"_"&amp;R$3,データシート2!$A:$SI,MATCH($R$2&amp;"_"&amp;$C28,データシート2!$A$1:$SI$1,0),0)</f>
        <v>79.578000000000003</v>
      </c>
      <c r="S28" s="948">
        <f>VLOOKUP($D$3&amp;"_"&amp;S$3,データシート2!$A:$SI,MATCH($R$2&amp;"_"&amp;$C28,データシート2!$A$1:$SI$1,0),0)</f>
        <v>96.838999999999999</v>
      </c>
      <c r="T28" s="948">
        <f>VLOOKUP($D$3&amp;"_"&amp;T$3,データシート2!$A:$SI,MATCH($R$2&amp;"_"&amp;$C28,データシート2!$A$1:$SI$1,0),0)</f>
        <v>79.983999999999995</v>
      </c>
      <c r="U28" s="948">
        <f>VLOOKUP($D$3&amp;"_"&amp;U$3,データシート2!$A:$SI,MATCH($R$2&amp;"_"&amp;$C28,データシート2!$A$1:$SI$1,0),0)</f>
        <v>106.916</v>
      </c>
      <c r="V28" s="948">
        <f>VLOOKUP($D$3&amp;"_"&amp;V$3,データシート2!$A:$SI,MATCH($R$2&amp;"_"&amp;$C28,データシート2!$A$1:$SI$1,0),0)</f>
        <v>106.52</v>
      </c>
      <c r="W28" s="948">
        <f>VLOOKUP($D$3&amp;"_"&amp;W$3,データシート2!$A:$SI,MATCH($R$2&amp;"_"&amp;$C28,データシート2!$A$1:$SI$1,0),0)</f>
        <v>103.121</v>
      </c>
      <c r="X28" s="948">
        <f>VLOOKUP($D$3&amp;"_"&amp;X$3,データシート2!$A:$SI,MATCH($R$2&amp;"_"&amp;$C28,データシート2!$A$1:$SI$1,0),0)</f>
        <v>80.66</v>
      </c>
      <c r="Y28" s="948">
        <f>VLOOKUP($D$3&amp;"_"&amp;Y$3,データシート2!$A:$SI,MATCH($R$2&amp;"_"&amp;$C28,データシート2!$A$1:$SI$1,0),0)</f>
        <v>89.352999999999994</v>
      </c>
      <c r="Z28" s="948">
        <f>VLOOKUP($D$3&amp;"_"&amp;Z$3,データシート2!$A:$SI,MATCH($R$2&amp;"_"&amp;$C28,データシート2!$A$1:$SI$1,0),0)</f>
        <v>75.073999999999998</v>
      </c>
      <c r="AA28" s="948">
        <f>VLOOKUP($D$3&amp;"_"&amp;AA$3,データシート2!$A:$SI,MATCH($R$2&amp;"_"&amp;$C28,データシート2!$A$1:$SI$1,0),0)</f>
        <v>67.5</v>
      </c>
      <c r="AB28" s="949">
        <f>VLOOKUP($D$3&amp;"_"&amp;AB$3,データシート2!$A:$SI,MATCH($R$2&amp;"_"&amp;$C28,データシート2!$A$1:$SI$1,0),0)</f>
        <v>69.17</v>
      </c>
    </row>
    <row r="29" spans="2:29" s="756" customFormat="1" ht="16.5" customHeight="1">
      <c r="B29" s="748"/>
      <c r="C29" s="773">
        <v>11</v>
      </c>
      <c r="D29" s="774" t="s">
        <v>542</v>
      </c>
      <c r="E29" s="773"/>
      <c r="F29" s="775"/>
      <c r="G29" s="776">
        <f>VLOOKUP($D$3&amp;"_"&amp;G$3,データシート2!$A:$SI,MATCH($G$2&amp;"_"&amp;$C29,データシート2!$A$1:$SI$1,0),0)</f>
        <v>5</v>
      </c>
      <c r="H29" s="777">
        <f>VLOOKUP($D$3&amp;"_"&amp;H$3,データシート2!$A:$SI,MATCH($G$2&amp;"_"&amp;$C29,データシート2!$A$1:$SI$1,0),0)</f>
        <v>6</v>
      </c>
      <c r="I29" s="777">
        <f>VLOOKUP($D$3&amp;"_"&amp;I$3,データシート2!$A:$SI,MATCH($G$2&amp;"_"&amp;$C29,データシート2!$A$1:$SI$1,0),0)</f>
        <v>5</v>
      </c>
      <c r="J29" s="777">
        <f>VLOOKUP($D$3&amp;"_"&amp;J$3,データシート2!$A:$SI,MATCH($G$2&amp;"_"&amp;$C29,データシート2!$A$1:$SI$1,0),0)</f>
        <v>5</v>
      </c>
      <c r="K29" s="778">
        <f>VLOOKUP($D$3&amp;"_"&amp;K$3,データシート2!$A:$SI,MATCH($G$2&amp;"_"&amp;$C29,データシート2!$A$1:$SI$1,0),0)</f>
        <v>2</v>
      </c>
      <c r="L29" s="778">
        <f>VLOOKUP($D$3&amp;"_"&amp;L$3,データシート2!$A:$SI,MATCH($G$2&amp;"_"&amp;$C29,データシート2!$A$1:$SI$1,0),0)</f>
        <v>4</v>
      </c>
      <c r="M29" s="778">
        <f>VLOOKUP($D$3&amp;"_"&amp;M$3,データシート2!$A:$SI,MATCH($G$2&amp;"_"&amp;$C29,データシート2!$A$1:$SI$1,0),0)</f>
        <v>4</v>
      </c>
      <c r="N29" s="778">
        <f>VLOOKUP($D$3&amp;"_"&amp;N$3,データシート2!$A:$SI,MATCH($G$2&amp;"_"&amp;$C29,データシート2!$A$1:$SI$1,0),0)</f>
        <v>4</v>
      </c>
      <c r="O29" s="778">
        <f>VLOOKUP($D$3&amp;"_"&amp;O$3,データシート2!$A:$SI,MATCH($G$2&amp;"_"&amp;$C29,データシート2!$A$1:$SI$1,0),0)</f>
        <v>4</v>
      </c>
      <c r="P29" s="778">
        <f>VLOOKUP($D$3&amp;"_"&amp;P$3,データシート2!$A:$SI,MATCH($G$2&amp;"_"&amp;$C29,データシート2!$A$1:$SI$1,0),0)</f>
        <v>4</v>
      </c>
      <c r="Q29" s="779">
        <f>VLOOKUP($D$3&amp;"_"&amp;Q$3,データシート2!$A:$SI,MATCH($G$2&amp;"_"&amp;$C29,データシート2!$A$1:$SI$1,0),0)</f>
        <v>3</v>
      </c>
      <c r="R29" s="947">
        <f>VLOOKUP($D$3&amp;"_"&amp;R$3,データシート2!$A:$SI,MATCH($R$2&amp;"_"&amp;$C29,データシート2!$A$1:$SI$1,0),0)</f>
        <v>225.22800000000001</v>
      </c>
      <c r="S29" s="948">
        <f>VLOOKUP($D$3&amp;"_"&amp;S$3,データシート2!$A:$SI,MATCH($R$2&amp;"_"&amp;$C29,データシート2!$A$1:$SI$1,0),0)</f>
        <v>239.62700000000001</v>
      </c>
      <c r="T29" s="948">
        <f>VLOOKUP($D$3&amp;"_"&amp;T$3,データシート2!$A:$SI,MATCH($R$2&amp;"_"&amp;$C29,データシート2!$A$1:$SI$1,0),0)</f>
        <v>234.90100000000001</v>
      </c>
      <c r="U29" s="948">
        <f>VLOOKUP($D$3&amp;"_"&amp;U$3,データシート2!$A:$SI,MATCH($R$2&amp;"_"&amp;$C29,データシート2!$A$1:$SI$1,0),0)</f>
        <v>244.58799999999999</v>
      </c>
      <c r="V29" s="948">
        <f>VLOOKUP($D$3&amp;"_"&amp;V$3,データシート2!$A:$SI,MATCH($R$2&amp;"_"&amp;$C29,データシート2!$A$1:$SI$1,0),0)</f>
        <v>12.558999999999999</v>
      </c>
      <c r="W29" s="948">
        <f>VLOOKUP($D$3&amp;"_"&amp;W$3,データシート2!$A:$SI,MATCH($R$2&amp;"_"&amp;$C29,データシート2!$A$1:$SI$1,0),0)</f>
        <v>255.04499999999999</v>
      </c>
      <c r="X29" s="948">
        <f>VLOOKUP($D$3&amp;"_"&amp;X$3,データシート2!$A:$SI,MATCH($R$2&amp;"_"&amp;$C29,データシート2!$A$1:$SI$1,0),0)</f>
        <v>245.215</v>
      </c>
      <c r="Y29" s="948">
        <f>VLOOKUP($D$3&amp;"_"&amp;Y$3,データシート2!$A:$SI,MATCH($R$2&amp;"_"&amp;$C29,データシート2!$A$1:$SI$1,0),0)</f>
        <v>253.85499999999999</v>
      </c>
      <c r="Z29" s="948">
        <f>VLOOKUP($D$3&amp;"_"&amp;Z$3,データシート2!$A:$SI,MATCH($R$2&amp;"_"&amp;$C29,データシート2!$A$1:$SI$1,0),0)</f>
        <v>235.17500000000001</v>
      </c>
      <c r="AA29" s="948">
        <f>VLOOKUP($D$3&amp;"_"&amp;AA$3,データシート2!$A:$SI,MATCH($R$2&amp;"_"&amp;$C29,データシート2!$A$1:$SI$1,0),0)</f>
        <v>182.179</v>
      </c>
      <c r="AB29" s="949">
        <f>VLOOKUP($D$3&amp;"_"&amp;AB$3,データシート2!$A:$SI,MATCH($R$2&amp;"_"&amp;$C29,データシート2!$A$1:$SI$1,0),0)</f>
        <v>341.69200000000001</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1</v>
      </c>
      <c r="M30" s="778">
        <f>VLOOKUP($D$3&amp;"_"&amp;M$3,データシート2!$A:$SI,MATCH($G$2&amp;"_"&amp;$C30,データシート2!$A$1:$SI$1,0),0)</f>
        <v>1</v>
      </c>
      <c r="N30" s="778">
        <f>VLOOKUP($D$3&amp;"_"&amp;N$3,データシート2!$A:$SI,MATCH($G$2&amp;"_"&amp;$C30,データシート2!$A$1:$SI$1,0),0)</f>
        <v>1</v>
      </c>
      <c r="O30" s="778">
        <f>VLOOKUP($D$3&amp;"_"&amp;O$3,データシート2!$A:$SI,MATCH($G$2&amp;"_"&amp;$C30,データシート2!$A$1:$SI$1,0),0)</f>
        <v>1</v>
      </c>
      <c r="P30" s="778">
        <f>VLOOKUP($D$3&amp;"_"&amp;P$3,データシート2!$A:$SI,MATCH($G$2&amp;"_"&amp;$C30,データシート2!$A$1:$SI$1,0),0)</f>
        <v>1</v>
      </c>
      <c r="Q30" s="779">
        <f>VLOOKUP($D$3&amp;"_"&amp;Q$3,データシート2!$A:$SI,MATCH($G$2&amp;"_"&amp;$C30,データシート2!$A$1:$SI$1,0),0)</f>
        <v>1</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3.6739999999999999</v>
      </c>
      <c r="X30" s="948">
        <f>VLOOKUP($D$3&amp;"_"&amp;X$3,データシート2!$A:$SI,MATCH($R$2&amp;"_"&amp;$C30,データシート2!$A$1:$SI$1,0),0)</f>
        <v>11.919</v>
      </c>
      <c r="Y30" s="948">
        <f>VLOOKUP($D$3&amp;"_"&amp;Y$3,データシート2!$A:$SI,MATCH($R$2&amp;"_"&amp;$C30,データシート2!$A$1:$SI$1,0),0)</f>
        <v>12.914</v>
      </c>
      <c r="Z30" s="948">
        <f>VLOOKUP($D$3&amp;"_"&amp;Z$3,データシート2!$A:$SI,MATCH($R$2&amp;"_"&amp;$C30,データシート2!$A$1:$SI$1,0),0)</f>
        <v>17.355</v>
      </c>
      <c r="AA30" s="948">
        <f>VLOOKUP($D$3&amp;"_"&amp;AA$3,データシート2!$A:$SI,MATCH($R$2&amp;"_"&amp;$C30,データシート2!$A$1:$SI$1,0),0)</f>
        <v>14.996</v>
      </c>
      <c r="AB30" s="949">
        <f>VLOOKUP($D$3&amp;"_"&amp;AB$3,データシート2!$A:$SI,MATCH($R$2&amp;"_"&amp;$C30,データシート2!$A$1:$SI$1,0),0)</f>
        <v>6.1340000000000003</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2</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129.67400000000001</v>
      </c>
      <c r="S32" s="948">
        <f>VLOOKUP($D$3&amp;"_"&amp;S$3,データシート2!$A:$SI,MATCH($R$2&amp;"_"&amp;$C32,データシート2!$A$1:$SI$1,0),0)</f>
        <v>63.006</v>
      </c>
      <c r="T32" s="948">
        <f>VLOOKUP($D$3&amp;"_"&amp;T$3,データシート2!$A:$SI,MATCH($R$2&amp;"_"&amp;$C32,データシート2!$A$1:$SI$1,0),0)</f>
        <v>118.721</v>
      </c>
      <c r="U32" s="948">
        <f>VLOOKUP($D$3&amp;"_"&amp;U$3,データシート2!$A:$SI,MATCH($R$2&amp;"_"&amp;$C32,データシート2!$A$1:$SI$1,0),0)</f>
        <v>114.992</v>
      </c>
      <c r="V32" s="948">
        <f>VLOOKUP($D$3&amp;"_"&amp;V$3,データシート2!$A:$SI,MATCH($R$2&amp;"_"&amp;$C32,データシート2!$A$1:$SI$1,0),0)</f>
        <v>116.027</v>
      </c>
      <c r="W32" s="948">
        <f>VLOOKUP($D$3&amp;"_"&amp;W$3,データシート2!$A:$SI,MATCH($R$2&amp;"_"&amp;$C32,データシート2!$A$1:$SI$1,0),0)</f>
        <v>112.152</v>
      </c>
      <c r="X32" s="948">
        <f>VLOOKUP($D$3&amp;"_"&amp;X$3,データシート2!$A:$SI,MATCH($R$2&amp;"_"&amp;$C32,データシート2!$A$1:$SI$1,0),0)</f>
        <v>106.783</v>
      </c>
      <c r="Y32" s="948">
        <f>VLOOKUP($D$3&amp;"_"&amp;Y$3,データシート2!$A:$SI,MATCH($R$2&amp;"_"&amp;$C32,データシート2!$A$1:$SI$1,0),0)</f>
        <v>108.22</v>
      </c>
      <c r="Z32" s="948">
        <f>VLOOKUP($D$3&amp;"_"&amp;Z$3,データシート2!$A:$SI,MATCH($R$2&amp;"_"&amp;$C32,データシート2!$A$1:$SI$1,0),0)</f>
        <v>107.893</v>
      </c>
      <c r="AA32" s="948">
        <f>VLOOKUP($D$3&amp;"_"&amp;AA$3,データシート2!$A:$SI,MATCH($R$2&amp;"_"&amp;$C32,データシート2!$A$1:$SI$1,0),0)</f>
        <v>98.034999999999997</v>
      </c>
      <c r="AB32" s="949">
        <f>VLOOKUP($D$3&amp;"_"&amp;AB$3,データシート2!$A:$SI,MATCH($R$2&amp;"_"&amp;$C32,データシート2!$A$1:$SI$1,0),0)</f>
        <v>106.872</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11</v>
      </c>
      <c r="H34" s="777">
        <f>VLOOKUP($D$3&amp;"_"&amp;H$3,データシート2!$A:$SI,MATCH($G$2&amp;"_"&amp;$C34,データシート2!$A$1:$SI$1,0),0)</f>
        <v>11</v>
      </c>
      <c r="I34" s="777">
        <f>VLOOKUP($D$3&amp;"_"&amp;I$3,データシート2!$A:$SI,MATCH($G$2&amp;"_"&amp;$C34,データシート2!$A$1:$SI$1,0),0)</f>
        <v>11</v>
      </c>
      <c r="J34" s="777">
        <f>VLOOKUP($D$3&amp;"_"&amp;J$3,データシート2!$A:$SI,MATCH($G$2&amp;"_"&amp;$C34,データシート2!$A$1:$SI$1,0),0)</f>
        <v>11</v>
      </c>
      <c r="K34" s="778">
        <f>VLOOKUP($D$3&amp;"_"&amp;K$3,データシート2!$A:$SI,MATCH($G$2&amp;"_"&amp;$C34,データシート2!$A$1:$SI$1,0),0)</f>
        <v>8</v>
      </c>
      <c r="L34" s="778">
        <f>VLOOKUP($D$3&amp;"_"&amp;L$3,データシート2!$A:$SI,MATCH($G$2&amp;"_"&amp;$C34,データシート2!$A$1:$SI$1,0),0)</f>
        <v>12</v>
      </c>
      <c r="M34" s="778">
        <f>VLOOKUP($D$3&amp;"_"&amp;M$3,データシート2!$A:$SI,MATCH($G$2&amp;"_"&amp;$C34,データシート2!$A$1:$SI$1,0),0)</f>
        <v>12</v>
      </c>
      <c r="N34" s="778">
        <f>VLOOKUP($D$3&amp;"_"&amp;N$3,データシート2!$A:$SI,MATCH($G$2&amp;"_"&amp;$C34,データシート2!$A$1:$SI$1,0),0)</f>
        <v>12</v>
      </c>
      <c r="O34" s="778">
        <f>VLOOKUP($D$3&amp;"_"&amp;O$3,データシート2!$A:$SI,MATCH($G$2&amp;"_"&amp;$C34,データシート2!$A$1:$SI$1,0),0)</f>
        <v>11</v>
      </c>
      <c r="P34" s="778">
        <f>VLOOKUP($D$3&amp;"_"&amp;P$3,データシート2!$A:$SI,MATCH($G$2&amp;"_"&amp;$C34,データシート2!$A$1:$SI$1,0),0)</f>
        <v>13</v>
      </c>
      <c r="Q34" s="779">
        <f>VLOOKUP($D$3&amp;"_"&amp;Q$3,データシート2!$A:$SI,MATCH($G$2&amp;"_"&amp;$C34,データシート2!$A$1:$SI$1,0),0)</f>
        <v>13</v>
      </c>
      <c r="R34" s="947">
        <f>VLOOKUP($D$3&amp;"_"&amp;R$3,データシート2!$A:$SI,MATCH($R$2&amp;"_"&amp;$C34,データシート2!$A$1:$SI$1,0),0)</f>
        <v>871.58399999999995</v>
      </c>
      <c r="S34" s="948">
        <f>VLOOKUP($D$3&amp;"_"&amp;S$3,データシート2!$A:$SI,MATCH($R$2&amp;"_"&amp;$C34,データシート2!$A$1:$SI$1,0),0)</f>
        <v>658.35299999999995</v>
      </c>
      <c r="T34" s="948">
        <f>VLOOKUP($D$3&amp;"_"&amp;T$3,データシート2!$A:$SI,MATCH($R$2&amp;"_"&amp;$C34,データシート2!$A$1:$SI$1,0),0)</f>
        <v>658.44399999999996</v>
      </c>
      <c r="U34" s="948">
        <f>VLOOKUP($D$3&amp;"_"&amp;U$3,データシート2!$A:$SI,MATCH($R$2&amp;"_"&amp;$C34,データシート2!$A$1:$SI$1,0),0)</f>
        <v>610.39400000000001</v>
      </c>
      <c r="V34" s="948">
        <f>VLOOKUP($D$3&amp;"_"&amp;V$3,データシート2!$A:$SI,MATCH($R$2&amp;"_"&amp;$C34,データシート2!$A$1:$SI$1,0),0)</f>
        <v>150.59399999999999</v>
      </c>
      <c r="W34" s="948">
        <f>VLOOKUP($D$3&amp;"_"&amp;W$3,データシート2!$A:$SI,MATCH($R$2&amp;"_"&amp;$C34,データシート2!$A$1:$SI$1,0),0)</f>
        <v>698.28300000000002</v>
      </c>
      <c r="X34" s="948">
        <f>VLOOKUP($D$3&amp;"_"&amp;X$3,データシート2!$A:$SI,MATCH($R$2&amp;"_"&amp;$C34,データシート2!$A$1:$SI$1,0),0)</f>
        <v>649.86699999999996</v>
      </c>
      <c r="Y34" s="948">
        <f>VLOOKUP($D$3&amp;"_"&amp;Y$3,データシート2!$A:$SI,MATCH($R$2&amp;"_"&amp;$C34,データシート2!$A$1:$SI$1,0),0)</f>
        <v>607.28300000000002</v>
      </c>
      <c r="Z34" s="948">
        <f>VLOOKUP($D$3&amp;"_"&amp;Z$3,データシート2!$A:$SI,MATCH($R$2&amp;"_"&amp;$C34,データシート2!$A$1:$SI$1,0),0)</f>
        <v>634.54200000000003</v>
      </c>
      <c r="AA34" s="948">
        <f>VLOOKUP($D$3&amp;"_"&amp;AA$3,データシート2!$A:$SI,MATCH($R$2&amp;"_"&amp;$C34,データシート2!$A$1:$SI$1,0),0)</f>
        <v>803.05399999999997</v>
      </c>
      <c r="AB34" s="949">
        <f>VLOOKUP($D$3&amp;"_"&amp;AB$3,データシート2!$A:$SI,MATCH($R$2&amp;"_"&amp;$C34,データシート2!$A$1:$SI$1,0),0)</f>
        <v>689.31299999999999</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4</v>
      </c>
      <c r="H38" s="777">
        <f>VLOOKUP($D$3&amp;"_"&amp;H$3,データシート2!$A:$SI,MATCH($G$2&amp;"_"&amp;$C38,データシート2!$A$1:$SI$1,0),0)</f>
        <v>3</v>
      </c>
      <c r="I38" s="777">
        <f>VLOOKUP($D$3&amp;"_"&amp;I$3,データシート2!$A:$SI,MATCH($G$2&amp;"_"&amp;$C38,データシート2!$A$1:$SI$1,0),0)</f>
        <v>3</v>
      </c>
      <c r="J38" s="777">
        <f>VLOOKUP($D$3&amp;"_"&amp;J$3,データシート2!$A:$SI,MATCH($G$2&amp;"_"&amp;$C38,データシート2!$A$1:$SI$1,0),0)</f>
        <v>3</v>
      </c>
      <c r="K38" s="778">
        <f>VLOOKUP($D$3&amp;"_"&amp;K$3,データシート2!$A:$SI,MATCH($G$2&amp;"_"&amp;$C38,データシート2!$A$1:$SI$1,0),0)</f>
        <v>3</v>
      </c>
      <c r="L38" s="778">
        <f>VLOOKUP($D$3&amp;"_"&amp;L$3,データシート2!$A:$SI,MATCH($G$2&amp;"_"&amp;$C38,データシート2!$A$1:$SI$1,0),0)</f>
        <v>4</v>
      </c>
      <c r="M38" s="778">
        <f>VLOOKUP($D$3&amp;"_"&amp;M$3,データシート2!$A:$SI,MATCH($G$2&amp;"_"&amp;$C38,データシート2!$A$1:$SI$1,0),0)</f>
        <v>5</v>
      </c>
      <c r="N38" s="778">
        <f>VLOOKUP($D$3&amp;"_"&amp;N$3,データシート2!$A:$SI,MATCH($G$2&amp;"_"&amp;$C38,データシート2!$A$1:$SI$1,0),0)</f>
        <v>5</v>
      </c>
      <c r="O38" s="778">
        <f>VLOOKUP($D$3&amp;"_"&amp;O$3,データシート2!$A:$SI,MATCH($G$2&amp;"_"&amp;$C38,データシート2!$A$1:$SI$1,0),0)</f>
        <v>5</v>
      </c>
      <c r="P38" s="778">
        <f>VLOOKUP($D$3&amp;"_"&amp;P$3,データシート2!$A:$SI,MATCH($G$2&amp;"_"&amp;$C38,データシート2!$A$1:$SI$1,0),0)</f>
        <v>5</v>
      </c>
      <c r="Q38" s="779">
        <f>VLOOKUP($D$3&amp;"_"&amp;Q$3,データシート2!$A:$SI,MATCH($G$2&amp;"_"&amp;$C38,データシート2!$A$1:$SI$1,0),0)</f>
        <v>5</v>
      </c>
      <c r="R38" s="947">
        <f>VLOOKUP($D$3&amp;"_"&amp;R$3,データシート2!$A:$SI,MATCH($R$2&amp;"_"&amp;$C38,データシート2!$A$1:$SI$1,0),0)</f>
        <v>29.795000000000002</v>
      </c>
      <c r="S38" s="948">
        <f>VLOOKUP($D$3&amp;"_"&amp;S$3,データシート2!$A:$SI,MATCH($R$2&amp;"_"&amp;$C38,データシート2!$A$1:$SI$1,0),0)</f>
        <v>30.623000000000001</v>
      </c>
      <c r="T38" s="948">
        <f>VLOOKUP($D$3&amp;"_"&amp;T$3,データシート2!$A:$SI,MATCH($R$2&amp;"_"&amp;$C38,データシート2!$A$1:$SI$1,0),0)</f>
        <v>40.154000000000003</v>
      </c>
      <c r="U38" s="948">
        <f>VLOOKUP($D$3&amp;"_"&amp;U$3,データシート2!$A:$SI,MATCH($R$2&amp;"_"&amp;$C38,データシート2!$A$1:$SI$1,0),0)</f>
        <v>41.768000000000001</v>
      </c>
      <c r="V38" s="948">
        <f>VLOOKUP($D$3&amp;"_"&amp;V$3,データシート2!$A:$SI,MATCH($R$2&amp;"_"&amp;$C38,データシート2!$A$1:$SI$1,0),0)</f>
        <v>24.46</v>
      </c>
      <c r="W38" s="948">
        <f>VLOOKUP($D$3&amp;"_"&amp;W$3,データシート2!$A:$SI,MATCH($R$2&amp;"_"&amp;$C38,データシート2!$A$1:$SI$1,0),0)</f>
        <v>48.39</v>
      </c>
      <c r="X38" s="948">
        <f>VLOOKUP($D$3&amp;"_"&amp;X$3,データシート2!$A:$SI,MATCH($R$2&amp;"_"&amp;$C38,データシート2!$A$1:$SI$1,0),0)</f>
        <v>49.268000000000001</v>
      </c>
      <c r="Y38" s="948">
        <f>VLOOKUP($D$3&amp;"_"&amp;Y$3,データシート2!$A:$SI,MATCH($R$2&amp;"_"&amp;$C38,データシート2!$A$1:$SI$1,0),0)</f>
        <v>47.912999999999997</v>
      </c>
      <c r="Z38" s="948">
        <f>VLOOKUP($D$3&amp;"_"&amp;Z$3,データシート2!$A:$SI,MATCH($R$2&amp;"_"&amp;$C38,データシート2!$A$1:$SI$1,0),0)</f>
        <v>39.625999999999998</v>
      </c>
      <c r="AA38" s="948">
        <f>VLOOKUP($D$3&amp;"_"&amp;AA$3,データシート2!$A:$SI,MATCH($R$2&amp;"_"&amp;$C38,データシート2!$A$1:$SI$1,0),0)</f>
        <v>41.311</v>
      </c>
      <c r="AB38" s="949">
        <f>VLOOKUP($D$3&amp;"_"&amp;AB$3,データシート2!$A:$SI,MATCH($R$2&amp;"_"&amp;$C38,データシート2!$A$1:$SI$1,0),0)</f>
        <v>43.811</v>
      </c>
    </row>
    <row r="39" spans="2:29" s="756" customFormat="1" ht="16.5" customHeight="1">
      <c r="B39" s="748"/>
      <c r="C39" s="773">
        <v>19</v>
      </c>
      <c r="D39" s="774" t="s">
        <v>551</v>
      </c>
      <c r="E39" s="880"/>
      <c r="F39" s="775"/>
      <c r="G39" s="776">
        <f>VLOOKUP($D$3&amp;"_"&amp;G$3,データシート2!$A:$SI,MATCH($G$2&amp;"_"&amp;$C39,データシート2!$A$1:$SI$1,0),0)</f>
        <v>2</v>
      </c>
      <c r="H39" s="777">
        <f>VLOOKUP($D$3&amp;"_"&amp;H$3,データシート2!$A:$SI,MATCH($G$2&amp;"_"&amp;$C39,データシート2!$A$1:$SI$1,0),0)</f>
        <v>2</v>
      </c>
      <c r="I39" s="777">
        <f>VLOOKUP($D$3&amp;"_"&amp;I$3,データシート2!$A:$SI,MATCH($G$2&amp;"_"&amp;$C39,データシート2!$A$1:$SI$1,0),0)</f>
        <v>3</v>
      </c>
      <c r="J39" s="777">
        <f>VLOOKUP($D$3&amp;"_"&amp;J$3,データシート2!$A:$SI,MATCH($G$2&amp;"_"&amp;$C39,データシート2!$A$1:$SI$1,0),0)</f>
        <v>3</v>
      </c>
      <c r="K39" s="778">
        <f>VLOOKUP($D$3&amp;"_"&amp;K$3,データシート2!$A:$SI,MATCH($G$2&amp;"_"&amp;$C39,データシート2!$A$1:$SI$1,0),0)</f>
        <v>3</v>
      </c>
      <c r="L39" s="778">
        <f>VLOOKUP($D$3&amp;"_"&amp;L$3,データシート2!$A:$SI,MATCH($G$2&amp;"_"&amp;$C39,データシート2!$A$1:$SI$1,0),0)</f>
        <v>3</v>
      </c>
      <c r="M39" s="778">
        <f>VLOOKUP($D$3&amp;"_"&amp;M$3,データシート2!$A:$SI,MATCH($G$2&amp;"_"&amp;$C39,データシート2!$A$1:$SI$1,0),0)</f>
        <v>3</v>
      </c>
      <c r="N39" s="778">
        <f>VLOOKUP($D$3&amp;"_"&amp;N$3,データシート2!$A:$SI,MATCH($G$2&amp;"_"&amp;$C39,データシート2!$A$1:$SI$1,0),0)</f>
        <v>3</v>
      </c>
      <c r="O39" s="778">
        <f>VLOOKUP($D$3&amp;"_"&amp;O$3,データシート2!$A:$SI,MATCH($G$2&amp;"_"&amp;$C39,データシート2!$A$1:$SI$1,0),0)</f>
        <v>3</v>
      </c>
      <c r="P39" s="778">
        <f>VLOOKUP($D$3&amp;"_"&amp;P$3,データシート2!$A:$SI,MATCH($G$2&amp;"_"&amp;$C39,データシート2!$A$1:$SI$1,0),0)</f>
        <v>3</v>
      </c>
      <c r="Q39" s="779">
        <f>VLOOKUP($D$3&amp;"_"&amp;Q$3,データシート2!$A:$SI,MATCH($G$2&amp;"_"&amp;$C39,データシート2!$A$1:$SI$1,0),0)</f>
        <v>3</v>
      </c>
      <c r="R39" s="947">
        <f>VLOOKUP($D$3&amp;"_"&amp;R$3,データシート2!$A:$SI,MATCH($R$2&amp;"_"&amp;$C39,データシート2!$A$1:$SI$1,0),0)</f>
        <v>90.671000000000006</v>
      </c>
      <c r="S39" s="948">
        <f>VLOOKUP($D$3&amp;"_"&amp;S$3,データシート2!$A:$SI,MATCH($R$2&amp;"_"&amp;$C39,データシート2!$A$1:$SI$1,0),0)</f>
        <v>102.785</v>
      </c>
      <c r="T39" s="948">
        <f>VLOOKUP($D$3&amp;"_"&amp;T$3,データシート2!$A:$SI,MATCH($R$2&amp;"_"&amp;$C39,データシート2!$A$1:$SI$1,0),0)</f>
        <v>122.27</v>
      </c>
      <c r="U39" s="948">
        <f>VLOOKUP($D$3&amp;"_"&amp;U$3,データシート2!$A:$SI,MATCH($R$2&amp;"_"&amp;$C39,データシート2!$A$1:$SI$1,0),0)</f>
        <v>122.949</v>
      </c>
      <c r="V39" s="948">
        <f>VLOOKUP($D$3&amp;"_"&amp;V$3,データシート2!$A:$SI,MATCH($R$2&amp;"_"&amp;$C39,データシート2!$A$1:$SI$1,0),0)</f>
        <v>109.664</v>
      </c>
      <c r="W39" s="948">
        <f>VLOOKUP($D$3&amp;"_"&amp;W$3,データシート2!$A:$SI,MATCH($R$2&amp;"_"&amp;$C39,データシート2!$A$1:$SI$1,0),0)</f>
        <v>103.398</v>
      </c>
      <c r="X39" s="948">
        <f>VLOOKUP($D$3&amp;"_"&amp;X$3,データシート2!$A:$SI,MATCH($R$2&amp;"_"&amp;$C39,データシート2!$A$1:$SI$1,0),0)</f>
        <v>95.028000000000006</v>
      </c>
      <c r="Y39" s="948">
        <f>VLOOKUP($D$3&amp;"_"&amp;Y$3,データシート2!$A:$SI,MATCH($R$2&amp;"_"&amp;$C39,データシート2!$A$1:$SI$1,0),0)</f>
        <v>91.596000000000004</v>
      </c>
      <c r="Z39" s="948">
        <f>VLOOKUP($D$3&amp;"_"&amp;Z$3,データシート2!$A:$SI,MATCH($R$2&amp;"_"&amp;$C39,データシート2!$A$1:$SI$1,0),0)</f>
        <v>74.051000000000002</v>
      </c>
      <c r="AA39" s="948">
        <f>VLOOKUP($D$3&amp;"_"&amp;AA$3,データシート2!$A:$SI,MATCH($R$2&amp;"_"&amp;$C39,データシート2!$A$1:$SI$1,0),0)</f>
        <v>70.406999999999996</v>
      </c>
      <c r="AB39" s="949">
        <f>VLOOKUP($D$3&amp;"_"&amp;AB$3,データシート2!$A:$SI,MATCH($R$2&amp;"_"&amp;$C39,データシート2!$A$1:$SI$1,0),0)</f>
        <v>79.448999999999998</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v>
      </c>
      <c r="H41" s="777">
        <f>VLOOKUP($D$3&amp;"_"&amp;H$3,データシート2!$A:$SI,MATCH($G$2&amp;"_"&amp;$C41,データシート2!$A$1:$SI$1,0),0)</f>
        <v>1</v>
      </c>
      <c r="I41" s="777">
        <f>VLOOKUP($D$3&amp;"_"&amp;I$3,データシート2!$A:$SI,MATCH($G$2&amp;"_"&amp;$C41,データシート2!$A$1:$SI$1,0),0)</f>
        <v>1</v>
      </c>
      <c r="J41" s="777">
        <f>VLOOKUP($D$3&amp;"_"&amp;J$3,データシート2!$A:$SI,MATCH($G$2&amp;"_"&amp;$C41,データシート2!$A$1:$SI$1,0),0)</f>
        <v>1</v>
      </c>
      <c r="K41" s="778">
        <f>VLOOKUP($D$3&amp;"_"&amp;K$3,データシート2!$A:$SI,MATCH($G$2&amp;"_"&amp;$C41,データシート2!$A$1:$SI$1,0),0)</f>
        <v>1</v>
      </c>
      <c r="L41" s="778">
        <f>VLOOKUP($D$3&amp;"_"&amp;L$3,データシート2!$A:$SI,MATCH($G$2&amp;"_"&amp;$C41,データシート2!$A$1:$SI$1,0),0)</f>
        <v>1</v>
      </c>
      <c r="M41" s="778">
        <f>VLOOKUP($D$3&amp;"_"&amp;M$3,データシート2!$A:$SI,MATCH($G$2&amp;"_"&amp;$C41,データシート2!$A$1:$SI$1,0),0)</f>
        <v>1</v>
      </c>
      <c r="N41" s="778">
        <f>VLOOKUP($D$3&amp;"_"&amp;N$3,データシート2!$A:$SI,MATCH($G$2&amp;"_"&amp;$C41,データシート2!$A$1:$SI$1,0),0)</f>
        <v>1</v>
      </c>
      <c r="O41" s="778">
        <f>VLOOKUP($D$3&amp;"_"&amp;O$3,データシート2!$A:$SI,MATCH($G$2&amp;"_"&amp;$C41,データシート2!$A$1:$SI$1,0),0)</f>
        <v>1</v>
      </c>
      <c r="P41" s="778">
        <f>VLOOKUP($D$3&amp;"_"&amp;P$3,データシート2!$A:$SI,MATCH($G$2&amp;"_"&amp;$C41,データシート2!$A$1:$SI$1,0),0)</f>
        <v>1</v>
      </c>
      <c r="Q41" s="779">
        <f>VLOOKUP($D$3&amp;"_"&amp;Q$3,データシート2!$A:$SI,MATCH($G$2&amp;"_"&amp;$C41,データシート2!$A$1:$SI$1,0),0)</f>
        <v>1</v>
      </c>
      <c r="R41" s="947">
        <f>VLOOKUP($D$3&amp;"_"&amp;R$3,データシート2!$A:$SI,MATCH($R$2&amp;"_"&amp;$C41,データシート2!$A$1:$SI$1,0),0)</f>
        <v>4.8259999999999996</v>
      </c>
      <c r="S41" s="948">
        <f>VLOOKUP($D$3&amp;"_"&amp;S$3,データシート2!$A:$SI,MATCH($R$2&amp;"_"&amp;$C41,データシート2!$A$1:$SI$1,0),0)</f>
        <v>5.76</v>
      </c>
      <c r="T41" s="948">
        <f>VLOOKUP($D$3&amp;"_"&amp;T$3,データシート2!$A:$SI,MATCH($R$2&amp;"_"&amp;$C41,データシート2!$A$1:$SI$1,0),0)</f>
        <v>5.923</v>
      </c>
      <c r="U41" s="948">
        <f>VLOOKUP($D$3&amp;"_"&amp;U$3,データシート2!$A:$SI,MATCH($R$2&amp;"_"&amp;$C41,データシート2!$A$1:$SI$1,0),0)</f>
        <v>5.1950000000000003</v>
      </c>
      <c r="V41" s="948">
        <f>VLOOKUP($D$3&amp;"_"&amp;V$3,データシート2!$A:$SI,MATCH($R$2&amp;"_"&amp;$C41,データシート2!$A$1:$SI$1,0),0)</f>
        <v>5.8780000000000001</v>
      </c>
      <c r="W41" s="948">
        <f>VLOOKUP($D$3&amp;"_"&amp;W$3,データシート2!$A:$SI,MATCH($R$2&amp;"_"&amp;$C41,データシート2!$A$1:$SI$1,0),0)</f>
        <v>5.5220000000000002</v>
      </c>
      <c r="X41" s="948">
        <f>VLOOKUP($D$3&amp;"_"&amp;X$3,データシート2!$A:$SI,MATCH($R$2&amp;"_"&amp;$C41,データシート2!$A$1:$SI$1,0),0)</f>
        <v>5.3639999999999999</v>
      </c>
      <c r="Y41" s="948">
        <f>VLOOKUP($D$3&amp;"_"&amp;Y$3,データシート2!$A:$SI,MATCH($R$2&amp;"_"&amp;$C41,データシート2!$A$1:$SI$1,0),0)</f>
        <v>6.1669999999999998</v>
      </c>
      <c r="Z41" s="948">
        <f>VLOOKUP($D$3&amp;"_"&amp;Z$3,データシート2!$A:$SI,MATCH($R$2&amp;"_"&amp;$C41,データシート2!$A$1:$SI$1,0),0)</f>
        <v>4.9779999999999998</v>
      </c>
      <c r="AA41" s="948">
        <f>VLOOKUP($D$3&amp;"_"&amp;AA$3,データシート2!$A:$SI,MATCH($R$2&amp;"_"&amp;$C41,データシート2!$A$1:$SI$1,0),0)</f>
        <v>3.8029999999999999</v>
      </c>
      <c r="AB41" s="949">
        <f>VLOOKUP($D$3&amp;"_"&amp;AB$3,データシート2!$A:$SI,MATCH($R$2&amp;"_"&amp;$C41,データシート2!$A$1:$SI$1,0),0)</f>
        <v>5</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570.68200000000002</v>
      </c>
      <c r="S42" s="948">
        <f>VLOOKUP($D$3&amp;"_"&amp;S$3,データシート2!$A:$SI,MATCH($R$2&amp;"_"&amp;$C42,データシート2!$A$1:$SI$1,0),0)</f>
        <v>686.92399999999998</v>
      </c>
      <c r="T42" s="948">
        <f>VLOOKUP($D$3&amp;"_"&amp;T$3,データシート2!$A:$SI,MATCH($R$2&amp;"_"&amp;$C42,データシート2!$A$1:$SI$1,0),0)</f>
        <v>723.86099999999999</v>
      </c>
      <c r="U42" s="948">
        <f>VLOOKUP($D$3&amp;"_"&amp;U$3,データシート2!$A:$SI,MATCH($R$2&amp;"_"&amp;$C42,データシート2!$A$1:$SI$1,0),0)</f>
        <v>724.93100000000004</v>
      </c>
      <c r="V42" s="948">
        <f>VLOOKUP($D$3&amp;"_"&amp;V$3,データシート2!$A:$SI,MATCH($R$2&amp;"_"&amp;$C42,データシート2!$A$1:$SI$1,0),0)</f>
        <v>623.41999999999996</v>
      </c>
      <c r="W42" s="948">
        <f>VLOOKUP($D$3&amp;"_"&amp;W$3,データシート2!$A:$SI,MATCH($R$2&amp;"_"&amp;$C42,データシート2!$A$1:$SI$1,0),0)</f>
        <v>433.87700000000001</v>
      </c>
      <c r="X42" s="948">
        <f>VLOOKUP($D$3&amp;"_"&amp;X$3,データシート2!$A:$SI,MATCH($R$2&amp;"_"&amp;$C42,データシート2!$A$1:$SI$1,0),0)</f>
        <v>414.601</v>
      </c>
      <c r="Y42" s="948">
        <f>VLOOKUP($D$3&amp;"_"&amp;Y$3,データシート2!$A:$SI,MATCH($R$2&amp;"_"&amp;$C42,データシート2!$A$1:$SI$1,0),0)</f>
        <v>416.435</v>
      </c>
      <c r="Z42" s="948">
        <f>VLOOKUP($D$3&amp;"_"&amp;Z$3,データシート2!$A:$SI,MATCH($R$2&amp;"_"&amp;$C42,データシート2!$A$1:$SI$1,0),0)</f>
        <v>379.8</v>
      </c>
      <c r="AA42" s="948">
        <f>VLOOKUP($D$3&amp;"_"&amp;AA$3,データシート2!$A:$SI,MATCH($R$2&amp;"_"&amp;$C42,データシート2!$A$1:$SI$1,0),0)</f>
        <v>364.81099999999998</v>
      </c>
      <c r="AB42" s="949">
        <f>VLOOKUP($D$3&amp;"_"&amp;AB$3,データシート2!$A:$SI,MATCH($R$2&amp;"_"&amp;$C42,データシート2!$A$1:$SI$1,0),0)</f>
        <v>355.16500000000002</v>
      </c>
    </row>
    <row r="43" spans="2:29" s="756" customFormat="1" ht="16.5" customHeight="1">
      <c r="B43" s="748"/>
      <c r="C43" s="773">
        <v>23</v>
      </c>
      <c r="D43" s="774" t="s">
        <v>555</v>
      </c>
      <c r="E43" s="773"/>
      <c r="F43" s="775"/>
      <c r="G43" s="776">
        <f>VLOOKUP($D$3&amp;"_"&amp;G$3,データシート2!$A:$SI,MATCH($G$2&amp;"_"&amp;$C43,データシート2!$A$1:$SI$1,0),0)</f>
        <v>2</v>
      </c>
      <c r="H43" s="777">
        <f>VLOOKUP($D$3&amp;"_"&amp;H$3,データシート2!$A:$SI,MATCH($G$2&amp;"_"&amp;$C43,データシート2!$A$1:$SI$1,0),0)</f>
        <v>2</v>
      </c>
      <c r="I43" s="777">
        <f>VLOOKUP($D$3&amp;"_"&amp;I$3,データシート2!$A:$SI,MATCH($G$2&amp;"_"&amp;$C43,データシート2!$A$1:$SI$1,0),0)</f>
        <v>2</v>
      </c>
      <c r="J43" s="777">
        <f>VLOOKUP($D$3&amp;"_"&amp;J$3,データシート2!$A:$SI,MATCH($G$2&amp;"_"&amp;$C43,データシート2!$A$1:$SI$1,0),0)</f>
        <v>2</v>
      </c>
      <c r="K43" s="778">
        <f>VLOOKUP($D$3&amp;"_"&amp;K$3,データシート2!$A:$SI,MATCH($G$2&amp;"_"&amp;$C43,データシート2!$A$1:$SI$1,0),0)</f>
        <v>1</v>
      </c>
      <c r="L43" s="778">
        <f>VLOOKUP($D$3&amp;"_"&amp;L$3,データシート2!$A:$SI,MATCH($G$2&amp;"_"&amp;$C43,データシート2!$A$1:$SI$1,0),0)</f>
        <v>1</v>
      </c>
      <c r="M43" s="778">
        <f>VLOOKUP($D$3&amp;"_"&amp;M$3,データシート2!$A:$SI,MATCH($G$2&amp;"_"&amp;$C43,データシート2!$A$1:$SI$1,0),0)</f>
        <v>1</v>
      </c>
      <c r="N43" s="778">
        <f>VLOOKUP($D$3&amp;"_"&amp;N$3,データシート2!$A:$SI,MATCH($G$2&amp;"_"&amp;$C43,データシート2!$A$1:$SI$1,0),0)</f>
        <v>1</v>
      </c>
      <c r="O43" s="778">
        <f>VLOOKUP($D$3&amp;"_"&amp;O$3,データシート2!$A:$SI,MATCH($G$2&amp;"_"&amp;$C43,データシート2!$A$1:$SI$1,0),0)</f>
        <v>1</v>
      </c>
      <c r="P43" s="778">
        <f>VLOOKUP($D$3&amp;"_"&amp;P$3,データシート2!$A:$SI,MATCH($G$2&amp;"_"&amp;$C43,データシート2!$A$1:$SI$1,0),0)</f>
        <v>1</v>
      </c>
      <c r="Q43" s="779">
        <f>VLOOKUP($D$3&amp;"_"&amp;Q$3,データシート2!$A:$SI,MATCH($G$2&amp;"_"&amp;$C43,データシート2!$A$1:$SI$1,0),0)</f>
        <v>1</v>
      </c>
      <c r="R43" s="947">
        <f>VLOOKUP($D$3&amp;"_"&amp;R$3,データシート2!$A:$SI,MATCH($R$2&amp;"_"&amp;$C43,データシート2!$A$1:$SI$1,0),0)</f>
        <v>103.03400000000001</v>
      </c>
      <c r="S43" s="948">
        <f>VLOOKUP($D$3&amp;"_"&amp;S$3,データシート2!$A:$SI,MATCH($R$2&amp;"_"&amp;$C43,データシート2!$A$1:$SI$1,0),0)</f>
        <v>85.105999999999995</v>
      </c>
      <c r="T43" s="948">
        <f>VLOOKUP($D$3&amp;"_"&amp;T$3,データシート2!$A:$SI,MATCH($R$2&amp;"_"&amp;$C43,データシート2!$A$1:$SI$1,0),0)</f>
        <v>100.58799999999999</v>
      </c>
      <c r="U43" s="948">
        <f>VLOOKUP($D$3&amp;"_"&amp;U$3,データシート2!$A:$SI,MATCH($R$2&amp;"_"&amp;$C43,データシート2!$A$1:$SI$1,0),0)</f>
        <v>115.179</v>
      </c>
      <c r="V43" s="948">
        <f>VLOOKUP($D$3&amp;"_"&amp;V$3,データシート2!$A:$SI,MATCH($R$2&amp;"_"&amp;$C43,データシート2!$A$1:$SI$1,0),0)</f>
        <v>3.8039999999999998</v>
      </c>
      <c r="W43" s="948">
        <f>VLOOKUP($D$3&amp;"_"&amp;W$3,データシート2!$A:$SI,MATCH($R$2&amp;"_"&amp;$C43,データシート2!$A$1:$SI$1,0),0)</f>
        <v>3.1429999999999998</v>
      </c>
      <c r="X43" s="948">
        <f>VLOOKUP($D$3&amp;"_"&amp;X$3,データシート2!$A:$SI,MATCH($R$2&amp;"_"&amp;$C43,データシート2!$A$1:$SI$1,0),0)</f>
        <v>2.9060000000000001</v>
      </c>
      <c r="Y43" s="948">
        <f>VLOOKUP($D$3&amp;"_"&amp;Y$3,データシート2!$A:$SI,MATCH($R$2&amp;"_"&amp;$C43,データシート2!$A$1:$SI$1,0),0)</f>
        <v>3.577</v>
      </c>
      <c r="Z43" s="948">
        <f>VLOOKUP($D$3&amp;"_"&amp;Z$3,データシート2!$A:$SI,MATCH($R$2&amp;"_"&amp;$C43,データシート2!$A$1:$SI$1,0),0)</f>
        <v>3.1850000000000001</v>
      </c>
      <c r="AA43" s="948">
        <f>VLOOKUP($D$3&amp;"_"&amp;AA$3,データシート2!$A:$SI,MATCH($R$2&amp;"_"&amp;$C43,データシート2!$A$1:$SI$1,0),0)</f>
        <v>2.343</v>
      </c>
      <c r="AB43" s="949">
        <f>VLOOKUP($D$3&amp;"_"&amp;AB$3,データシート2!$A:$SI,MATCH($R$2&amp;"_"&amp;$C43,データシート2!$A$1:$SI$1,0),0)</f>
        <v>2.4140000000000001</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1</v>
      </c>
      <c r="I44" s="777">
        <f>VLOOKUP($D$3&amp;"_"&amp;I$3,データシート2!$A:$SI,MATCH($G$2&amp;"_"&amp;$C44,データシート2!$A$1:$SI$1,0),0)</f>
        <v>1</v>
      </c>
      <c r="J44" s="777">
        <f>VLOOKUP($D$3&amp;"_"&amp;J$3,データシート2!$A:$SI,MATCH($G$2&amp;"_"&amp;$C44,データシート2!$A$1:$SI$1,0),0)</f>
        <v>1</v>
      </c>
      <c r="K44" s="778">
        <f>VLOOKUP($D$3&amp;"_"&amp;K$3,データシート2!$A:$SI,MATCH($G$2&amp;"_"&amp;$C44,データシート2!$A$1:$SI$1,0),0)</f>
        <v>1</v>
      </c>
      <c r="L44" s="778">
        <f>VLOOKUP($D$3&amp;"_"&amp;L$3,データシート2!$A:$SI,MATCH($G$2&amp;"_"&amp;$C44,データシート2!$A$1:$SI$1,0),0)</f>
        <v>2</v>
      </c>
      <c r="M44" s="778">
        <f>VLOOKUP($D$3&amp;"_"&amp;M$3,データシート2!$A:$SI,MATCH($G$2&amp;"_"&amp;$C44,データシート2!$A$1:$SI$1,0),0)</f>
        <v>1</v>
      </c>
      <c r="N44" s="778">
        <f>VLOOKUP($D$3&amp;"_"&amp;N$3,データシート2!$A:$SI,MATCH($G$2&amp;"_"&amp;$C44,データシート2!$A$1:$SI$1,0),0)</f>
        <v>1</v>
      </c>
      <c r="O44" s="778">
        <f>VLOOKUP($D$3&amp;"_"&amp;O$3,データシート2!$A:$SI,MATCH($G$2&amp;"_"&amp;$C44,データシート2!$A$1:$SI$1,0),0)</f>
        <v>1</v>
      </c>
      <c r="P44" s="778">
        <f>VLOOKUP($D$3&amp;"_"&amp;P$3,データシート2!$A:$SI,MATCH($G$2&amp;"_"&amp;$C44,データシート2!$A$1:$SI$1,0),0)</f>
        <v>1</v>
      </c>
      <c r="Q44" s="779">
        <f>VLOOKUP($D$3&amp;"_"&amp;Q$3,データシート2!$A:$SI,MATCH($G$2&amp;"_"&amp;$C44,データシート2!$A$1:$SI$1,0),0)</f>
        <v>1</v>
      </c>
      <c r="R44" s="947">
        <f>VLOOKUP($D$3&amp;"_"&amp;R$3,データシート2!$A:$SI,MATCH($R$2&amp;"_"&amp;$C44,データシート2!$A$1:$SI$1,0),0)</f>
        <v>30.257000000000001</v>
      </c>
      <c r="S44" s="948">
        <f>VLOOKUP($D$3&amp;"_"&amp;S$3,データシート2!$A:$SI,MATCH($R$2&amp;"_"&amp;$C44,データシート2!$A$1:$SI$1,0),0)</f>
        <v>33.994</v>
      </c>
      <c r="T44" s="948">
        <f>VLOOKUP($D$3&amp;"_"&amp;T$3,データシート2!$A:$SI,MATCH($R$2&amp;"_"&amp;$C44,データシート2!$A$1:$SI$1,0),0)</f>
        <v>39.695999999999998</v>
      </c>
      <c r="U44" s="948">
        <f>VLOOKUP($D$3&amp;"_"&amp;U$3,データシート2!$A:$SI,MATCH($R$2&amp;"_"&amp;$C44,データシート2!$A$1:$SI$1,0),0)</f>
        <v>41.5</v>
      </c>
      <c r="V44" s="948">
        <f>VLOOKUP($D$3&amp;"_"&amp;V$3,データシート2!$A:$SI,MATCH($R$2&amp;"_"&amp;$C44,データシート2!$A$1:$SI$1,0),0)</f>
        <v>37.164999999999999</v>
      </c>
      <c r="W44" s="948">
        <f>VLOOKUP($D$3&amp;"_"&amp;W$3,データシート2!$A:$SI,MATCH($R$2&amp;"_"&amp;$C44,データシート2!$A$1:$SI$1,0),0)</f>
        <v>78.603999999999999</v>
      </c>
      <c r="X44" s="948">
        <f>VLOOKUP($D$3&amp;"_"&amp;X$3,データシート2!$A:$SI,MATCH($R$2&amp;"_"&amp;$C44,データシート2!$A$1:$SI$1,0),0)</f>
        <v>31.821000000000002</v>
      </c>
      <c r="Y44" s="948">
        <f>VLOOKUP($D$3&amp;"_"&amp;Y$3,データシート2!$A:$SI,MATCH($R$2&amp;"_"&amp;$C44,データシート2!$A$1:$SI$1,0),0)</f>
        <v>29.835000000000001</v>
      </c>
      <c r="Z44" s="948">
        <f>VLOOKUP($D$3&amp;"_"&amp;Z$3,データシート2!$A:$SI,MATCH($R$2&amp;"_"&amp;$C44,データシート2!$A$1:$SI$1,0),0)</f>
        <v>21.373999999999999</v>
      </c>
      <c r="AA44" s="948">
        <f>VLOOKUP($D$3&amp;"_"&amp;AA$3,データシート2!$A:$SI,MATCH($R$2&amp;"_"&amp;$C44,データシート2!$A$1:$SI$1,0),0)</f>
        <v>22.995999999999999</v>
      </c>
      <c r="AB44" s="949">
        <f>VLOOKUP($D$3&amp;"_"&amp;AB$3,データシート2!$A:$SI,MATCH($R$2&amp;"_"&amp;$C44,データシート2!$A$1:$SI$1,0),0)</f>
        <v>24.978000000000002</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0</v>
      </c>
      <c r="H46" s="777">
        <f>VLOOKUP($D$3&amp;"_"&amp;H$3,データシート2!$A:$SI,MATCH($G$2&amp;"_"&amp;$C46,データシート2!$A$1:$SI$1,0),0)</f>
        <v>0</v>
      </c>
      <c r="I46" s="777">
        <f>VLOOKUP($D$3&amp;"_"&amp;I$3,データシート2!$A:$SI,MATCH($G$2&amp;"_"&amp;$C46,データシート2!$A$1:$SI$1,0),0)</f>
        <v>0</v>
      </c>
      <c r="J46" s="777">
        <f>VLOOKUP($D$3&amp;"_"&amp;J$3,データシート2!$A:$SI,MATCH($G$2&amp;"_"&amp;$C46,データシート2!$A$1:$SI$1,0),0)</f>
        <v>0</v>
      </c>
      <c r="K46" s="778">
        <f>VLOOKUP($D$3&amp;"_"&amp;K$3,データシート2!$A:$SI,MATCH($G$2&amp;"_"&amp;$C46,データシート2!$A$1:$SI$1,0),0)</f>
        <v>0</v>
      </c>
      <c r="L46" s="778">
        <f>VLOOKUP($D$3&amp;"_"&amp;L$3,データシート2!$A:$SI,MATCH($G$2&amp;"_"&amp;$C46,データシート2!$A$1:$SI$1,0),0)</f>
        <v>0</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1</v>
      </c>
      <c r="R46" s="947">
        <f>VLOOKUP($D$3&amp;"_"&amp;R$3,データシート2!$A:$SI,MATCH($R$2&amp;"_"&amp;$C46,データシート2!$A$1:$SI$1,0),0)</f>
        <v>0</v>
      </c>
      <c r="S46" s="948">
        <f>VLOOKUP($D$3&amp;"_"&amp;S$3,データシート2!$A:$SI,MATCH($R$2&amp;"_"&amp;$C46,データシート2!$A$1:$SI$1,0),0)</f>
        <v>0</v>
      </c>
      <c r="T46" s="948">
        <f>VLOOKUP($D$3&amp;"_"&amp;T$3,データシート2!$A:$SI,MATCH($R$2&amp;"_"&amp;$C46,データシート2!$A$1:$SI$1,0),0)</f>
        <v>0</v>
      </c>
      <c r="U46" s="948">
        <f>VLOOKUP($D$3&amp;"_"&amp;U$3,データシート2!$A:$SI,MATCH($R$2&amp;"_"&amp;$C46,データシート2!$A$1:$SI$1,0),0)</f>
        <v>0</v>
      </c>
      <c r="V46" s="948">
        <f>VLOOKUP($D$3&amp;"_"&amp;V$3,データシート2!$A:$SI,MATCH($R$2&amp;"_"&amp;$C46,データシート2!$A$1:$SI$1,0),0)</f>
        <v>0</v>
      </c>
      <c r="W46" s="948">
        <f>VLOOKUP($D$3&amp;"_"&amp;W$3,データシート2!$A:$SI,MATCH($R$2&amp;"_"&amp;$C46,データシート2!$A$1:$SI$1,0),0)</f>
        <v>0</v>
      </c>
      <c r="X46" s="948">
        <f>VLOOKUP($D$3&amp;"_"&amp;X$3,データシート2!$A:$SI,MATCH($R$2&amp;"_"&amp;$C46,データシート2!$A$1:$SI$1,0),0)</f>
        <v>3.0089999999999999</v>
      </c>
      <c r="Y46" s="948">
        <f>VLOOKUP($D$3&amp;"_"&amp;Y$3,データシート2!$A:$SI,MATCH($R$2&amp;"_"&amp;$C46,データシート2!$A$1:$SI$1,0),0)</f>
        <v>2.718</v>
      </c>
      <c r="Z46" s="948">
        <f>VLOOKUP($D$3&amp;"_"&amp;Z$3,データシート2!$A:$SI,MATCH($R$2&amp;"_"&amp;$C46,データシート2!$A$1:$SI$1,0),0)</f>
        <v>2.1110000000000002</v>
      </c>
      <c r="AA46" s="948">
        <f>VLOOKUP($D$3&amp;"_"&amp;AA$3,データシート2!$A:$SI,MATCH($R$2&amp;"_"&amp;$C46,データシート2!$A$1:$SI$1,0),0)</f>
        <v>2.0430000000000001</v>
      </c>
      <c r="AB46" s="949">
        <f>VLOOKUP($D$3&amp;"_"&amp;AB$3,データシート2!$A:$SI,MATCH($R$2&amp;"_"&amp;$C46,データシート2!$A$1:$SI$1,0),0)</f>
        <v>2.5030000000000001</v>
      </c>
    </row>
    <row r="47" spans="2:29" s="756" customFormat="1" ht="16.5" customHeight="1">
      <c r="B47" s="748"/>
      <c r="C47" s="773">
        <v>27</v>
      </c>
      <c r="D47" s="774" t="s">
        <v>559</v>
      </c>
      <c r="E47" s="773"/>
      <c r="F47" s="775"/>
      <c r="G47" s="776">
        <f>VLOOKUP($D$3&amp;"_"&amp;G$3,データシート2!$A:$SI,MATCH($G$2&amp;"_"&amp;$C47,データシート2!$A$1:$SI$1,0),0)</f>
        <v>2</v>
      </c>
      <c r="H47" s="777">
        <f>VLOOKUP($D$3&amp;"_"&amp;H$3,データシート2!$A:$SI,MATCH($G$2&amp;"_"&amp;$C47,データシート2!$A$1:$SI$1,0),0)</f>
        <v>2</v>
      </c>
      <c r="I47" s="777">
        <f>VLOOKUP($D$3&amp;"_"&amp;I$3,データシート2!$A:$SI,MATCH($G$2&amp;"_"&amp;$C47,データシート2!$A$1:$SI$1,0),0)</f>
        <v>4</v>
      </c>
      <c r="J47" s="777">
        <f>VLOOKUP($D$3&amp;"_"&amp;J$3,データシート2!$A:$SI,MATCH($G$2&amp;"_"&amp;$C47,データシート2!$A$1:$SI$1,0),0)</f>
        <v>4</v>
      </c>
      <c r="K47" s="778">
        <f>VLOOKUP($D$3&amp;"_"&amp;K$3,データシート2!$A:$SI,MATCH($G$2&amp;"_"&amp;$C47,データシート2!$A$1:$SI$1,0),0)</f>
        <v>4</v>
      </c>
      <c r="L47" s="778">
        <f>VLOOKUP($D$3&amp;"_"&amp;L$3,データシート2!$A:$SI,MATCH($G$2&amp;"_"&amp;$C47,データシート2!$A$1:$SI$1,0),0)</f>
        <v>3</v>
      </c>
      <c r="M47" s="778">
        <f>VLOOKUP($D$3&amp;"_"&amp;M$3,データシート2!$A:$SI,MATCH($G$2&amp;"_"&amp;$C47,データシート2!$A$1:$SI$1,0),0)</f>
        <v>4</v>
      </c>
      <c r="N47" s="778">
        <f>VLOOKUP($D$3&amp;"_"&amp;N$3,データシート2!$A:$SI,MATCH($G$2&amp;"_"&amp;$C47,データシート2!$A$1:$SI$1,0),0)</f>
        <v>4</v>
      </c>
      <c r="O47" s="778">
        <f>VLOOKUP($D$3&amp;"_"&amp;O$3,データシート2!$A:$SI,MATCH($G$2&amp;"_"&amp;$C47,データシート2!$A$1:$SI$1,0),0)</f>
        <v>3</v>
      </c>
      <c r="P47" s="778">
        <f>VLOOKUP($D$3&amp;"_"&amp;P$3,データシート2!$A:$SI,MATCH($G$2&amp;"_"&amp;$C47,データシート2!$A$1:$SI$1,0),0)</f>
        <v>4</v>
      </c>
      <c r="Q47" s="779">
        <f>VLOOKUP($D$3&amp;"_"&amp;Q$3,データシート2!$A:$SI,MATCH($G$2&amp;"_"&amp;$C47,データシート2!$A$1:$SI$1,0),0)</f>
        <v>4</v>
      </c>
      <c r="R47" s="947">
        <f>VLOOKUP($D$3&amp;"_"&amp;R$3,データシート2!$A:$SI,MATCH($R$2&amp;"_"&amp;$C47,データシート2!$A$1:$SI$1,0),0)</f>
        <v>10.952999999999999</v>
      </c>
      <c r="S47" s="948">
        <f>VLOOKUP($D$3&amp;"_"&amp;S$3,データシート2!$A:$SI,MATCH($R$2&amp;"_"&amp;$C47,データシート2!$A$1:$SI$1,0),0)</f>
        <v>14.705</v>
      </c>
      <c r="T47" s="948">
        <f>VLOOKUP($D$3&amp;"_"&amp;T$3,データシート2!$A:$SI,MATCH($R$2&amp;"_"&amp;$C47,データシート2!$A$1:$SI$1,0),0)</f>
        <v>75.852999999999994</v>
      </c>
      <c r="U47" s="948">
        <f>VLOOKUP($D$3&amp;"_"&amp;U$3,データシート2!$A:$SI,MATCH($R$2&amp;"_"&amp;$C47,データシート2!$A$1:$SI$1,0),0)</f>
        <v>74.084000000000003</v>
      </c>
      <c r="V47" s="948">
        <f>VLOOKUP($D$3&amp;"_"&amp;V$3,データシート2!$A:$SI,MATCH($R$2&amp;"_"&amp;$C47,データシート2!$A$1:$SI$1,0),0)</f>
        <v>72.034000000000006</v>
      </c>
      <c r="W47" s="948">
        <f>VLOOKUP($D$3&amp;"_"&amp;W$3,データシート2!$A:$SI,MATCH($R$2&amp;"_"&amp;$C47,データシート2!$A$1:$SI$1,0),0)</f>
        <v>27.669</v>
      </c>
      <c r="X47" s="948">
        <f>VLOOKUP($D$3&amp;"_"&amp;X$3,データシート2!$A:$SI,MATCH($R$2&amp;"_"&amp;$C47,データシート2!$A$1:$SI$1,0),0)</f>
        <v>71.573999999999998</v>
      </c>
      <c r="Y47" s="948">
        <f>VLOOKUP($D$3&amp;"_"&amp;Y$3,データシート2!$A:$SI,MATCH($R$2&amp;"_"&amp;$C47,データシート2!$A$1:$SI$1,0),0)</f>
        <v>61.966999999999999</v>
      </c>
      <c r="Z47" s="948">
        <f>VLOOKUP($D$3&amp;"_"&amp;Z$3,データシート2!$A:$SI,MATCH($R$2&amp;"_"&amp;$C47,データシート2!$A$1:$SI$1,0),0)</f>
        <v>49.951999999999998</v>
      </c>
      <c r="AA47" s="948">
        <f>VLOOKUP($D$3&amp;"_"&amp;AA$3,データシート2!$A:$SI,MATCH($R$2&amp;"_"&amp;$C47,データシート2!$A$1:$SI$1,0),0)</f>
        <v>59.198</v>
      </c>
      <c r="AB47" s="949">
        <f>VLOOKUP($D$3&amp;"_"&amp;AB$3,データシート2!$A:$SI,MATCH($R$2&amp;"_"&amp;$C47,データシート2!$A$1:$SI$1,0),0)</f>
        <v>60.283000000000001</v>
      </c>
    </row>
    <row r="48" spans="2:29" s="756" customFormat="1" ht="16.5" customHeight="1">
      <c r="B48" s="748"/>
      <c r="C48" s="773">
        <v>28</v>
      </c>
      <c r="D48" s="774" t="s">
        <v>560</v>
      </c>
      <c r="E48" s="773"/>
      <c r="F48" s="775"/>
      <c r="G48" s="776">
        <f>VLOOKUP($D$3&amp;"_"&amp;G$3,データシート2!$A:$SI,MATCH($G$2&amp;"_"&amp;$C48,データシート2!$A$1:$SI$1,0),0)</f>
        <v>12</v>
      </c>
      <c r="H48" s="777">
        <f>VLOOKUP($D$3&amp;"_"&amp;H$3,データシート2!$A:$SI,MATCH($G$2&amp;"_"&amp;$C48,データシート2!$A$1:$SI$1,0),0)</f>
        <v>12</v>
      </c>
      <c r="I48" s="777">
        <f>VLOOKUP($D$3&amp;"_"&amp;I$3,データシート2!$A:$SI,MATCH($G$2&amp;"_"&amp;$C48,データシート2!$A$1:$SI$1,0),0)</f>
        <v>11</v>
      </c>
      <c r="J48" s="777">
        <f>VLOOKUP($D$3&amp;"_"&amp;J$3,データシート2!$A:$SI,MATCH($G$2&amp;"_"&amp;$C48,データシート2!$A$1:$SI$1,0),0)</f>
        <v>9</v>
      </c>
      <c r="K48" s="778">
        <f>VLOOKUP($D$3&amp;"_"&amp;K$3,データシート2!$A:$SI,MATCH($G$2&amp;"_"&amp;$C48,データシート2!$A$1:$SI$1,0),0)</f>
        <v>8</v>
      </c>
      <c r="L48" s="778">
        <f>VLOOKUP($D$3&amp;"_"&amp;L$3,データシート2!$A:$SI,MATCH($G$2&amp;"_"&amp;$C48,データシート2!$A$1:$SI$1,0),0)</f>
        <v>8</v>
      </c>
      <c r="M48" s="778">
        <f>VLOOKUP($D$3&amp;"_"&amp;M$3,データシート2!$A:$SI,MATCH($G$2&amp;"_"&amp;$C48,データシート2!$A$1:$SI$1,0),0)</f>
        <v>8</v>
      </c>
      <c r="N48" s="778">
        <f>VLOOKUP($D$3&amp;"_"&amp;N$3,データシート2!$A:$SI,MATCH($G$2&amp;"_"&amp;$C48,データシート2!$A$1:$SI$1,0),0)</f>
        <v>7</v>
      </c>
      <c r="O48" s="778">
        <f>VLOOKUP($D$3&amp;"_"&amp;O$3,データシート2!$A:$SI,MATCH($G$2&amp;"_"&amp;$C48,データシート2!$A$1:$SI$1,0),0)</f>
        <v>7</v>
      </c>
      <c r="P48" s="778">
        <f>VLOOKUP($D$3&amp;"_"&amp;P$3,データシート2!$A:$SI,MATCH($G$2&amp;"_"&amp;$C48,データシート2!$A$1:$SI$1,0),0)</f>
        <v>7</v>
      </c>
      <c r="Q48" s="779">
        <f>VLOOKUP($D$3&amp;"_"&amp;Q$3,データシート2!$A:$SI,MATCH($G$2&amp;"_"&amp;$C48,データシート2!$A$1:$SI$1,0),0)</f>
        <v>7</v>
      </c>
      <c r="R48" s="947">
        <f>VLOOKUP($D$3&amp;"_"&amp;R$3,データシート2!$A:$SI,MATCH($R$2&amp;"_"&amp;$C48,データシート2!$A$1:$SI$1,0),0)</f>
        <v>360.67200000000003</v>
      </c>
      <c r="S48" s="948">
        <f>VLOOKUP($D$3&amp;"_"&amp;S$3,データシート2!$A:$SI,MATCH($R$2&amp;"_"&amp;$C48,データシート2!$A$1:$SI$1,0),0)</f>
        <v>359.75700000000001</v>
      </c>
      <c r="T48" s="948">
        <f>VLOOKUP($D$3&amp;"_"&amp;T$3,データシート2!$A:$SI,MATCH($R$2&amp;"_"&amp;$C48,データシート2!$A$1:$SI$1,0),0)</f>
        <v>388.649</v>
      </c>
      <c r="U48" s="948">
        <f>VLOOKUP($D$3&amp;"_"&amp;U$3,データシート2!$A:$SI,MATCH($R$2&amp;"_"&amp;$C48,データシート2!$A$1:$SI$1,0),0)</f>
        <v>368.93400000000003</v>
      </c>
      <c r="V48" s="948">
        <f>VLOOKUP($D$3&amp;"_"&amp;V$3,データシート2!$A:$SI,MATCH($R$2&amp;"_"&amp;$C48,データシート2!$A$1:$SI$1,0),0)</f>
        <v>366.39299999999997</v>
      </c>
      <c r="W48" s="948">
        <f>VLOOKUP($D$3&amp;"_"&amp;W$3,データシート2!$A:$SI,MATCH($R$2&amp;"_"&amp;$C48,データシート2!$A$1:$SI$1,0),0)</f>
        <v>378.786</v>
      </c>
      <c r="X48" s="948">
        <f>VLOOKUP($D$3&amp;"_"&amp;X$3,データシート2!$A:$SI,MATCH($R$2&amp;"_"&amp;$C48,データシート2!$A$1:$SI$1,0),0)</f>
        <v>359.09500000000003</v>
      </c>
      <c r="Y48" s="948">
        <f>VLOOKUP($D$3&amp;"_"&amp;Y$3,データシート2!$A:$SI,MATCH($R$2&amp;"_"&amp;$C48,データシート2!$A$1:$SI$1,0),0)</f>
        <v>316.38499999999999</v>
      </c>
      <c r="Z48" s="948">
        <f>VLOOKUP($D$3&amp;"_"&amp;Z$3,データシート2!$A:$SI,MATCH($R$2&amp;"_"&amp;$C48,データシート2!$A$1:$SI$1,0),0)</f>
        <v>294.459</v>
      </c>
      <c r="AA48" s="948">
        <f>VLOOKUP($D$3&amp;"_"&amp;AA$3,データシート2!$A:$SI,MATCH($R$2&amp;"_"&amp;$C48,データシート2!$A$1:$SI$1,0),0)</f>
        <v>176.79</v>
      </c>
      <c r="AB48" s="949">
        <f>VLOOKUP($D$3&amp;"_"&amp;AB$3,データシート2!$A:$SI,MATCH($R$2&amp;"_"&amp;$C48,データシート2!$A$1:$SI$1,0),0)</f>
        <v>136.37</v>
      </c>
    </row>
    <row r="49" spans="2:29" s="756" customFormat="1" ht="16.5" customHeight="1">
      <c r="B49" s="748"/>
      <c r="C49" s="773">
        <v>29</v>
      </c>
      <c r="D49" s="774" t="s">
        <v>561</v>
      </c>
      <c r="E49" s="773"/>
      <c r="F49" s="775"/>
      <c r="G49" s="776">
        <f>VLOOKUP($D$3&amp;"_"&amp;G$3,データシート2!$A:$SI,MATCH($G$2&amp;"_"&amp;$C49,データシート2!$A$1:$SI$1,0),0)</f>
        <v>4</v>
      </c>
      <c r="H49" s="777">
        <f>VLOOKUP($D$3&amp;"_"&amp;H$3,データシート2!$A:$SI,MATCH($G$2&amp;"_"&amp;$C49,データシート2!$A$1:$SI$1,0),0)</f>
        <v>4</v>
      </c>
      <c r="I49" s="777">
        <f>VLOOKUP($D$3&amp;"_"&amp;I$3,データシート2!$A:$SI,MATCH($G$2&amp;"_"&amp;$C49,データシート2!$A$1:$SI$1,0),0)</f>
        <v>3</v>
      </c>
      <c r="J49" s="777">
        <f>VLOOKUP($D$3&amp;"_"&amp;J$3,データシート2!$A:$SI,MATCH($G$2&amp;"_"&amp;$C49,データシート2!$A$1:$SI$1,0),0)</f>
        <v>3</v>
      </c>
      <c r="K49" s="778">
        <f>VLOOKUP($D$3&amp;"_"&amp;K$3,データシート2!$A:$SI,MATCH($G$2&amp;"_"&amp;$C49,データシート2!$A$1:$SI$1,0),0)</f>
        <v>3</v>
      </c>
      <c r="L49" s="778">
        <f>VLOOKUP($D$3&amp;"_"&amp;L$3,データシート2!$A:$SI,MATCH($G$2&amp;"_"&amp;$C49,データシート2!$A$1:$SI$1,0),0)</f>
        <v>3</v>
      </c>
      <c r="M49" s="778">
        <f>VLOOKUP($D$3&amp;"_"&amp;M$3,データシート2!$A:$SI,MATCH($G$2&amp;"_"&amp;$C49,データシート2!$A$1:$SI$1,0),0)</f>
        <v>3</v>
      </c>
      <c r="N49" s="778">
        <f>VLOOKUP($D$3&amp;"_"&amp;N$3,データシート2!$A:$SI,MATCH($G$2&amp;"_"&amp;$C49,データシート2!$A$1:$SI$1,0),0)</f>
        <v>3</v>
      </c>
      <c r="O49" s="778">
        <f>VLOOKUP($D$3&amp;"_"&amp;O$3,データシート2!$A:$SI,MATCH($G$2&amp;"_"&amp;$C49,データシート2!$A$1:$SI$1,0),0)</f>
        <v>2</v>
      </c>
      <c r="P49" s="778">
        <f>VLOOKUP($D$3&amp;"_"&amp;P$3,データシート2!$A:$SI,MATCH($G$2&amp;"_"&amp;$C49,データシート2!$A$1:$SI$1,0),0)</f>
        <v>2</v>
      </c>
      <c r="Q49" s="779">
        <f>VLOOKUP($D$3&amp;"_"&amp;Q$3,データシート2!$A:$SI,MATCH($G$2&amp;"_"&amp;$C49,データシート2!$A$1:$SI$1,0),0)</f>
        <v>2</v>
      </c>
      <c r="R49" s="947">
        <f>VLOOKUP($D$3&amp;"_"&amp;R$3,データシート2!$A:$SI,MATCH($R$2&amp;"_"&amp;$C49,データシート2!$A$1:$SI$1,0),0)</f>
        <v>108.446</v>
      </c>
      <c r="S49" s="948">
        <f>VLOOKUP($D$3&amp;"_"&amp;S$3,データシート2!$A:$SI,MATCH($R$2&amp;"_"&amp;$C49,データシート2!$A$1:$SI$1,0),0)</f>
        <v>128.81200000000001</v>
      </c>
      <c r="T49" s="948">
        <f>VLOOKUP($D$3&amp;"_"&amp;T$3,データシート2!$A:$SI,MATCH($R$2&amp;"_"&amp;$C49,データシート2!$A$1:$SI$1,0),0)</f>
        <v>169.38399999999999</v>
      </c>
      <c r="U49" s="948">
        <f>VLOOKUP($D$3&amp;"_"&amp;U$3,データシート2!$A:$SI,MATCH($R$2&amp;"_"&amp;$C49,データシート2!$A$1:$SI$1,0),0)</f>
        <v>169.60599999999999</v>
      </c>
      <c r="V49" s="948">
        <f>VLOOKUP($D$3&amp;"_"&amp;V$3,データシート2!$A:$SI,MATCH($R$2&amp;"_"&amp;$C49,データシート2!$A$1:$SI$1,0),0)</f>
        <v>144.041</v>
      </c>
      <c r="W49" s="948">
        <f>VLOOKUP($D$3&amp;"_"&amp;W$3,データシート2!$A:$SI,MATCH($R$2&amp;"_"&amp;$C49,データシート2!$A$1:$SI$1,0),0)</f>
        <v>124.803</v>
      </c>
      <c r="X49" s="948">
        <f>VLOOKUP($D$3&amp;"_"&amp;X$3,データシート2!$A:$SI,MATCH($R$2&amp;"_"&amp;$C49,データシート2!$A$1:$SI$1,0),0)</f>
        <v>108.571</v>
      </c>
      <c r="Y49" s="948">
        <f>VLOOKUP($D$3&amp;"_"&amp;Y$3,データシート2!$A:$SI,MATCH($R$2&amp;"_"&amp;$C49,データシート2!$A$1:$SI$1,0),0)</f>
        <v>82.108000000000004</v>
      </c>
      <c r="Z49" s="948">
        <f>VLOOKUP($D$3&amp;"_"&amp;Z$3,データシート2!$A:$SI,MATCH($R$2&amp;"_"&amp;$C49,データシート2!$A$1:$SI$1,0),0)</f>
        <v>48.497999999999998</v>
      </c>
      <c r="AA49" s="948">
        <f>VLOOKUP($D$3&amp;"_"&amp;AA$3,データシート2!$A:$SI,MATCH($R$2&amp;"_"&amp;$C49,データシート2!$A$1:$SI$1,0),0)</f>
        <v>38.103000000000002</v>
      </c>
      <c r="AB49" s="949">
        <f>VLOOKUP($D$3&amp;"_"&amp;AB$3,データシート2!$A:$SI,MATCH($R$2&amp;"_"&amp;$C49,データシート2!$A$1:$SI$1,0),0)</f>
        <v>35.994</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1</v>
      </c>
      <c r="P50" s="778">
        <f>VLOOKUP($D$3&amp;"_"&amp;P$3,データシート2!$A:$SI,MATCH($G$2&amp;"_"&amp;$C50,データシート2!$A$1:$SI$1,0),0)</f>
        <v>1</v>
      </c>
      <c r="Q50" s="779">
        <f>VLOOKUP($D$3&amp;"_"&amp;Q$3,データシート2!$A:$SI,MATCH($G$2&amp;"_"&amp;$C50,データシート2!$A$1:$SI$1,0),0)</f>
        <v>1</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2.431</v>
      </c>
      <c r="AA50" s="948">
        <f>VLOOKUP($D$3&amp;"_"&amp;AA$3,データシート2!$A:$SI,MATCH($R$2&amp;"_"&amp;$C50,データシート2!$A$1:$SI$1,0),0)</f>
        <v>2.7469999999999999</v>
      </c>
      <c r="AB50" s="949">
        <f>VLOOKUP($D$3&amp;"_"&amp;AB$3,データシート2!$A:$SI,MATCH($R$2&amp;"_"&amp;$C50,データシート2!$A$1:$SI$1,0),0)</f>
        <v>3.036</v>
      </c>
    </row>
    <row r="51" spans="2:29" s="756" customFormat="1" ht="16.5" customHeight="1">
      <c r="B51" s="748"/>
      <c r="C51" s="773">
        <v>31</v>
      </c>
      <c r="D51" s="774" t="s">
        <v>563</v>
      </c>
      <c r="E51" s="773"/>
      <c r="F51" s="775"/>
      <c r="G51" s="776">
        <f>VLOOKUP($D$3&amp;"_"&amp;G$3,データシート2!$A:$SI,MATCH($G$2&amp;"_"&amp;$C51,データシート2!$A$1:$SI$1,0),0)</f>
        <v>2</v>
      </c>
      <c r="H51" s="777">
        <f>VLOOKUP($D$3&amp;"_"&amp;H$3,データシート2!$A:$SI,MATCH($G$2&amp;"_"&amp;$C51,データシート2!$A$1:$SI$1,0),0)</f>
        <v>2</v>
      </c>
      <c r="I51" s="777">
        <f>VLOOKUP($D$3&amp;"_"&amp;I$3,データシート2!$A:$SI,MATCH($G$2&amp;"_"&amp;$C51,データシート2!$A$1:$SI$1,0),0)</f>
        <v>3</v>
      </c>
      <c r="J51" s="777">
        <f>VLOOKUP($D$3&amp;"_"&amp;J$3,データシート2!$A:$SI,MATCH($G$2&amp;"_"&amp;$C51,データシート2!$A$1:$SI$1,0),0)</f>
        <v>3</v>
      </c>
      <c r="K51" s="778">
        <f>VLOOKUP($D$3&amp;"_"&amp;K$3,データシート2!$A:$SI,MATCH($G$2&amp;"_"&amp;$C51,データシート2!$A$1:$SI$1,0),0)</f>
        <v>3</v>
      </c>
      <c r="L51" s="778">
        <f>VLOOKUP($D$3&amp;"_"&amp;L$3,データシート2!$A:$SI,MATCH($G$2&amp;"_"&amp;$C51,データシート2!$A$1:$SI$1,0),0)</f>
        <v>3</v>
      </c>
      <c r="M51" s="778">
        <f>VLOOKUP($D$3&amp;"_"&amp;M$3,データシート2!$A:$SI,MATCH($G$2&amp;"_"&amp;$C51,データシート2!$A$1:$SI$1,0),0)</f>
        <v>3</v>
      </c>
      <c r="N51" s="778">
        <f>VLOOKUP($D$3&amp;"_"&amp;N$3,データシート2!$A:$SI,MATCH($G$2&amp;"_"&amp;$C51,データシート2!$A$1:$SI$1,0),0)</f>
        <v>3</v>
      </c>
      <c r="O51" s="778">
        <f>VLOOKUP($D$3&amp;"_"&amp;O$3,データシート2!$A:$SI,MATCH($G$2&amp;"_"&amp;$C51,データシート2!$A$1:$SI$1,0),0)</f>
        <v>3</v>
      </c>
      <c r="P51" s="778">
        <f>VLOOKUP($D$3&amp;"_"&amp;P$3,データシート2!$A:$SI,MATCH($G$2&amp;"_"&amp;$C51,データシート2!$A$1:$SI$1,0),0)</f>
        <v>3</v>
      </c>
      <c r="Q51" s="779">
        <f>VLOOKUP($D$3&amp;"_"&amp;Q$3,データシート2!$A:$SI,MATCH($G$2&amp;"_"&amp;$C51,データシート2!$A$1:$SI$1,0),0)</f>
        <v>3</v>
      </c>
      <c r="R51" s="947">
        <f>VLOOKUP($D$3&amp;"_"&amp;R$3,データシート2!$A:$SI,MATCH($R$2&amp;"_"&amp;$C51,データシート2!$A$1:$SI$1,0),0)</f>
        <v>12.417</v>
      </c>
      <c r="S51" s="948">
        <f>VLOOKUP($D$3&amp;"_"&amp;S$3,データシート2!$A:$SI,MATCH($R$2&amp;"_"&amp;$C51,データシート2!$A$1:$SI$1,0),0)</f>
        <v>14.795999999999999</v>
      </c>
      <c r="T51" s="948">
        <f>VLOOKUP($D$3&amp;"_"&amp;T$3,データシート2!$A:$SI,MATCH($R$2&amp;"_"&amp;$C51,データシート2!$A$1:$SI$1,0),0)</f>
        <v>18.579999999999998</v>
      </c>
      <c r="U51" s="948">
        <f>VLOOKUP($D$3&amp;"_"&amp;U$3,データシート2!$A:$SI,MATCH($R$2&amp;"_"&amp;$C51,データシート2!$A$1:$SI$1,0),0)</f>
        <v>12.698</v>
      </c>
      <c r="V51" s="948">
        <f>VLOOKUP($D$3&amp;"_"&amp;V$3,データシート2!$A:$SI,MATCH($R$2&amp;"_"&amp;$C51,データシート2!$A$1:$SI$1,0),0)</f>
        <v>9.8719999999999999</v>
      </c>
      <c r="W51" s="948">
        <f>VLOOKUP($D$3&amp;"_"&amp;W$3,データシート2!$A:$SI,MATCH($R$2&amp;"_"&amp;$C51,データシート2!$A$1:$SI$1,0),0)</f>
        <v>13.492000000000001</v>
      </c>
      <c r="X51" s="948">
        <f>VLOOKUP($D$3&amp;"_"&amp;X$3,データシート2!$A:$SI,MATCH($R$2&amp;"_"&amp;$C51,データシート2!$A$1:$SI$1,0),0)</f>
        <v>13.898999999999999</v>
      </c>
      <c r="Y51" s="948">
        <f>VLOOKUP($D$3&amp;"_"&amp;Y$3,データシート2!$A:$SI,MATCH($R$2&amp;"_"&amp;$C51,データシート2!$A$1:$SI$1,0),0)</f>
        <v>9.9149999999999991</v>
      </c>
      <c r="Z51" s="948">
        <f>VLOOKUP($D$3&amp;"_"&amp;Z$3,データシート2!$A:$SI,MATCH($R$2&amp;"_"&amp;$C51,データシート2!$A$1:$SI$1,0),0)</f>
        <v>8.91</v>
      </c>
      <c r="AA51" s="948">
        <f>VLOOKUP($D$3&amp;"_"&amp;AA$3,データシート2!$A:$SI,MATCH($R$2&amp;"_"&amp;$C51,データシート2!$A$1:$SI$1,0),0)</f>
        <v>9.5250000000000004</v>
      </c>
      <c r="AB51" s="949">
        <f>VLOOKUP($D$3&amp;"_"&amp;AB$3,データシート2!$A:$SI,MATCH($R$2&amp;"_"&amp;$C51,データシート2!$A$1:$SI$1,0),0)</f>
        <v>11.404999999999999</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1</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4.4130000000000003</v>
      </c>
      <c r="S52" s="941">
        <f>VLOOKUP($D$3&amp;"_"&amp;S$3,データシート2!$A:$SI,MATCH($R$2&amp;"_"&amp;$C52,データシート2!$A$1:$SI$1,0),0)</f>
        <v>3.8109999999999999</v>
      </c>
      <c r="T52" s="941">
        <f>VLOOKUP($D$3&amp;"_"&amp;T$3,データシート2!$A:$SI,MATCH($R$2&amp;"_"&amp;$C52,データシート2!$A$1:$SI$1,0),0)</f>
        <v>3.8420000000000001</v>
      </c>
      <c r="U52" s="941">
        <f>VLOOKUP($D$3&amp;"_"&amp;U$3,データシート2!$A:$SI,MATCH($R$2&amp;"_"&amp;$C52,データシート2!$A$1:$SI$1,0),0)</f>
        <v>4.109</v>
      </c>
      <c r="V52" s="941">
        <f>VLOOKUP($D$3&amp;"_"&amp;V$3,データシート2!$A:$SI,MATCH($R$2&amp;"_"&amp;$C52,データシート2!$A$1:$SI$1,0),0)</f>
        <v>3.9790000000000001</v>
      </c>
      <c r="W52" s="941">
        <f>VLOOKUP($D$3&amp;"_"&amp;W$3,データシート2!$A:$SI,MATCH($R$2&amp;"_"&amp;$C52,データシート2!$A$1:$SI$1,0),0)</f>
        <v>3.6850000000000001</v>
      </c>
      <c r="X52" s="941">
        <f>VLOOKUP($D$3&amp;"_"&amp;X$3,データシート2!$A:$SI,MATCH($R$2&amp;"_"&amp;$C52,データシート2!$A$1:$SI$1,0),0)</f>
        <v>3.4</v>
      </c>
      <c r="Y52" s="941">
        <f>VLOOKUP($D$3&amp;"_"&amp;Y$3,データシート2!$A:$SI,MATCH($R$2&amp;"_"&amp;$C52,データシート2!$A$1:$SI$1,0),0)</f>
        <v>3.165</v>
      </c>
      <c r="Z52" s="941">
        <f>VLOOKUP($D$3&amp;"_"&amp;Z$3,データシート2!$A:$SI,MATCH($R$2&amp;"_"&amp;$C52,データシート2!$A$1:$SI$1,0),0)</f>
        <v>2.8849999999999998</v>
      </c>
      <c r="AA52" s="941">
        <f>VLOOKUP($D$3&amp;"_"&amp;AA$3,データシート2!$A:$SI,MATCH($R$2&amp;"_"&amp;$C52,データシート2!$A$1:$SI$1,0),0)</f>
        <v>2.762</v>
      </c>
      <c r="AB52" s="942">
        <f>VLOOKUP($D$3&amp;"_"&amp;AB$3,データシート2!$A:$SI,MATCH($R$2&amp;"_"&amp;$C52,データシート2!$A$1:$SI$1,0),0)</f>
        <v>3.133</v>
      </c>
    </row>
    <row r="53" spans="2:29" s="22" customFormat="1" ht="20.45" customHeight="1">
      <c r="B53" s="740" t="s">
        <v>310</v>
      </c>
      <c r="C53" s="741" t="s">
        <v>565</v>
      </c>
      <c r="D53" s="742"/>
      <c r="E53" s="743"/>
      <c r="F53" s="742"/>
      <c r="G53" s="744">
        <f>VLOOKUP($D$3&amp;"_"&amp;G$3,データシート2!$A:$SI,MATCH($G$2&amp;"_"&amp;$B53,データシート2!$A$1:$SI$1,0),0)</f>
        <v>5</v>
      </c>
      <c r="H53" s="745">
        <f>VLOOKUP($D$3&amp;"_"&amp;H$3,データシート2!$A:$SI,MATCH($G$2&amp;"_"&amp;$B53,データシート2!$A$1:$SI$1,0),0)</f>
        <v>5</v>
      </c>
      <c r="I53" s="745">
        <f>VLOOKUP($D$3&amp;"_"&amp;I$3,データシート2!$A:$SI,MATCH($G$2&amp;"_"&amp;$B53,データシート2!$A$1:$SI$1,0),0)</f>
        <v>5</v>
      </c>
      <c r="J53" s="745">
        <f>VLOOKUP($D$3&amp;"_"&amp;J$3,データシート2!$A:$SI,MATCH($G$2&amp;"_"&amp;$B53,データシート2!$A$1:$SI$1,0),0)</f>
        <v>5</v>
      </c>
      <c r="K53" s="746">
        <f>VLOOKUP($D$3&amp;"_"&amp;K$3,データシート2!$A:$SI,MATCH($G$2&amp;"_"&amp;$B53,データシート2!$A$1:$SI$1,0),0)</f>
        <v>5</v>
      </c>
      <c r="L53" s="746">
        <f>VLOOKUP($D$3&amp;"_"&amp;L$3,データシート2!$A:$SI,MATCH($G$2&amp;"_"&amp;$B53,データシート2!$A$1:$SI$1,0),0)</f>
        <v>6</v>
      </c>
      <c r="M53" s="746">
        <f>VLOOKUP($D$3&amp;"_"&amp;M$3,データシート2!$A:$SI,MATCH($G$2&amp;"_"&amp;$B53,データシート2!$A$1:$SI$1,0),0)</f>
        <v>6</v>
      </c>
      <c r="N53" s="746">
        <f>VLOOKUP($D$3&amp;"_"&amp;N$3,データシート2!$A:$SI,MATCH($G$2&amp;"_"&amp;$B53,データシート2!$A$1:$SI$1,0),0)</f>
        <v>5</v>
      </c>
      <c r="O53" s="746">
        <f>VLOOKUP($D$3&amp;"_"&amp;O$3,データシート2!$A:$SI,MATCH($G$2&amp;"_"&amp;$B53,データシート2!$A$1:$SI$1,0),0)</f>
        <v>5</v>
      </c>
      <c r="P53" s="746">
        <f>VLOOKUP($D$3&amp;"_"&amp;P$3,データシート2!$A:$SI,MATCH($G$2&amp;"_"&amp;$B53,データシート2!$A$1:$SI$1,0),0)</f>
        <v>5</v>
      </c>
      <c r="Q53" s="747">
        <f>VLOOKUP($D$3&amp;"_"&amp;Q$3,データシート2!$A:$SI,MATCH($G$2&amp;"_"&amp;$B53,データシート2!$A$1:$SI$1,0),0)</f>
        <v>5</v>
      </c>
      <c r="R53" s="934">
        <f>VLOOKUP($D$3&amp;"_"&amp;R$3,データシート2!$A:$SI,MATCH($R$2&amp;"_"&amp;$B53,データシート2!$A$1:$SI$1,0),0)</f>
        <v>119.452</v>
      </c>
      <c r="S53" s="935">
        <f>VLOOKUP($D$3&amp;"_"&amp;S$3,データシート2!$A:$SI,MATCH($R$2&amp;"_"&amp;$B53,データシート2!$A$1:$SI$1,0),0)</f>
        <v>103.46599999999999</v>
      </c>
      <c r="T53" s="935">
        <f>VLOOKUP($D$3&amp;"_"&amp;T$3,データシート2!$A:$SI,MATCH($R$2&amp;"_"&amp;$B53,データシート2!$A$1:$SI$1,0),0)</f>
        <v>608.52800000000002</v>
      </c>
      <c r="U53" s="935">
        <f>VLOOKUP($D$3&amp;"_"&amp;U$3,データシート2!$A:$SI,MATCH($R$2&amp;"_"&amp;$B53,データシート2!$A$1:$SI$1,0),0)</f>
        <v>28.395</v>
      </c>
      <c r="V53" s="935">
        <f>VLOOKUP($D$3&amp;"_"&amp;V$3,データシート2!$A:$SI,MATCH($R$2&amp;"_"&amp;$B53,データシート2!$A$1:$SI$1,0),0)</f>
        <v>20.3</v>
      </c>
      <c r="W53" s="935">
        <f>VLOOKUP($D$3&amp;"_"&amp;W$3,データシート2!$A:$SI,MATCH($R$2&amp;"_"&amp;$B53,データシート2!$A$1:$SI$1,0),0)</f>
        <v>15.849</v>
      </c>
      <c r="X53" s="935">
        <f>VLOOKUP($D$3&amp;"_"&amp;X$3,データシート2!$A:$SI,MATCH($R$2&amp;"_"&amp;$B53,データシート2!$A$1:$SI$1,0),0)</f>
        <v>13.67</v>
      </c>
      <c r="Y53" s="935">
        <f>VLOOKUP($D$3&amp;"_"&amp;Y$3,データシート2!$A:$SI,MATCH($R$2&amp;"_"&amp;$B53,データシート2!$A$1:$SI$1,0),0)</f>
        <v>14.22</v>
      </c>
      <c r="Z53" s="935">
        <f>VLOOKUP($D$3&amp;"_"&amp;Z$3,データシート2!$A:$SI,MATCH($R$2&amp;"_"&amp;$B53,データシート2!$A$1:$SI$1,0),0)</f>
        <v>13.688000000000001</v>
      </c>
      <c r="AA53" s="935">
        <f>VLOOKUP($D$3&amp;"_"&amp;AA$3,データシート2!$A:$SI,MATCH($R$2&amp;"_"&amp;$B53,データシート2!$A$1:$SI$1,0),0)</f>
        <v>10.619</v>
      </c>
      <c r="AB53" s="936">
        <f>VLOOKUP($D$3&amp;"_"&amp;AB$3,データシート2!$A:$SI,MATCH($R$2&amp;"_"&amp;$B53,データシート2!$A$1:$SI$1,0),0)</f>
        <v>9.8279999999999994</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2</v>
      </c>
      <c r="I54" s="753">
        <f>VLOOKUP($D$3&amp;"_"&amp;I$3,データシート2!$A:$SI,MATCH($G$2&amp;"_"&amp;$C54,データシート2!$A$1:$SI$1,0),0)</f>
        <v>2</v>
      </c>
      <c r="J54" s="753">
        <f>VLOOKUP($D$3&amp;"_"&amp;J$3,データシート2!$A:$SI,MATCH($G$2&amp;"_"&amp;$C54,データシート2!$A$1:$SI$1,0),0)</f>
        <v>2</v>
      </c>
      <c r="K54" s="754">
        <f>VLOOKUP($D$3&amp;"_"&amp;K$3,データシート2!$A:$SI,MATCH($G$2&amp;"_"&amp;$C54,データシート2!$A$1:$SI$1,0),0)</f>
        <v>2</v>
      </c>
      <c r="L54" s="754">
        <f>VLOOKUP($D$3&amp;"_"&amp;L$3,データシート2!$A:$SI,MATCH($G$2&amp;"_"&amp;$C54,データシート2!$A$1:$SI$1,0),0)</f>
        <v>3</v>
      </c>
      <c r="M54" s="754">
        <f>VLOOKUP($D$3&amp;"_"&amp;M$3,データシート2!$A:$SI,MATCH($G$2&amp;"_"&amp;$C54,データシート2!$A$1:$SI$1,0),0)</f>
        <v>3</v>
      </c>
      <c r="N54" s="754">
        <f>VLOOKUP($D$3&amp;"_"&amp;N$3,データシート2!$A:$SI,MATCH($G$2&amp;"_"&amp;$C54,データシート2!$A$1:$SI$1,0),0)</f>
        <v>2</v>
      </c>
      <c r="O54" s="754">
        <f>VLOOKUP($D$3&amp;"_"&amp;O$3,データシート2!$A:$SI,MATCH($G$2&amp;"_"&amp;$C54,データシート2!$A$1:$SI$1,0),0)</f>
        <v>2</v>
      </c>
      <c r="P54" s="754">
        <f>VLOOKUP($D$3&amp;"_"&amp;P$3,データシート2!$A:$SI,MATCH($G$2&amp;"_"&amp;$C54,データシート2!$A$1:$SI$1,0),0)</f>
        <v>2</v>
      </c>
      <c r="Q54" s="755">
        <f>VLOOKUP($D$3&amp;"_"&amp;Q$3,データシート2!$A:$SI,MATCH($G$2&amp;"_"&amp;$C54,データシート2!$A$1:$SI$1,0),0)</f>
        <v>2</v>
      </c>
      <c r="R54" s="943">
        <f>VLOOKUP($D$3&amp;"_"&amp;R$3,データシート2!$A:$SI,MATCH($R$2&amp;"_"&amp;$C54,データシート2!$A$1:$SI$1,0),0)</f>
        <v>110.54900000000001</v>
      </c>
      <c r="S54" s="938">
        <f>VLOOKUP($D$3&amp;"_"&amp;S$3,データシート2!$A:$SI,MATCH($R$2&amp;"_"&amp;$C54,データシート2!$A$1:$SI$1,0),0)</f>
        <v>91.692999999999998</v>
      </c>
      <c r="T54" s="938">
        <f>VLOOKUP($D$3&amp;"_"&amp;T$3,データシート2!$A:$SI,MATCH($R$2&amp;"_"&amp;$C54,データシート2!$A$1:$SI$1,0),0)</f>
        <v>594.69500000000005</v>
      </c>
      <c r="U54" s="938">
        <f>VLOOKUP($D$3&amp;"_"&amp;U$3,データシート2!$A:$SI,MATCH($R$2&amp;"_"&amp;$C54,データシート2!$A$1:$SI$1,0),0)</f>
        <v>14.989000000000001</v>
      </c>
      <c r="V54" s="938">
        <f>VLOOKUP($D$3&amp;"_"&amp;V$3,データシート2!$A:$SI,MATCH($R$2&amp;"_"&amp;$C54,データシート2!$A$1:$SI$1,0),0)</f>
        <v>6.7510000000000003</v>
      </c>
      <c r="W54" s="938">
        <f>VLOOKUP($D$3&amp;"_"&amp;W$3,データシート2!$A:$SI,MATCH($R$2&amp;"_"&amp;$C54,データシート2!$A$1:$SI$1,0),0)</f>
        <v>4.0449999999999999</v>
      </c>
      <c r="X54" s="938">
        <f>VLOOKUP($D$3&amp;"_"&amp;X$3,データシート2!$A:$SI,MATCH($R$2&amp;"_"&amp;$C54,データシート2!$A$1:$SI$1,0),0)</f>
        <v>3.1930000000000001</v>
      </c>
      <c r="Y54" s="938">
        <f>VLOOKUP($D$3&amp;"_"&amp;Y$3,データシート2!$A:$SI,MATCH($R$2&amp;"_"&amp;$C54,データシート2!$A$1:$SI$1,0),0)</f>
        <v>4.1870000000000003</v>
      </c>
      <c r="Z54" s="938">
        <f>VLOOKUP($D$3&amp;"_"&amp;Z$3,データシート2!$A:$SI,MATCH($R$2&amp;"_"&amp;$C54,データシート2!$A$1:$SI$1,0),0)</f>
        <v>6.5309999999999997</v>
      </c>
      <c r="AA54" s="938">
        <f>VLOOKUP($D$3&amp;"_"&amp;AA$3,データシート2!$A:$SI,MATCH($R$2&amp;"_"&amp;$C54,データシート2!$A$1:$SI$1,0),0)</f>
        <v>2.98</v>
      </c>
      <c r="AB54" s="939">
        <f>VLOOKUP($D$3&amp;"_"&amp;AB$3,データシート2!$A:$SI,MATCH($R$2&amp;"_"&amp;$C54,データシート2!$A$1:$SI$1,0),0)</f>
        <v>1.6879999999999999</v>
      </c>
    </row>
    <row r="55" spans="2:29" s="756" customFormat="1" ht="16.5" customHeight="1">
      <c r="B55" s="748"/>
      <c r="C55" s="795"/>
      <c r="D55" s="786"/>
      <c r="E55" s="796">
        <v>3311</v>
      </c>
      <c r="F55" s="788" t="s">
        <v>356</v>
      </c>
      <c r="G55" s="984">
        <f>VLOOKUP($D$3&amp;"_"&amp;G$3,データシート2!$A:$SI,MATCH($G$2&amp;"_"&amp;$E55,データシート2!$A$1:$SI$1,0),0)</f>
        <v>2</v>
      </c>
      <c r="H55" s="985">
        <f>VLOOKUP($D$3&amp;"_"&amp;H$3,データシート2!$A:$SI,MATCH($G$2&amp;"_"&amp;$E55,データシート2!$A$1:$SI$1,0),0)</f>
        <v>2</v>
      </c>
      <c r="I55" s="985">
        <f>VLOOKUP($D$3&amp;"_"&amp;I$3,データシート2!$A:$SI,MATCH($G$2&amp;"_"&amp;$E55,データシート2!$A$1:$SI$1,0),0)</f>
        <v>2</v>
      </c>
      <c r="J55" s="985">
        <f>VLOOKUP($D$3&amp;"_"&amp;J$3,データシート2!$A:$SI,MATCH($G$2&amp;"_"&amp;$E55,データシート2!$A$1:$SI$1,0),0)</f>
        <v>2</v>
      </c>
      <c r="K55" s="986">
        <f>VLOOKUP($D$3&amp;"_"&amp;K$3,データシート2!$A:$SI,MATCH($G$2&amp;"_"&amp;$E55,データシート2!$A$1:$SI$1,0),0)</f>
        <v>2</v>
      </c>
      <c r="L55" s="986">
        <f>VLOOKUP($D$3&amp;"_"&amp;L$3,データシート2!$A:$SI,MATCH($G$2&amp;"_"&amp;$E55,データシート2!$A$1:$SI$1,0),0)</f>
        <v>3</v>
      </c>
      <c r="M55" s="986">
        <f>VLOOKUP($D$3&amp;"_"&amp;M$3,データシート2!$A:$SI,MATCH($G$2&amp;"_"&amp;$E55,データシート2!$A$1:$SI$1,0),0)</f>
        <v>3</v>
      </c>
      <c r="N55" s="986">
        <f>VLOOKUP($D$3&amp;"_"&amp;N$3,データシート2!$A:$SI,MATCH($G$2&amp;"_"&amp;$E55,データシート2!$A$1:$SI$1,0),0)</f>
        <v>2</v>
      </c>
      <c r="O55" s="986">
        <f>VLOOKUP($D$3&amp;"_"&amp;O$3,データシート2!$A:$SI,MATCH($G$2&amp;"_"&amp;$E55,データシート2!$A$1:$SI$1,0),0)</f>
        <v>2</v>
      </c>
      <c r="P55" s="986">
        <f>VLOOKUP($D$3&amp;"_"&amp;P$3,データシート2!$A:$SI,MATCH($G$2&amp;"_"&amp;$E55,データシート2!$A$1:$SI$1,0),0)</f>
        <v>2</v>
      </c>
      <c r="Q55" s="987">
        <f>VLOOKUP($D$3&amp;"_"&amp;Q$3,データシート2!$A:$SI,MATCH($G$2&amp;"_"&amp;$E55,データシート2!$A$1:$SI$1,0),0)</f>
        <v>2</v>
      </c>
      <c r="R55" s="988">
        <f>VLOOKUP($D$3&amp;"_"&amp;R$3,データシート2!$A:$SI,MATCH($R$2&amp;"_"&amp;$E55,データシート2!$A$1:$SI$1,0),0)</f>
        <v>110.54900000000001</v>
      </c>
      <c r="S55" s="989">
        <f>VLOOKUP($D$3&amp;"_"&amp;S$3,データシート2!$A:$SI,MATCH($R$2&amp;"_"&amp;$E55,データシート2!$A$1:$SI$1,0),0)</f>
        <v>91.692999999999998</v>
      </c>
      <c r="T55" s="989">
        <f>VLOOKUP($D$3&amp;"_"&amp;T$3,データシート2!$A:$SI,MATCH($R$2&amp;"_"&amp;$E55,データシート2!$A$1:$SI$1,0),0)</f>
        <v>594.69500000000005</v>
      </c>
      <c r="U55" s="989">
        <f>VLOOKUP($D$3&amp;"_"&amp;U$3,データシート2!$A:$SI,MATCH($R$2&amp;"_"&amp;$E55,データシート2!$A$1:$SI$1,0),0)</f>
        <v>14.989000000000001</v>
      </c>
      <c r="V55" s="989">
        <f>VLOOKUP($D$3&amp;"_"&amp;V$3,データシート2!$A:$SI,MATCH($R$2&amp;"_"&amp;$E55,データシート2!$A$1:$SI$1,0),0)</f>
        <v>6.7510000000000003</v>
      </c>
      <c r="W55" s="989">
        <f>VLOOKUP($D$3&amp;"_"&amp;W$3,データシート2!$A:$SI,MATCH($R$2&amp;"_"&amp;$E55,データシート2!$A$1:$SI$1,0),0)</f>
        <v>4.0449999999999999</v>
      </c>
      <c r="X55" s="989">
        <f>VLOOKUP($D$3&amp;"_"&amp;X$3,データシート2!$A:$SI,MATCH($R$2&amp;"_"&amp;$E55,データシート2!$A$1:$SI$1,0),0)</f>
        <v>3.1930000000000001</v>
      </c>
      <c r="Y55" s="989">
        <f>VLOOKUP($D$3&amp;"_"&amp;Y$3,データシート2!$A:$SI,MATCH($R$2&amp;"_"&amp;$E55,データシート2!$A$1:$SI$1,0),0)</f>
        <v>4.1870000000000003</v>
      </c>
      <c r="Z55" s="989">
        <f>VLOOKUP($D$3&amp;"_"&amp;Z$3,データシート2!$A:$SI,MATCH($R$2&amp;"_"&amp;$E55,データシート2!$A$1:$SI$1,0),0)</f>
        <v>6.5309999999999997</v>
      </c>
      <c r="AA55" s="989">
        <f>VLOOKUP($D$3&amp;"_"&amp;AA$3,データシート2!$A:$SI,MATCH($R$2&amp;"_"&amp;$E55,データシート2!$A$1:$SI$1,0),0)</f>
        <v>2.98</v>
      </c>
      <c r="AB55" s="990">
        <f>VLOOKUP($D$3&amp;"_"&amp;AB$3,データシート2!$A:$SI,MATCH($R$2&amp;"_"&amp;$E55,データシート2!$A$1:$SI$1,0),0)</f>
        <v>1.6879999999999999</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3</v>
      </c>
      <c r="H61" s="808">
        <f>VLOOKUP($D$3&amp;"_"&amp;H$3,データシート2!$A:$SI,MATCH($G$2&amp;"_"&amp;$C61,データシート2!$A$1:$SI$1,0),0)</f>
        <v>3</v>
      </c>
      <c r="I61" s="808">
        <f>VLOOKUP($D$3&amp;"_"&amp;I$3,データシート2!$A:$SI,MATCH($G$2&amp;"_"&amp;$C61,データシート2!$A$1:$SI$1,0),0)</f>
        <v>3</v>
      </c>
      <c r="J61" s="808">
        <f>VLOOKUP($D$3&amp;"_"&amp;J$3,データシート2!$A:$SI,MATCH($G$2&amp;"_"&amp;$C61,データシート2!$A$1:$SI$1,0),0)</f>
        <v>3</v>
      </c>
      <c r="K61" s="809">
        <f>VLOOKUP($D$3&amp;"_"&amp;K$3,データシート2!$A:$SI,MATCH($G$2&amp;"_"&amp;$C61,データシート2!$A$1:$SI$1,0),0)</f>
        <v>3</v>
      </c>
      <c r="L61" s="809">
        <f>VLOOKUP($D$3&amp;"_"&amp;L$3,データシート2!$A:$SI,MATCH($G$2&amp;"_"&amp;$C61,データシート2!$A$1:$SI$1,0),0)</f>
        <v>3</v>
      </c>
      <c r="M61" s="809">
        <f>VLOOKUP($D$3&amp;"_"&amp;M$3,データシート2!$A:$SI,MATCH($G$2&amp;"_"&amp;$C61,データシート2!$A$1:$SI$1,0),0)</f>
        <v>3</v>
      </c>
      <c r="N61" s="809">
        <f>VLOOKUP($D$3&amp;"_"&amp;N$3,データシート2!$A:$SI,MATCH($G$2&amp;"_"&amp;$C61,データシート2!$A$1:$SI$1,0),0)</f>
        <v>3</v>
      </c>
      <c r="O61" s="809">
        <f>VLOOKUP($D$3&amp;"_"&amp;O$3,データシート2!$A:$SI,MATCH($G$2&amp;"_"&amp;$C61,データシート2!$A$1:$SI$1,0),0)</f>
        <v>3</v>
      </c>
      <c r="P61" s="809">
        <f>VLOOKUP($D$3&amp;"_"&amp;P$3,データシート2!$A:$SI,MATCH($G$2&amp;"_"&amp;$C61,データシート2!$A$1:$SI$1,0),0)</f>
        <v>3</v>
      </c>
      <c r="Q61" s="810">
        <f>VLOOKUP($D$3&amp;"_"&amp;Q$3,データシート2!$A:$SI,MATCH($G$2&amp;"_"&amp;$C61,データシート2!$A$1:$SI$1,0),0)</f>
        <v>3</v>
      </c>
      <c r="R61" s="953">
        <f>VLOOKUP($D$3&amp;"_"&amp;R$3,データシート2!$A:$SI,MATCH($R$2&amp;"_"&amp;$C61,データシート2!$A$1:$SI$1,0),0)</f>
        <v>8.9030000000000005</v>
      </c>
      <c r="S61" s="954">
        <f>VLOOKUP($D$3&amp;"_"&amp;S$3,データシート2!$A:$SI,MATCH($R$2&amp;"_"&amp;$C61,データシート2!$A$1:$SI$1,0),0)</f>
        <v>11.773</v>
      </c>
      <c r="T61" s="954">
        <f>VLOOKUP($D$3&amp;"_"&amp;T$3,データシート2!$A:$SI,MATCH($R$2&amp;"_"&amp;$C61,データシート2!$A$1:$SI$1,0),0)</f>
        <v>13.833</v>
      </c>
      <c r="U61" s="954">
        <f>VLOOKUP($D$3&amp;"_"&amp;U$3,データシート2!$A:$SI,MATCH($R$2&amp;"_"&amp;$C61,データシート2!$A$1:$SI$1,0),0)</f>
        <v>13.406000000000001</v>
      </c>
      <c r="V61" s="954">
        <f>VLOOKUP($D$3&amp;"_"&amp;V$3,データシート2!$A:$SI,MATCH($R$2&amp;"_"&amp;$C61,データシート2!$A$1:$SI$1,0),0)</f>
        <v>13.548999999999999</v>
      </c>
      <c r="W61" s="954">
        <f>VLOOKUP($D$3&amp;"_"&amp;W$3,データシート2!$A:$SI,MATCH($R$2&amp;"_"&amp;$C61,データシート2!$A$1:$SI$1,0),0)</f>
        <v>11.804</v>
      </c>
      <c r="X61" s="954">
        <f>VLOOKUP($D$3&amp;"_"&amp;X$3,データシート2!$A:$SI,MATCH($R$2&amp;"_"&amp;$C61,データシート2!$A$1:$SI$1,0),0)</f>
        <v>10.477</v>
      </c>
      <c r="Y61" s="954">
        <f>VLOOKUP($D$3&amp;"_"&amp;Y$3,データシート2!$A:$SI,MATCH($R$2&amp;"_"&amp;$C61,データシート2!$A$1:$SI$1,0),0)</f>
        <v>10.032999999999999</v>
      </c>
      <c r="Z61" s="954">
        <f>VLOOKUP($D$3&amp;"_"&amp;Z$3,データシート2!$A:$SI,MATCH($R$2&amp;"_"&amp;$C61,データシート2!$A$1:$SI$1,0),0)</f>
        <v>7.157</v>
      </c>
      <c r="AA61" s="954">
        <f>VLOOKUP($D$3&amp;"_"&amp;AA$3,データシート2!$A:$SI,MATCH($R$2&amp;"_"&amp;$C61,データシート2!$A$1:$SI$1,0),0)</f>
        <v>7.6390000000000002</v>
      </c>
      <c r="AB61" s="955">
        <f>VLOOKUP($D$3&amp;"_"&amp;AB$3,データシート2!$A:$SI,MATCH($R$2&amp;"_"&amp;$C61,データシート2!$A$1:$SI$1,0),0)</f>
        <v>8.14</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2</v>
      </c>
      <c r="P62" s="746">
        <f>VLOOKUP($D$3&amp;"_"&amp;P$3,データシート2!$A:$SI,MATCH($G$2&amp;"_"&amp;$B62,データシート2!$A$1:$SI$1,0),0)</f>
        <v>2</v>
      </c>
      <c r="Q62" s="747">
        <f>VLOOKUP($D$3&amp;"_"&amp;Q$3,データシート2!$A:$SI,MATCH($G$2&amp;"_"&amp;$B62,データシート2!$A$1:$SI$1,0),0)</f>
        <v>1</v>
      </c>
      <c r="R62" s="934">
        <f>VLOOKUP($D$3&amp;"_"&amp;R$3,データシート2!$A:$SI,MATCH($R$2&amp;"_"&amp;$B62,データシート2!$A$1:$SI$1,0),0)</f>
        <v>9.6769999999999996</v>
      </c>
      <c r="S62" s="935">
        <f>VLOOKUP($D$3&amp;"_"&amp;S$3,データシート2!$A:$SI,MATCH($R$2&amp;"_"&amp;$B62,データシート2!$A$1:$SI$1,0),0)</f>
        <v>9.7810000000000006</v>
      </c>
      <c r="T62" s="935">
        <f>VLOOKUP($D$3&amp;"_"&amp;T$3,データシート2!$A:$SI,MATCH($R$2&amp;"_"&amp;$B62,データシート2!$A$1:$SI$1,0),0)</f>
        <v>10.726000000000001</v>
      </c>
      <c r="U62" s="935">
        <f>VLOOKUP($D$3&amp;"_"&amp;U$3,データシート2!$A:$SI,MATCH($R$2&amp;"_"&amp;$B62,データシート2!$A$1:$SI$1,0),0)</f>
        <v>10.430999999999999</v>
      </c>
      <c r="V62" s="935">
        <f>VLOOKUP($D$3&amp;"_"&amp;V$3,データシート2!$A:$SI,MATCH($R$2&amp;"_"&amp;$B62,データシート2!$A$1:$SI$1,0),0)</f>
        <v>9.8520000000000003</v>
      </c>
      <c r="W62" s="935">
        <f>VLOOKUP($D$3&amp;"_"&amp;W$3,データシート2!$A:$SI,MATCH($R$2&amp;"_"&amp;$B62,データシート2!$A$1:$SI$1,0),0)</f>
        <v>8.5589999999999993</v>
      </c>
      <c r="X62" s="935">
        <f>VLOOKUP($D$3&amp;"_"&amp;X$3,データシート2!$A:$SI,MATCH($R$2&amp;"_"&amp;$B62,データシート2!$A$1:$SI$1,0),0)</f>
        <v>6.4130000000000003</v>
      </c>
      <c r="Y62" s="935">
        <f>VLOOKUP($D$3&amp;"_"&amp;Y$3,データシート2!$A:$SI,MATCH($R$2&amp;"_"&amp;$B62,データシート2!$A$1:$SI$1,0),0)</f>
        <v>5.782</v>
      </c>
      <c r="Z62" s="935">
        <f>VLOOKUP($D$3&amp;"_"&amp;Z$3,データシート2!$A:$SI,MATCH($R$2&amp;"_"&amp;$B62,データシート2!$A$1:$SI$1,0),0)</f>
        <v>4.9450000000000003</v>
      </c>
      <c r="AA62" s="935">
        <f>VLOOKUP($D$3&amp;"_"&amp;AA$3,データシート2!$A:$SI,MATCH($R$2&amp;"_"&amp;$B62,データシート2!$A$1:$SI$1,0),0)</f>
        <v>4.931</v>
      </c>
      <c r="AB62" s="936">
        <f>VLOOKUP($D$3&amp;"_"&amp;AB$3,データシート2!$A:$SI,MATCH($R$2&amp;"_"&amp;$B62,データシート2!$A$1:$SI$1,0),0)</f>
        <v>2.7370000000000001</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0</v>
      </c>
      <c r="R63" s="943">
        <f>VLOOKUP($D$3&amp;"_"&amp;R$3,データシート2!$A:$SI,MATCH($R$2&amp;"_"&amp;$C63,データシート2!$A$1:$SI$1,0),0)</f>
        <v>5.1239999999999997</v>
      </c>
      <c r="S63" s="938">
        <f>VLOOKUP($D$3&amp;"_"&amp;S$3,データシート2!$A:$SI,MATCH($R$2&amp;"_"&amp;$C63,データシート2!$A$1:$SI$1,0),0)</f>
        <v>4.5650000000000004</v>
      </c>
      <c r="T63" s="938">
        <f>VLOOKUP($D$3&amp;"_"&amp;T$3,データシート2!$A:$SI,MATCH($R$2&amp;"_"&amp;$C63,データシート2!$A$1:$SI$1,0),0)</f>
        <v>5.2750000000000004</v>
      </c>
      <c r="U63" s="938">
        <f>VLOOKUP($D$3&amp;"_"&amp;U$3,データシート2!$A:$SI,MATCH($R$2&amp;"_"&amp;$C63,データシート2!$A$1:$SI$1,0),0)</f>
        <v>5.1239999999999997</v>
      </c>
      <c r="V63" s="938">
        <f>VLOOKUP($D$3&amp;"_"&amp;V$3,データシート2!$A:$SI,MATCH($R$2&amp;"_"&amp;$C63,データシート2!$A$1:$SI$1,0),0)</f>
        <v>4.4530000000000003</v>
      </c>
      <c r="W63" s="938">
        <f>VLOOKUP($D$3&amp;"_"&amp;W$3,データシート2!$A:$SI,MATCH($R$2&amp;"_"&amp;$C63,データシート2!$A$1:$SI$1,0),0)</f>
        <v>3.585</v>
      </c>
      <c r="X63" s="938">
        <f>VLOOKUP($D$3&amp;"_"&amp;X$3,データシート2!$A:$SI,MATCH($R$2&amp;"_"&amp;$C63,データシート2!$A$1:$SI$1,0),0)</f>
        <v>2.7130000000000001</v>
      </c>
      <c r="Y63" s="938">
        <f>VLOOKUP($D$3&amp;"_"&amp;Y$3,データシート2!$A:$SI,MATCH($R$2&amp;"_"&amp;$C63,データシート2!$A$1:$SI$1,0),0)</f>
        <v>2.2970000000000002</v>
      </c>
      <c r="Z63" s="938">
        <f>VLOOKUP($D$3&amp;"_"&amp;Z$3,データシート2!$A:$SI,MATCH($R$2&amp;"_"&amp;$C63,データシート2!$A$1:$SI$1,0),0)</f>
        <v>1.694</v>
      </c>
      <c r="AA63" s="938">
        <f>VLOOKUP($D$3&amp;"_"&amp;AA$3,データシート2!$A:$SI,MATCH($R$2&amp;"_"&amp;$C63,データシート2!$A$1:$SI$1,0),0)</f>
        <v>2.0110000000000001</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1</v>
      </c>
      <c r="H66" s="777">
        <f>VLOOKUP($D$3&amp;"_"&amp;H$3,データシート2!$A:$SI,MATCH($G$2&amp;"_"&amp;$C66,データシート2!$A$1:$SI$1,0),0)</f>
        <v>1</v>
      </c>
      <c r="I66" s="777">
        <f>VLOOKUP($D$3&amp;"_"&amp;I$3,データシート2!$A:$SI,MATCH($G$2&amp;"_"&amp;$C66,データシート2!$A$1:$SI$1,0),0)</f>
        <v>1</v>
      </c>
      <c r="J66" s="777">
        <f>VLOOKUP($D$3&amp;"_"&amp;J$3,データシート2!$A:$SI,MATCH($G$2&amp;"_"&amp;$C66,データシート2!$A$1:$SI$1,0),0)</f>
        <v>1</v>
      </c>
      <c r="K66" s="778">
        <f>VLOOKUP($D$3&amp;"_"&amp;K$3,データシート2!$A:$SI,MATCH($G$2&amp;"_"&amp;$C66,データシート2!$A$1:$SI$1,0),0)</f>
        <v>1</v>
      </c>
      <c r="L66" s="778">
        <f>VLOOKUP($D$3&amp;"_"&amp;L$3,データシート2!$A:$SI,MATCH($G$2&amp;"_"&amp;$C66,データシート2!$A$1:$SI$1,0),0)</f>
        <v>1</v>
      </c>
      <c r="M66" s="778">
        <f>VLOOKUP($D$3&amp;"_"&amp;M$3,データシート2!$A:$SI,MATCH($G$2&amp;"_"&amp;$C66,データシート2!$A$1:$SI$1,0),0)</f>
        <v>1</v>
      </c>
      <c r="N66" s="778">
        <f>VLOOKUP($D$3&amp;"_"&amp;N$3,データシート2!$A:$SI,MATCH($G$2&amp;"_"&amp;$C66,データシート2!$A$1:$SI$1,0),0)</f>
        <v>1</v>
      </c>
      <c r="O66" s="778">
        <f>VLOOKUP($D$3&amp;"_"&amp;O$3,データシート2!$A:$SI,MATCH($G$2&amp;"_"&amp;$C66,データシート2!$A$1:$SI$1,0),0)</f>
        <v>1</v>
      </c>
      <c r="P66" s="778">
        <f>VLOOKUP($D$3&amp;"_"&amp;P$3,データシート2!$A:$SI,MATCH($G$2&amp;"_"&amp;$C66,データシート2!$A$1:$SI$1,0),0)</f>
        <v>1</v>
      </c>
      <c r="Q66" s="779">
        <f>VLOOKUP($D$3&amp;"_"&amp;Q$3,データシート2!$A:$SI,MATCH($G$2&amp;"_"&amp;$C66,データシート2!$A$1:$SI$1,0),0)</f>
        <v>1</v>
      </c>
      <c r="R66" s="947">
        <f>VLOOKUP($D$3&amp;"_"&amp;R$3,データシート2!$A:$SI,MATCH($R$2&amp;"_"&amp;$C66,データシート2!$A$1:$SI$1,0),0)</f>
        <v>4.5529999999999999</v>
      </c>
      <c r="S66" s="948">
        <f>VLOOKUP($D$3&amp;"_"&amp;S$3,データシート2!$A:$SI,MATCH($R$2&amp;"_"&amp;$C66,データシート2!$A$1:$SI$1,0),0)</f>
        <v>5.2160000000000002</v>
      </c>
      <c r="T66" s="948">
        <f>VLOOKUP($D$3&amp;"_"&amp;T$3,データシート2!$A:$SI,MATCH($R$2&amp;"_"&amp;$C66,データシート2!$A$1:$SI$1,0),0)</f>
        <v>5.4509999999999996</v>
      </c>
      <c r="U66" s="948">
        <f>VLOOKUP($D$3&amp;"_"&amp;U$3,データシート2!$A:$SI,MATCH($R$2&amp;"_"&amp;$C66,データシート2!$A$1:$SI$1,0),0)</f>
        <v>5.3070000000000004</v>
      </c>
      <c r="V66" s="948">
        <f>VLOOKUP($D$3&amp;"_"&amp;V$3,データシート2!$A:$SI,MATCH($R$2&amp;"_"&amp;$C66,データシート2!$A$1:$SI$1,0),0)</f>
        <v>5.399</v>
      </c>
      <c r="W66" s="948">
        <f>VLOOKUP($D$3&amp;"_"&amp;W$3,データシート2!$A:$SI,MATCH($R$2&amp;"_"&amp;$C66,データシート2!$A$1:$SI$1,0),0)</f>
        <v>4.9740000000000002</v>
      </c>
      <c r="X66" s="948">
        <f>VLOOKUP($D$3&amp;"_"&amp;X$3,データシート2!$A:$SI,MATCH($R$2&amp;"_"&amp;$C66,データシート2!$A$1:$SI$1,0),0)</f>
        <v>3.7</v>
      </c>
      <c r="Y66" s="948">
        <f>VLOOKUP($D$3&amp;"_"&amp;Y$3,データシート2!$A:$SI,MATCH($R$2&amp;"_"&amp;$C66,データシート2!$A$1:$SI$1,0),0)</f>
        <v>3.4849999999999999</v>
      </c>
      <c r="Z66" s="948">
        <f>VLOOKUP($D$3&amp;"_"&amp;Z$3,データシート2!$A:$SI,MATCH($R$2&amp;"_"&amp;$C66,データシート2!$A$1:$SI$1,0),0)</f>
        <v>3.2509999999999999</v>
      </c>
      <c r="AA66" s="948">
        <f>VLOOKUP($D$3&amp;"_"&amp;AA$3,データシート2!$A:$SI,MATCH($R$2&amp;"_"&amp;$C66,データシート2!$A$1:$SI$1,0),0)</f>
        <v>2.92</v>
      </c>
      <c r="AB66" s="949">
        <f>VLOOKUP($D$3&amp;"_"&amp;AB$3,データシート2!$A:$SI,MATCH($R$2&amp;"_"&amp;$C66,データシート2!$A$1:$SI$1,0),0)</f>
        <v>2.7370000000000001</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2</v>
      </c>
      <c r="Q68" s="747">
        <f>VLOOKUP($D$3&amp;"_"&amp;Q$3,データシート2!$A:$SI,MATCH($G$2&amp;"_"&amp;$B68,データシート2!$A$1:$SI$1,0),0)</f>
        <v>2</v>
      </c>
      <c r="R68" s="934">
        <f>VLOOKUP($D$3&amp;"_"&amp;R$3,データシート2!$A:$SI,MATCH($R$2&amp;"_"&amp;$B68,データシート2!$A$1:$SI$1,0),0)</f>
        <v>1.9750000000000001</v>
      </c>
      <c r="S68" s="935">
        <f>VLOOKUP($D$3&amp;"_"&amp;S$3,データシート2!$A:$SI,MATCH($R$2&amp;"_"&amp;$B68,データシート2!$A$1:$SI$1,0),0)</f>
        <v>2.6680000000000001</v>
      </c>
      <c r="T68" s="935">
        <f>VLOOKUP($D$3&amp;"_"&amp;T$3,データシート2!$A:$SI,MATCH($R$2&amp;"_"&amp;$B68,データシート2!$A$1:$SI$1,0),0)</f>
        <v>3.379</v>
      </c>
      <c r="U68" s="935">
        <f>VLOOKUP($D$3&amp;"_"&amp;U$3,データシート2!$A:$SI,MATCH($R$2&amp;"_"&amp;$B68,データシート2!$A$1:$SI$1,0),0)</f>
        <v>3.0459999999999998</v>
      </c>
      <c r="V68" s="935">
        <f>VLOOKUP($D$3&amp;"_"&amp;V$3,データシート2!$A:$SI,MATCH($R$2&amp;"_"&amp;$B68,データシート2!$A$1:$SI$1,0),0)</f>
        <v>2.8740000000000001</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3.069</v>
      </c>
      <c r="Z68" s="935">
        <f>VLOOKUP($D$3&amp;"_"&amp;Z$3,データシート2!$A:$SI,MATCH($R$2&amp;"_"&amp;$B68,データシート2!$A$1:$SI$1,0),0)</f>
        <v>2.077</v>
      </c>
      <c r="AA68" s="935">
        <f>VLOOKUP($D$3&amp;"_"&amp;AA$3,データシート2!$A:$SI,MATCH($R$2&amp;"_"&amp;$B68,データシート2!$A$1:$SI$1,0),0)</f>
        <v>4.9470000000000001</v>
      </c>
      <c r="AB68" s="936">
        <f>VLOOKUP($D$3&amp;"_"&amp;AB$3,データシート2!$A:$SI,MATCH($R$2&amp;"_"&amp;$B68,データシート2!$A$1:$SI$1,0),0)</f>
        <v>4.99</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1</v>
      </c>
      <c r="H74" s="777">
        <f>VLOOKUP($D$3&amp;"_"&amp;H$3,データシート2!$A:$SI,MATCH($G$2&amp;"_"&amp;$C74,データシート2!$A$1:$SI$1,0),0)</f>
        <v>1</v>
      </c>
      <c r="I74" s="777">
        <f>VLOOKUP($D$3&amp;"_"&amp;I$3,データシート2!$A:$SI,MATCH($G$2&amp;"_"&amp;$C74,データシート2!$A$1:$SI$1,0),0)</f>
        <v>1</v>
      </c>
      <c r="J74" s="777">
        <f>VLOOKUP($D$3&amp;"_"&amp;J$3,データシート2!$A:$SI,MATCH($G$2&amp;"_"&amp;$C74,データシート2!$A$1:$SI$1,0),0)</f>
        <v>1</v>
      </c>
      <c r="K74" s="778">
        <f>VLOOKUP($D$3&amp;"_"&amp;K$3,データシート2!$A:$SI,MATCH($G$2&amp;"_"&amp;$C74,データシート2!$A$1:$SI$1,0),0)</f>
        <v>1</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1</v>
      </c>
      <c r="O74" s="778">
        <f>VLOOKUP($D$3&amp;"_"&amp;O$3,データシート2!$A:$SI,MATCH($G$2&amp;"_"&amp;$C74,データシート2!$A$1:$SI$1,0),0)</f>
        <v>1</v>
      </c>
      <c r="P74" s="778">
        <f>VLOOKUP($D$3&amp;"_"&amp;P$3,データシート2!$A:$SI,MATCH($G$2&amp;"_"&amp;$C74,データシート2!$A$1:$SI$1,0),0)</f>
        <v>2</v>
      </c>
      <c r="Q74" s="779">
        <f>VLOOKUP($D$3&amp;"_"&amp;Q$3,データシート2!$A:$SI,MATCH($G$2&amp;"_"&amp;$C74,データシート2!$A$1:$SI$1,0),0)</f>
        <v>2</v>
      </c>
      <c r="R74" s="947">
        <f>VLOOKUP($D$3&amp;"_"&amp;R$3,データシート2!$A:$SI,MATCH($R$2&amp;"_"&amp;$C74,データシート2!$A$1:$SI$1,0),0)</f>
        <v>1.9750000000000001</v>
      </c>
      <c r="S74" s="948">
        <f>VLOOKUP($D$3&amp;"_"&amp;S$3,データシート2!$A:$SI,MATCH($R$2&amp;"_"&amp;$C74,データシート2!$A$1:$SI$1,0),0)</f>
        <v>2.6680000000000001</v>
      </c>
      <c r="T74" s="948">
        <f>VLOOKUP($D$3&amp;"_"&amp;T$3,データシート2!$A:$SI,MATCH($R$2&amp;"_"&amp;$C74,データシート2!$A$1:$SI$1,0),0)</f>
        <v>3.379</v>
      </c>
      <c r="U74" s="948">
        <f>VLOOKUP($D$3&amp;"_"&amp;U$3,データシート2!$A:$SI,MATCH($R$2&amp;"_"&amp;$C74,データシート2!$A$1:$SI$1,0),0)</f>
        <v>3.0459999999999998</v>
      </c>
      <c r="V74" s="948">
        <f>VLOOKUP($D$3&amp;"_"&amp;V$3,データシート2!$A:$SI,MATCH($R$2&amp;"_"&amp;$C74,データシート2!$A$1:$SI$1,0),0)</f>
        <v>2.8740000000000001</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3.069</v>
      </c>
      <c r="Z74" s="948">
        <f>VLOOKUP($D$3&amp;"_"&amp;Z$3,データシート2!$A:$SI,MATCH($R$2&amp;"_"&amp;$C74,データシート2!$A$1:$SI$1,0),0)</f>
        <v>2.077</v>
      </c>
      <c r="AA74" s="948">
        <f>VLOOKUP($D$3&amp;"_"&amp;AA$3,データシート2!$A:$SI,MATCH($R$2&amp;"_"&amp;$C74,データシート2!$A$1:$SI$1,0),0)</f>
        <v>4.9470000000000001</v>
      </c>
      <c r="AB74" s="949">
        <f>VLOOKUP($D$3&amp;"_"&amp;AB$3,データシート2!$A:$SI,MATCH($R$2&amp;"_"&amp;$C74,データシート2!$A$1:$SI$1,0),0)</f>
        <v>4.99</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6</v>
      </c>
      <c r="H77" s="745">
        <f>VLOOKUP($D$3&amp;"_"&amp;H$3,データシート2!$A:$SI,MATCH($G$2&amp;"_"&amp;$B77,データシート2!$A$1:$SI$1,0),0)</f>
        <v>6</v>
      </c>
      <c r="I77" s="745">
        <f>VLOOKUP($D$3&amp;"_"&amp;I$3,データシート2!$A:$SI,MATCH($G$2&amp;"_"&amp;$B77,データシート2!$A$1:$SI$1,0),0)</f>
        <v>5</v>
      </c>
      <c r="J77" s="745">
        <f>VLOOKUP($D$3&amp;"_"&amp;J$3,データシート2!$A:$SI,MATCH($G$2&amp;"_"&amp;$B77,データシート2!$A$1:$SI$1,0),0)</f>
        <v>5</v>
      </c>
      <c r="K77" s="746">
        <f>VLOOKUP($D$3&amp;"_"&amp;K$3,データシート2!$A:$SI,MATCH($G$2&amp;"_"&amp;$B77,データシート2!$A$1:$SI$1,0),0)</f>
        <v>5</v>
      </c>
      <c r="L77" s="746">
        <f>VLOOKUP($D$3&amp;"_"&amp;L$3,データシート2!$A:$SI,MATCH($G$2&amp;"_"&amp;$B77,データシート2!$A$1:$SI$1,0),0)</f>
        <v>5</v>
      </c>
      <c r="M77" s="746">
        <f>VLOOKUP($D$3&amp;"_"&amp;M$3,データシート2!$A:$SI,MATCH($G$2&amp;"_"&amp;$B77,データシート2!$A$1:$SI$1,0),0)</f>
        <v>5</v>
      </c>
      <c r="N77" s="746">
        <f>VLOOKUP($D$3&amp;"_"&amp;N$3,データシート2!$A:$SI,MATCH($G$2&amp;"_"&amp;$B77,データシート2!$A$1:$SI$1,0),0)</f>
        <v>5</v>
      </c>
      <c r="O77" s="746">
        <f>VLOOKUP($D$3&amp;"_"&amp;O$3,データシート2!$A:$SI,MATCH($G$2&amp;"_"&amp;$B77,データシート2!$A$1:$SI$1,0),0)</f>
        <v>5</v>
      </c>
      <c r="P77" s="746">
        <f>VLOOKUP($D$3&amp;"_"&amp;P$3,データシート2!$A:$SI,MATCH($G$2&amp;"_"&amp;$B77,データシート2!$A$1:$SI$1,0),0)</f>
        <v>5</v>
      </c>
      <c r="Q77" s="747">
        <f>VLOOKUP($D$3&amp;"_"&amp;Q$3,データシート2!$A:$SI,MATCH($G$2&amp;"_"&amp;$B77,データシート2!$A$1:$SI$1,0),0)</f>
        <v>4</v>
      </c>
      <c r="R77" s="934">
        <f>VLOOKUP($D$3&amp;"_"&amp;R$3,データシート2!$A:$SI,MATCH($R$2&amp;"_"&amp;$B77,データシート2!$A$1:$SI$1,0),0)</f>
        <v>19.446999999999999</v>
      </c>
      <c r="S77" s="935">
        <f>VLOOKUP($D$3&amp;"_"&amp;S$3,データシート2!$A:$SI,MATCH($R$2&amp;"_"&amp;$B77,データシート2!$A$1:$SI$1,0),0)</f>
        <v>22.709</v>
      </c>
      <c r="T77" s="935">
        <f>VLOOKUP($D$3&amp;"_"&amp;T$3,データシート2!$A:$SI,MATCH($R$2&amp;"_"&amp;$B77,データシート2!$A$1:$SI$1,0),0)</f>
        <v>22.786000000000001</v>
      </c>
      <c r="U77" s="935">
        <f>VLOOKUP($D$3&amp;"_"&amp;U$3,データシート2!$A:$SI,MATCH($R$2&amp;"_"&amp;$B77,データシート2!$A$1:$SI$1,0),0)</f>
        <v>21.805</v>
      </c>
      <c r="V77" s="935">
        <f>VLOOKUP($D$3&amp;"_"&amp;V$3,データシート2!$A:$SI,MATCH($R$2&amp;"_"&amp;$B77,データシート2!$A$1:$SI$1,0),0)</f>
        <v>20.183</v>
      </c>
      <c r="W77" s="935">
        <f>VLOOKUP($D$3&amp;"_"&amp;W$3,データシート2!$A:$SI,MATCH($R$2&amp;"_"&amp;$B77,データシート2!$A$1:$SI$1,0),0)</f>
        <v>18.100000000000001</v>
      </c>
      <c r="X77" s="935">
        <f>VLOOKUP($D$3&amp;"_"&amp;X$3,データシート2!$A:$SI,MATCH($R$2&amp;"_"&amp;$B77,データシート2!$A$1:$SI$1,0),0)</f>
        <v>16.329999999999998</v>
      </c>
      <c r="Y77" s="935">
        <f>VLOOKUP($D$3&amp;"_"&amp;Y$3,データシート2!$A:$SI,MATCH($R$2&amp;"_"&amp;$B77,データシート2!$A$1:$SI$1,0),0)</f>
        <v>15.114000000000001</v>
      </c>
      <c r="Z77" s="935">
        <f>VLOOKUP($D$3&amp;"_"&amp;Z$3,データシート2!$A:$SI,MATCH($R$2&amp;"_"&amp;$B77,データシート2!$A$1:$SI$1,0),0)</f>
        <v>11.337</v>
      </c>
      <c r="AA77" s="935">
        <f>VLOOKUP($D$3&amp;"_"&amp;AA$3,データシート2!$A:$SI,MATCH($R$2&amp;"_"&amp;$B77,データシート2!$A$1:$SI$1,0),0)</f>
        <v>10.814</v>
      </c>
      <c r="AB77" s="936">
        <f>VLOOKUP($D$3&amp;"_"&amp;AB$3,データシート2!$A:$SI,MATCH($R$2&amp;"_"&amp;$B77,データシート2!$A$1:$SI$1,0),0)</f>
        <v>9.1739999999999995</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6</v>
      </c>
      <c r="H84" s="777">
        <f>VLOOKUP($D$3&amp;"_"&amp;H$3,データシート2!$A:$SI,MATCH($G$2&amp;"_"&amp;$C84,データシート2!$A$1:$SI$1,0),0)</f>
        <v>6</v>
      </c>
      <c r="I84" s="777">
        <f>VLOOKUP($D$3&amp;"_"&amp;I$3,データシート2!$A:$SI,MATCH($G$2&amp;"_"&amp;$C84,データシート2!$A$1:$SI$1,0),0)</f>
        <v>5</v>
      </c>
      <c r="J84" s="777">
        <f>VLOOKUP($D$3&amp;"_"&amp;J$3,データシート2!$A:$SI,MATCH($G$2&amp;"_"&amp;$C84,データシート2!$A$1:$SI$1,0),0)</f>
        <v>5</v>
      </c>
      <c r="K84" s="778">
        <f>VLOOKUP($D$3&amp;"_"&amp;K$3,データシート2!$A:$SI,MATCH($G$2&amp;"_"&amp;$C84,データシート2!$A$1:$SI$1,0),0)</f>
        <v>5</v>
      </c>
      <c r="L84" s="778">
        <f>VLOOKUP($D$3&amp;"_"&amp;L$3,データシート2!$A:$SI,MATCH($G$2&amp;"_"&amp;$C84,データシート2!$A$1:$SI$1,0),0)</f>
        <v>5</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5</v>
      </c>
      <c r="P84" s="778">
        <f>VLOOKUP($D$3&amp;"_"&amp;P$3,データシート2!$A:$SI,MATCH($G$2&amp;"_"&amp;$C84,データシート2!$A$1:$SI$1,0),0)</f>
        <v>5</v>
      </c>
      <c r="Q84" s="779">
        <f>VLOOKUP($D$3&amp;"_"&amp;Q$3,データシート2!$A:$SI,MATCH($G$2&amp;"_"&amp;$C84,データシート2!$A$1:$SI$1,0),0)</f>
        <v>4</v>
      </c>
      <c r="R84" s="947">
        <f>VLOOKUP($D$3&amp;"_"&amp;R$3,データシート2!$A:$SI,MATCH($R$2&amp;"_"&amp;$C84,データシート2!$A$1:$SI$1,0),0)</f>
        <v>19.446999999999999</v>
      </c>
      <c r="S84" s="948">
        <f>VLOOKUP($D$3&amp;"_"&amp;S$3,データシート2!$A:$SI,MATCH($R$2&amp;"_"&amp;$C84,データシート2!$A$1:$SI$1,0),0)</f>
        <v>22.709</v>
      </c>
      <c r="T84" s="948">
        <f>VLOOKUP($D$3&amp;"_"&amp;T$3,データシート2!$A:$SI,MATCH($R$2&amp;"_"&amp;$C84,データシート2!$A$1:$SI$1,0),0)</f>
        <v>22.786000000000001</v>
      </c>
      <c r="U84" s="948">
        <f>VLOOKUP($D$3&amp;"_"&amp;U$3,データシート2!$A:$SI,MATCH($R$2&amp;"_"&amp;$C84,データシート2!$A$1:$SI$1,0),0)</f>
        <v>21.805</v>
      </c>
      <c r="V84" s="948">
        <f>VLOOKUP($D$3&amp;"_"&amp;V$3,データシート2!$A:$SI,MATCH($R$2&amp;"_"&amp;$C84,データシート2!$A$1:$SI$1,0),0)</f>
        <v>20.183</v>
      </c>
      <c r="W84" s="948">
        <f>VLOOKUP($D$3&amp;"_"&amp;W$3,データシート2!$A:$SI,MATCH($R$2&amp;"_"&amp;$C84,データシート2!$A$1:$SI$1,0),0)</f>
        <v>18.100000000000001</v>
      </c>
      <c r="X84" s="948">
        <f>VLOOKUP($D$3&amp;"_"&amp;X$3,データシート2!$A:$SI,MATCH($R$2&amp;"_"&amp;$C84,データシート2!$A$1:$SI$1,0),0)</f>
        <v>16.329999999999998</v>
      </c>
      <c r="Y84" s="948">
        <f>VLOOKUP($D$3&amp;"_"&amp;Y$3,データシート2!$A:$SI,MATCH($R$2&amp;"_"&amp;$C84,データシート2!$A$1:$SI$1,0),0)</f>
        <v>15.114000000000001</v>
      </c>
      <c r="Z84" s="948">
        <f>VLOOKUP($D$3&amp;"_"&amp;Z$3,データシート2!$A:$SI,MATCH($R$2&amp;"_"&amp;$C84,データシート2!$A$1:$SI$1,0),0)</f>
        <v>11.337</v>
      </c>
      <c r="AA84" s="948">
        <f>VLOOKUP($D$3&amp;"_"&amp;AA$3,データシート2!$A:$SI,MATCH($R$2&amp;"_"&amp;$C84,データシート2!$A$1:$SI$1,0),0)</f>
        <v>10.814</v>
      </c>
      <c r="AB84" s="949">
        <f>VLOOKUP($D$3&amp;"_"&amp;AB$3,データシート2!$A:$SI,MATCH($R$2&amp;"_"&amp;$C84,データシート2!$A$1:$SI$1,0),0)</f>
        <v>9.1739999999999995</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1</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1</v>
      </c>
      <c r="O97" s="746">
        <f>VLOOKUP($D$3&amp;"_"&amp;O$3,データシート2!$A:$SI,MATCH($G$2&amp;"_"&amp;$B97,データシート2!$A$1:$SI$1,0),0)</f>
        <v>1</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3.5590000000000002</v>
      </c>
      <c r="S97" s="935">
        <f>VLOOKUP($D$3&amp;"_"&amp;S$3,データシート2!$A:$SI,MATCH($R$2&amp;"_"&amp;$B97,データシート2!$A$1:$SI$1,0),0)</f>
        <v>4.0410000000000004</v>
      </c>
      <c r="T97" s="935">
        <f>VLOOKUP($D$3&amp;"_"&amp;T$3,データシート2!$A:$SI,MATCH($R$2&amp;"_"&amp;$B97,データシート2!$A$1:$SI$1,0),0)</f>
        <v>4.6100000000000003</v>
      </c>
      <c r="U97" s="935">
        <f>VLOOKUP($D$3&amp;"_"&amp;U$3,データシート2!$A:$SI,MATCH($R$2&amp;"_"&amp;$B97,データシート2!$A$1:$SI$1,0),0)</f>
        <v>4.7030000000000003</v>
      </c>
      <c r="V97" s="935">
        <f>VLOOKUP($D$3&amp;"_"&amp;V$3,データシート2!$A:$SI,MATCH($R$2&amp;"_"&amp;$B97,データシート2!$A$1:$SI$1,0),0)</f>
        <v>4.6980000000000004</v>
      </c>
      <c r="W97" s="935">
        <f>VLOOKUP($D$3&amp;"_"&amp;W$3,データシート2!$A:$SI,MATCH($R$2&amp;"_"&amp;$B97,データシート2!$A$1:$SI$1,0),0)</f>
        <v>4.125</v>
      </c>
      <c r="X97" s="935">
        <f>VLOOKUP($D$3&amp;"_"&amp;X$3,データシート2!$A:$SI,MATCH($R$2&amp;"_"&amp;$B97,データシート2!$A$1:$SI$1,0),0)</f>
        <v>3.8340000000000001</v>
      </c>
      <c r="Y97" s="935">
        <f>VLOOKUP($D$3&amp;"_"&amp;Y$3,データシート2!$A:$SI,MATCH($R$2&amp;"_"&amp;$B97,データシート2!$A$1:$SI$1,0),0)</f>
        <v>4.2359999999999998</v>
      </c>
      <c r="Z97" s="935">
        <f>VLOOKUP($D$3&amp;"_"&amp;Z$3,データシート2!$A:$SI,MATCH($R$2&amp;"_"&amp;$B97,データシート2!$A$1:$SI$1,0),0)</f>
        <v>2.7450000000000001</v>
      </c>
      <c r="AA97" s="935">
        <f>VLOOKUP($D$3&amp;"_"&amp;AA$3,データシート2!$A:$SI,MATCH($R$2&amp;"_"&amp;$B97,データシート2!$A$1:$SI$1,0),0)</f>
        <v>2.823</v>
      </c>
      <c r="AB97" s="936">
        <f>VLOOKUP($D$3&amp;"_"&amp;AB$3,データシート2!$A:$SI,MATCH($R$2&amp;"_"&amp;$B97,データシート2!$A$1:$SI$1,0),0)</f>
        <v>3.1120000000000001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1</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1</v>
      </c>
      <c r="O99" s="778">
        <f>VLOOKUP($D$3&amp;"_"&amp;O$3,データシート2!$A:$SI,MATCH($G$2&amp;"_"&amp;$C99,データシート2!$A$1:$SI$1,0),0)</f>
        <v>1</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3.5590000000000002</v>
      </c>
      <c r="S99" s="948">
        <f>VLOOKUP($D$3&amp;"_"&amp;S$3,データシート2!$A:$SI,MATCH($R$2&amp;"_"&amp;$C99,データシート2!$A$1:$SI$1,0),0)</f>
        <v>4.0410000000000004</v>
      </c>
      <c r="T99" s="948">
        <f>VLOOKUP($D$3&amp;"_"&amp;T$3,データシート2!$A:$SI,MATCH($R$2&amp;"_"&amp;$C99,データシート2!$A$1:$SI$1,0),0)</f>
        <v>4.6100000000000003</v>
      </c>
      <c r="U99" s="948">
        <f>VLOOKUP($D$3&amp;"_"&amp;U$3,データシート2!$A:$SI,MATCH($R$2&amp;"_"&amp;$C99,データシート2!$A$1:$SI$1,0),0)</f>
        <v>4.7030000000000003</v>
      </c>
      <c r="V99" s="948">
        <f>VLOOKUP($D$3&amp;"_"&amp;V$3,データシート2!$A:$SI,MATCH($R$2&amp;"_"&amp;$C99,データシート2!$A$1:$SI$1,0),0)</f>
        <v>4.6980000000000004</v>
      </c>
      <c r="W99" s="948">
        <f>VLOOKUP($D$3&amp;"_"&amp;W$3,データシート2!$A:$SI,MATCH($R$2&amp;"_"&amp;$C99,データシート2!$A$1:$SI$1,0),0)</f>
        <v>4.125</v>
      </c>
      <c r="X99" s="948">
        <f>VLOOKUP($D$3&amp;"_"&amp;X$3,データシート2!$A:$SI,MATCH($R$2&amp;"_"&amp;$C99,データシート2!$A$1:$SI$1,0),0)</f>
        <v>3.8340000000000001</v>
      </c>
      <c r="Y99" s="948">
        <f>VLOOKUP($D$3&amp;"_"&amp;Y$3,データシート2!$A:$SI,MATCH($R$2&amp;"_"&amp;$C99,データシート2!$A$1:$SI$1,0),0)</f>
        <v>4.2359999999999998</v>
      </c>
      <c r="Z99" s="948">
        <f>VLOOKUP($D$3&amp;"_"&amp;Z$3,データシート2!$A:$SI,MATCH($R$2&amp;"_"&amp;$C99,データシート2!$A$1:$SI$1,0),0)</f>
        <v>2.7450000000000001</v>
      </c>
      <c r="AA99" s="948">
        <f>VLOOKUP($D$3&amp;"_"&amp;AA$3,データシート2!$A:$SI,MATCH($R$2&amp;"_"&amp;$C99,データシート2!$A$1:$SI$1,0),0)</f>
        <v>2.823</v>
      </c>
      <c r="AB99" s="949">
        <f>VLOOKUP($D$3&amp;"_"&amp;AB$3,データシート2!$A:$SI,MATCH($R$2&amp;"_"&amp;$C99,データシート2!$A$1:$SI$1,0),0)</f>
        <v>3.1120000000000001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0</v>
      </c>
      <c r="H101" s="745">
        <f>VLOOKUP($D$3&amp;"_"&amp;H$3,データシート2!$A:$SI,MATCH($G$2&amp;"_"&amp;$B101,データシート2!$A$1:$SI$1,0),0)</f>
        <v>0</v>
      </c>
      <c r="I101" s="745">
        <f>VLOOKUP($D$3&amp;"_"&amp;I$3,データシート2!$A:$SI,MATCH($G$2&amp;"_"&amp;$B101,データシート2!$A$1:$SI$1,0),0)</f>
        <v>0</v>
      </c>
      <c r="J101" s="745">
        <f>VLOOKUP($D$3&amp;"_"&amp;J$3,データシート2!$A:$SI,MATCH($G$2&amp;"_"&amp;$B101,データシート2!$A$1:$SI$1,0),0)</f>
        <v>0</v>
      </c>
      <c r="K101" s="746">
        <f>VLOOKUP($D$3&amp;"_"&amp;K$3,データシート2!$A:$SI,MATCH($G$2&amp;"_"&amp;$B101,データシート2!$A$1:$SI$1,0),0)</f>
        <v>0</v>
      </c>
      <c r="L101" s="746">
        <f>VLOOKUP($D$3&amp;"_"&amp;L$3,データシート2!$A:$SI,MATCH($G$2&amp;"_"&amp;$B101,データシート2!$A$1:$SI$1,0),0)</f>
        <v>0</v>
      </c>
      <c r="M101" s="746">
        <f>VLOOKUP($D$3&amp;"_"&amp;M$3,データシート2!$A:$SI,MATCH($G$2&amp;"_"&amp;$B101,データシート2!$A$1:$SI$1,0),0)</f>
        <v>0</v>
      </c>
      <c r="N101" s="746">
        <f>VLOOKUP($D$3&amp;"_"&amp;N$3,データシート2!$A:$SI,MATCH($G$2&amp;"_"&amp;$B101,データシート2!$A$1:$SI$1,0),0)</f>
        <v>0</v>
      </c>
      <c r="O101" s="746">
        <f>VLOOKUP($D$3&amp;"_"&amp;O$3,データシート2!$A:$SI,MATCH($G$2&amp;"_"&amp;$B101,データシート2!$A$1:$SI$1,0),0)</f>
        <v>0</v>
      </c>
      <c r="P101" s="746">
        <f>VLOOKUP($D$3&amp;"_"&amp;P$3,データシート2!$A:$SI,MATCH($G$2&amp;"_"&amp;$B101,データシート2!$A$1:$SI$1,0),0)</f>
        <v>0</v>
      </c>
      <c r="Q101" s="747">
        <f>VLOOKUP($D$3&amp;"_"&amp;Q$3,データシート2!$A:$SI,MATCH($G$2&amp;"_"&amp;$B101,データシート2!$A$1:$SI$1,0),0)</f>
        <v>0</v>
      </c>
      <c r="R101" s="934">
        <f>VLOOKUP($D$3&amp;"_"&amp;R$3,データシート2!$A:$SI,MATCH($R$2&amp;"_"&amp;$B101,データシート2!$A$1:$SI$1,0),0)</f>
        <v>0</v>
      </c>
      <c r="S101" s="935">
        <f>VLOOKUP($D$3&amp;"_"&amp;S$3,データシート2!$A:$SI,MATCH($R$2&amp;"_"&amp;$B101,データシート2!$A$1:$SI$1,0),0)</f>
        <v>0</v>
      </c>
      <c r="T101" s="935">
        <f>VLOOKUP($D$3&amp;"_"&amp;T$3,データシート2!$A:$SI,MATCH($R$2&amp;"_"&amp;$B101,データシート2!$A$1:$SI$1,0),0)</f>
        <v>0</v>
      </c>
      <c r="U101" s="935">
        <f>VLOOKUP($D$3&amp;"_"&amp;U$3,データシート2!$A:$SI,MATCH($R$2&amp;"_"&amp;$B101,データシート2!$A$1:$SI$1,0),0)</f>
        <v>0</v>
      </c>
      <c r="V101" s="935">
        <f>VLOOKUP($D$3&amp;"_"&amp;V$3,データシート2!$A:$SI,MATCH($R$2&amp;"_"&amp;$B101,データシート2!$A$1:$SI$1,0),0)</f>
        <v>0</v>
      </c>
      <c r="W101" s="935">
        <f>VLOOKUP($D$3&amp;"_"&amp;W$3,データシート2!$A:$SI,MATCH($R$2&amp;"_"&amp;$B101,データシート2!$A$1:$SI$1,0),0)</f>
        <v>0</v>
      </c>
      <c r="X101" s="935">
        <f>VLOOKUP($D$3&amp;"_"&amp;X$3,データシート2!$A:$SI,MATCH($R$2&amp;"_"&amp;$B101,データシート2!$A$1:$SI$1,0),0)</f>
        <v>0</v>
      </c>
      <c r="Y101" s="935">
        <f>VLOOKUP($D$3&amp;"_"&amp;Y$3,データシート2!$A:$SI,MATCH($R$2&amp;"_"&amp;$B101,データシート2!$A$1:$SI$1,0),0)</f>
        <v>0</v>
      </c>
      <c r="Z101" s="935">
        <f>VLOOKUP($D$3&amp;"_"&amp;Z$3,データシート2!$A:$SI,MATCH($R$2&amp;"_"&amp;$B101,データシート2!$A$1:$SI$1,0),0)</f>
        <v>0</v>
      </c>
      <c r="AA101" s="935">
        <f>VLOOKUP($D$3&amp;"_"&amp;AA$3,データシート2!$A:$SI,MATCH($R$2&amp;"_"&amp;$B101,データシート2!$A$1:$SI$1,0),0)</f>
        <v>0</v>
      </c>
      <c r="AB101" s="936">
        <f>VLOOKUP($D$3&amp;"_"&amp;AB$3,データシート2!$A:$SI,MATCH($R$2&amp;"_"&amp;$B101,データシート2!$A$1:$SI$1,0),0)</f>
        <v>0</v>
      </c>
    </row>
    <row r="102" spans="2:28" s="756" customFormat="1" ht="16.5" customHeight="1">
      <c r="B102" s="748"/>
      <c r="C102" s="749">
        <v>71</v>
      </c>
      <c r="D102" s="750" t="s">
        <v>616</v>
      </c>
      <c r="E102" s="749"/>
      <c r="F102" s="751"/>
      <c r="G102" s="765">
        <f>VLOOKUP($D$3&amp;"_"&amp;G$3,データシート2!$A:$SI,MATCH($G$2&amp;"_"&amp;$C102,データシート2!$A$1:$SI$1,0),0)</f>
        <v>0</v>
      </c>
      <c r="H102" s="753">
        <f>VLOOKUP($D$3&amp;"_"&amp;H$3,データシート2!$A:$SI,MATCH($G$2&amp;"_"&amp;$C102,データシート2!$A$1:$SI$1,0),0)</f>
        <v>0</v>
      </c>
      <c r="I102" s="753">
        <f>VLOOKUP($D$3&amp;"_"&amp;I$3,データシート2!$A:$SI,MATCH($G$2&amp;"_"&amp;$C102,データシート2!$A$1:$SI$1,0),0)</f>
        <v>0</v>
      </c>
      <c r="J102" s="753">
        <f>VLOOKUP($D$3&amp;"_"&amp;J$3,データシート2!$A:$SI,MATCH($G$2&amp;"_"&amp;$C102,データシート2!$A$1:$SI$1,0),0)</f>
        <v>0</v>
      </c>
      <c r="K102" s="754">
        <f>VLOOKUP($D$3&amp;"_"&amp;K$3,データシート2!$A:$SI,MATCH($G$2&amp;"_"&amp;$C102,データシート2!$A$1:$SI$1,0),0)</f>
        <v>0</v>
      </c>
      <c r="L102" s="754">
        <f>VLOOKUP($D$3&amp;"_"&amp;L$3,データシート2!$A:$SI,MATCH($G$2&amp;"_"&amp;$C102,データシート2!$A$1:$SI$1,0),0)</f>
        <v>0</v>
      </c>
      <c r="M102" s="754">
        <f>VLOOKUP($D$3&amp;"_"&amp;M$3,データシート2!$A:$SI,MATCH($G$2&amp;"_"&amp;$C102,データシート2!$A$1:$SI$1,0),0)</f>
        <v>0</v>
      </c>
      <c r="N102" s="754">
        <f>VLOOKUP($D$3&amp;"_"&amp;N$3,データシート2!$A:$SI,MATCH($G$2&amp;"_"&amp;$C102,データシート2!$A$1:$SI$1,0),0)</f>
        <v>0</v>
      </c>
      <c r="O102" s="754">
        <f>VLOOKUP($D$3&amp;"_"&amp;O$3,データシート2!$A:$SI,MATCH($G$2&amp;"_"&amp;$C102,データシート2!$A$1:$SI$1,0),0)</f>
        <v>0</v>
      </c>
      <c r="P102" s="754">
        <f>VLOOKUP($D$3&amp;"_"&amp;P$3,データシート2!$A:$SI,MATCH($G$2&amp;"_"&amp;$C102,データシート2!$A$1:$SI$1,0),0)</f>
        <v>0</v>
      </c>
      <c r="Q102" s="755">
        <f>VLOOKUP($D$3&amp;"_"&amp;Q$3,データシート2!$A:$SI,MATCH($G$2&amp;"_"&amp;$C102,データシート2!$A$1:$SI$1,0),0)</f>
        <v>0</v>
      </c>
      <c r="R102" s="943">
        <f>VLOOKUP($D$3&amp;"_"&amp;R$3,データシート2!$A:$SI,MATCH($R$2&amp;"_"&amp;$C102,データシート2!$A$1:$SI$1,0),0)</f>
        <v>0</v>
      </c>
      <c r="S102" s="938">
        <f>VLOOKUP($D$3&amp;"_"&amp;S$3,データシート2!$A:$SI,MATCH($R$2&amp;"_"&amp;$C102,データシート2!$A$1:$SI$1,0),0)</f>
        <v>0</v>
      </c>
      <c r="T102" s="938">
        <f>VLOOKUP($D$3&amp;"_"&amp;T$3,データシート2!$A:$SI,MATCH($R$2&amp;"_"&amp;$C102,データシート2!$A$1:$SI$1,0),0)</f>
        <v>0</v>
      </c>
      <c r="U102" s="938">
        <f>VLOOKUP($D$3&amp;"_"&amp;U$3,データシート2!$A:$SI,MATCH($R$2&amp;"_"&amp;$C102,データシート2!$A$1:$SI$1,0),0)</f>
        <v>0</v>
      </c>
      <c r="V102" s="938">
        <f>VLOOKUP($D$3&amp;"_"&amp;V$3,データシート2!$A:$SI,MATCH($R$2&amp;"_"&amp;$C102,データシート2!$A$1:$SI$1,0),0)</f>
        <v>0</v>
      </c>
      <c r="W102" s="938">
        <f>VLOOKUP($D$3&amp;"_"&amp;W$3,データシート2!$A:$SI,MATCH($R$2&amp;"_"&amp;$C102,データシート2!$A$1:$SI$1,0),0)</f>
        <v>0</v>
      </c>
      <c r="X102" s="938">
        <f>VLOOKUP($D$3&amp;"_"&amp;X$3,データシート2!$A:$SI,MATCH($R$2&amp;"_"&amp;$C102,データシート2!$A$1:$SI$1,0),0)</f>
        <v>0</v>
      </c>
      <c r="Y102" s="938">
        <f>VLOOKUP($D$3&amp;"_"&amp;Y$3,データシート2!$A:$SI,MATCH($R$2&amp;"_"&amp;$C102,データシート2!$A$1:$SI$1,0),0)</f>
        <v>0</v>
      </c>
      <c r="Z102" s="938">
        <f>VLOOKUP($D$3&amp;"_"&amp;Z$3,データシート2!$A:$SI,MATCH($R$2&amp;"_"&amp;$C102,データシート2!$A$1:$SI$1,0),0)</f>
        <v>0</v>
      </c>
      <c r="AA102" s="938">
        <f>VLOOKUP($D$3&amp;"_"&amp;AA$3,データシート2!$A:$SI,MATCH($R$2&amp;"_"&amp;$C102,データシート2!$A$1:$SI$1,0),0)</f>
        <v>0</v>
      </c>
      <c r="AB102" s="939">
        <f>VLOOKUP($D$3&amp;"_"&amp;AB$3,データシート2!$A:$SI,MATCH($R$2&amp;"_"&amp;$C102,データシート2!$A$1:$SI$1,0),0)</f>
        <v>0</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4</v>
      </c>
      <c r="H106" s="745">
        <f>VLOOKUP($D$3&amp;"_"&amp;H$3,データシート2!$A:$SI,MATCH($G$2&amp;"_"&amp;$B106,データシート2!$A$1:$SI$1,0),0)</f>
        <v>4</v>
      </c>
      <c r="I106" s="745">
        <f>VLOOKUP($D$3&amp;"_"&amp;I$3,データシート2!$A:$SI,MATCH($G$2&amp;"_"&amp;$B106,データシート2!$A$1:$SI$1,0),0)</f>
        <v>4</v>
      </c>
      <c r="J106" s="745">
        <f>VLOOKUP($D$3&amp;"_"&amp;J$3,データシート2!$A:$SI,MATCH($G$2&amp;"_"&amp;$B106,データシート2!$A$1:$SI$1,0),0)</f>
        <v>4</v>
      </c>
      <c r="K106" s="746">
        <f>VLOOKUP($D$3&amp;"_"&amp;K$3,データシート2!$A:$SI,MATCH($G$2&amp;"_"&amp;$B106,データシート2!$A$1:$SI$1,0),0)</f>
        <v>3</v>
      </c>
      <c r="L106" s="746">
        <f>VLOOKUP($D$3&amp;"_"&amp;L$3,データシート2!$A:$SI,MATCH($G$2&amp;"_"&amp;$B106,データシート2!$A$1:$SI$1,0),0)</f>
        <v>3</v>
      </c>
      <c r="M106" s="746">
        <f>VLOOKUP($D$3&amp;"_"&amp;M$3,データシート2!$A:$SI,MATCH($G$2&amp;"_"&amp;$B106,データシート2!$A$1:$SI$1,0),0)</f>
        <v>3</v>
      </c>
      <c r="N106" s="746">
        <f>VLOOKUP($D$3&amp;"_"&amp;N$3,データシート2!$A:$SI,MATCH($G$2&amp;"_"&amp;$B106,データシート2!$A$1:$SI$1,0),0)</f>
        <v>3</v>
      </c>
      <c r="O106" s="746">
        <f>VLOOKUP($D$3&amp;"_"&amp;O$3,データシート2!$A:$SI,MATCH($G$2&amp;"_"&amp;$B106,データシート2!$A$1:$SI$1,0),0)</f>
        <v>3</v>
      </c>
      <c r="P106" s="746">
        <f>VLOOKUP($D$3&amp;"_"&amp;P$3,データシート2!$A:$SI,MATCH($G$2&amp;"_"&amp;$B106,データシート2!$A$1:$SI$1,0),0)</f>
        <v>3</v>
      </c>
      <c r="Q106" s="747">
        <f>VLOOKUP($D$3&amp;"_"&amp;Q$3,データシート2!$A:$SI,MATCH($G$2&amp;"_"&amp;$B106,データシート2!$A$1:$SI$1,0),0)</f>
        <v>3</v>
      </c>
      <c r="R106" s="934">
        <f>VLOOKUP($D$3&amp;"_"&amp;R$3,データシート2!$A:$SI,MATCH($R$2&amp;"_"&amp;$B106,データシート2!$A$1:$SI$1,0),0)</f>
        <v>24.876999999999999</v>
      </c>
      <c r="S106" s="935">
        <f>VLOOKUP($D$3&amp;"_"&amp;S$3,データシート2!$A:$SI,MATCH($R$2&amp;"_"&amp;$B106,データシート2!$A$1:$SI$1,0),0)</f>
        <v>30.152000000000001</v>
      </c>
      <c r="T106" s="935">
        <f>VLOOKUP($D$3&amp;"_"&amp;T$3,データシート2!$A:$SI,MATCH($R$2&amp;"_"&amp;$B106,データシート2!$A$1:$SI$1,0),0)</f>
        <v>34.03</v>
      </c>
      <c r="U106" s="935">
        <f>VLOOKUP($D$3&amp;"_"&amp;U$3,データシート2!$A:$SI,MATCH($R$2&amp;"_"&amp;$B106,データシート2!$A$1:$SI$1,0),0)</f>
        <v>32.110999999999997</v>
      </c>
      <c r="V106" s="935">
        <f>VLOOKUP($D$3&amp;"_"&amp;V$3,データシート2!$A:$SI,MATCH($R$2&amp;"_"&amp;$B106,データシート2!$A$1:$SI$1,0),0)</f>
        <v>27.167999999999999</v>
      </c>
      <c r="W106" s="935">
        <f>VLOOKUP($D$3&amp;"_"&amp;W$3,データシート2!$A:$SI,MATCH($R$2&amp;"_"&amp;$B106,データシート2!$A$1:$SI$1,0),0)</f>
        <v>24.779</v>
      </c>
      <c r="X106" s="935">
        <f>VLOOKUP($D$3&amp;"_"&amp;X$3,データシート2!$A:$SI,MATCH($R$2&amp;"_"&amp;$B106,データシート2!$A$1:$SI$1,0),0)</f>
        <v>23.122</v>
      </c>
      <c r="Y106" s="935">
        <f>VLOOKUP($D$3&amp;"_"&amp;Y$3,データシート2!$A:$SI,MATCH($R$2&amp;"_"&amp;$B106,データシート2!$A$1:$SI$1,0),0)</f>
        <v>21.334</v>
      </c>
      <c r="Z106" s="935">
        <f>VLOOKUP($D$3&amp;"_"&amp;Z$3,データシート2!$A:$SI,MATCH($R$2&amp;"_"&amp;$B106,データシート2!$A$1:$SI$1,0),0)</f>
        <v>17.172999999999998</v>
      </c>
      <c r="AA106" s="935">
        <f>VLOOKUP($D$3&amp;"_"&amp;AA$3,データシート2!$A:$SI,MATCH($R$2&amp;"_"&amp;$B106,データシート2!$A$1:$SI$1,0),0)</f>
        <v>15.451000000000001</v>
      </c>
      <c r="AB106" s="936">
        <f>VLOOKUP($D$3&amp;"_"&amp;AB$3,データシート2!$A:$SI,MATCH($R$2&amp;"_"&amp;$B106,データシート2!$A$1:$SI$1,0),0)</f>
        <v>17.917000000000002</v>
      </c>
    </row>
    <row r="107" spans="2:28" s="756" customFormat="1" ht="16.5" customHeight="1">
      <c r="B107" s="748"/>
      <c r="C107" s="773">
        <v>75</v>
      </c>
      <c r="D107" s="774" t="s">
        <v>622</v>
      </c>
      <c r="E107" s="749"/>
      <c r="F107" s="751"/>
      <c r="G107" s="776">
        <f>VLOOKUP($D$3&amp;"_"&amp;G$3,データシート2!$A:$SI,MATCH($G$2&amp;"_"&amp;$C107,データシート2!$A$1:$SI$1,0),0)</f>
        <v>4</v>
      </c>
      <c r="H107" s="777">
        <f>VLOOKUP($D$3&amp;"_"&amp;H$3,データシート2!$A:$SI,MATCH($G$2&amp;"_"&amp;$C107,データシート2!$A$1:$SI$1,0),0)</f>
        <v>4</v>
      </c>
      <c r="I107" s="777">
        <f>VLOOKUP($D$3&amp;"_"&amp;I$3,データシート2!$A:$SI,MATCH($G$2&amp;"_"&amp;$C107,データシート2!$A$1:$SI$1,0),0)</f>
        <v>4</v>
      </c>
      <c r="J107" s="777">
        <f>VLOOKUP($D$3&amp;"_"&amp;J$3,データシート2!$A:$SI,MATCH($G$2&amp;"_"&amp;$C107,データシート2!$A$1:$SI$1,0),0)</f>
        <v>4</v>
      </c>
      <c r="K107" s="778">
        <f>VLOOKUP($D$3&amp;"_"&amp;K$3,データシート2!$A:$SI,MATCH($G$2&amp;"_"&amp;$C107,データシート2!$A$1:$SI$1,0),0)</f>
        <v>3</v>
      </c>
      <c r="L107" s="778">
        <f>VLOOKUP($D$3&amp;"_"&amp;L$3,データシート2!$A:$SI,MATCH($G$2&amp;"_"&amp;$C107,データシート2!$A$1:$SI$1,0),0)</f>
        <v>3</v>
      </c>
      <c r="M107" s="778">
        <f>VLOOKUP($D$3&amp;"_"&amp;M$3,データシート2!$A:$SI,MATCH($G$2&amp;"_"&amp;$C107,データシート2!$A$1:$SI$1,0),0)</f>
        <v>3</v>
      </c>
      <c r="N107" s="778">
        <f>VLOOKUP($D$3&amp;"_"&amp;N$3,データシート2!$A:$SI,MATCH($G$2&amp;"_"&amp;$C107,データシート2!$A$1:$SI$1,0),0)</f>
        <v>3</v>
      </c>
      <c r="O107" s="778">
        <f>VLOOKUP($D$3&amp;"_"&amp;O$3,データシート2!$A:$SI,MATCH($G$2&amp;"_"&amp;$C107,データシート2!$A$1:$SI$1,0),0)</f>
        <v>3</v>
      </c>
      <c r="P107" s="778">
        <f>VLOOKUP($D$3&amp;"_"&amp;P$3,データシート2!$A:$SI,MATCH($G$2&amp;"_"&amp;$C107,データシート2!$A$1:$SI$1,0),0)</f>
        <v>3</v>
      </c>
      <c r="Q107" s="779">
        <f>VLOOKUP($D$3&amp;"_"&amp;Q$3,データシート2!$A:$SI,MATCH($G$2&amp;"_"&amp;$C107,データシート2!$A$1:$SI$1,0),0)</f>
        <v>3</v>
      </c>
      <c r="R107" s="947">
        <f>VLOOKUP($D$3&amp;"_"&amp;R$3,データシート2!$A:$SI,MATCH($R$2&amp;"_"&amp;$C107,データシート2!$A$1:$SI$1,0),0)</f>
        <v>24.876999999999999</v>
      </c>
      <c r="S107" s="948">
        <f>VLOOKUP($D$3&amp;"_"&amp;S$3,データシート2!$A:$SI,MATCH($R$2&amp;"_"&amp;$C107,データシート2!$A$1:$SI$1,0),0)</f>
        <v>30.152000000000001</v>
      </c>
      <c r="T107" s="948">
        <f>VLOOKUP($D$3&amp;"_"&amp;T$3,データシート2!$A:$SI,MATCH($R$2&amp;"_"&amp;$C107,データシート2!$A$1:$SI$1,0),0)</f>
        <v>34.03</v>
      </c>
      <c r="U107" s="948">
        <f>VLOOKUP($D$3&amp;"_"&amp;U$3,データシート2!$A:$SI,MATCH($R$2&amp;"_"&amp;$C107,データシート2!$A$1:$SI$1,0),0)</f>
        <v>32.110999999999997</v>
      </c>
      <c r="V107" s="948">
        <f>VLOOKUP($D$3&amp;"_"&amp;V$3,データシート2!$A:$SI,MATCH($R$2&amp;"_"&amp;$C107,データシート2!$A$1:$SI$1,0),0)</f>
        <v>27.167999999999999</v>
      </c>
      <c r="W107" s="948">
        <f>VLOOKUP($D$3&amp;"_"&amp;W$3,データシート2!$A:$SI,MATCH($R$2&amp;"_"&amp;$C107,データシート2!$A$1:$SI$1,0),0)</f>
        <v>24.779</v>
      </c>
      <c r="X107" s="948">
        <f>VLOOKUP($D$3&amp;"_"&amp;X$3,データシート2!$A:$SI,MATCH($R$2&amp;"_"&amp;$C107,データシート2!$A$1:$SI$1,0),0)</f>
        <v>23.122</v>
      </c>
      <c r="Y107" s="948">
        <f>VLOOKUP($D$3&amp;"_"&amp;Y$3,データシート2!$A:$SI,MATCH($R$2&amp;"_"&amp;$C107,データシート2!$A$1:$SI$1,0),0)</f>
        <v>21.334</v>
      </c>
      <c r="Z107" s="948">
        <f>VLOOKUP($D$3&amp;"_"&amp;Z$3,データシート2!$A:$SI,MATCH($R$2&amp;"_"&amp;$C107,データシート2!$A$1:$SI$1,0),0)</f>
        <v>17.172999999999998</v>
      </c>
      <c r="AA107" s="948">
        <f>VLOOKUP($D$3&amp;"_"&amp;AA$3,データシート2!$A:$SI,MATCH($R$2&amp;"_"&amp;$C107,データシート2!$A$1:$SI$1,0),0)</f>
        <v>15.451000000000001</v>
      </c>
      <c r="AB107" s="949">
        <f>VLOOKUP($D$3&amp;"_"&amp;AB$3,データシート2!$A:$SI,MATCH($R$2&amp;"_"&amp;$C107,データシート2!$A$1:$SI$1,0),0)</f>
        <v>17.917000000000002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1</v>
      </c>
      <c r="H110" s="745">
        <f>VLOOKUP($D$3&amp;"_"&amp;H$3,データシート2!$A:$SI,MATCH($G$2&amp;"_"&amp;$B110,データシート2!$A$1:$SI$1,0),0)</f>
        <v>1</v>
      </c>
      <c r="I110" s="745">
        <f>VLOOKUP($D$3&amp;"_"&amp;I$3,データシート2!$A:$SI,MATCH($G$2&amp;"_"&amp;$B110,データシート2!$A$1:$SI$1,0),0)</f>
        <v>1</v>
      </c>
      <c r="J110" s="745">
        <f>VLOOKUP($D$3&amp;"_"&amp;J$3,データシート2!$A:$SI,MATCH($G$2&amp;"_"&amp;$B110,データシート2!$A$1:$SI$1,0),0)</f>
        <v>1</v>
      </c>
      <c r="K110" s="746">
        <f>VLOOKUP($D$3&amp;"_"&amp;K$3,データシート2!$A:$SI,MATCH($G$2&amp;"_"&amp;$B110,データシート2!$A$1:$SI$1,0),0)</f>
        <v>1</v>
      </c>
      <c r="L110" s="746">
        <f>VLOOKUP($D$3&amp;"_"&amp;L$3,データシート2!$A:$SI,MATCH($G$2&amp;"_"&amp;$B110,データシート2!$A$1:$SI$1,0),0)</f>
        <v>1</v>
      </c>
      <c r="M110" s="746">
        <f>VLOOKUP($D$3&amp;"_"&amp;M$3,データシート2!$A:$SI,MATCH($G$2&amp;"_"&amp;$B110,データシート2!$A$1:$SI$1,0),0)</f>
        <v>1</v>
      </c>
      <c r="N110" s="746">
        <f>VLOOKUP($D$3&amp;"_"&amp;N$3,データシート2!$A:$SI,MATCH($G$2&amp;"_"&amp;$B110,データシート2!$A$1:$SI$1,0),0)</f>
        <v>1</v>
      </c>
      <c r="O110" s="746">
        <f>VLOOKUP($D$3&amp;"_"&amp;O$3,データシート2!$A:$SI,MATCH($G$2&amp;"_"&amp;$B110,データシート2!$A$1:$SI$1,0),0)</f>
        <v>1</v>
      </c>
      <c r="P110" s="746">
        <f>VLOOKUP($D$3&amp;"_"&amp;P$3,データシート2!$A:$SI,MATCH($G$2&amp;"_"&amp;$B110,データシート2!$A$1:$SI$1,0),0)</f>
        <v>1</v>
      </c>
      <c r="Q110" s="747">
        <f>VLOOKUP($D$3&amp;"_"&amp;Q$3,データシート2!$A:$SI,MATCH($G$2&amp;"_"&amp;$B110,データシート2!$A$1:$SI$1,0),0)</f>
        <v>1</v>
      </c>
      <c r="R110" s="934">
        <f>VLOOKUP($D$3&amp;"_"&amp;R$3,データシート2!$A:$SI,MATCH($R$2&amp;"_"&amp;$B110,データシート2!$A$1:$SI$1,0),0)</f>
        <v>4.42</v>
      </c>
      <c r="S110" s="935">
        <f>VLOOKUP($D$3&amp;"_"&amp;S$3,データシート2!$A:$SI,MATCH($R$2&amp;"_"&amp;$B110,データシート2!$A$1:$SI$1,0),0)</f>
        <v>4.6900000000000004</v>
      </c>
      <c r="T110" s="935">
        <f>VLOOKUP($D$3&amp;"_"&amp;T$3,データシート2!$A:$SI,MATCH($R$2&amp;"_"&amp;$B110,データシート2!$A$1:$SI$1,0),0)</f>
        <v>5.6</v>
      </c>
      <c r="U110" s="935">
        <f>VLOOKUP($D$3&amp;"_"&amp;U$3,データシート2!$A:$SI,MATCH($R$2&amp;"_"&amp;$B110,データシート2!$A$1:$SI$1,0),0)</f>
        <v>4.9820000000000002</v>
      </c>
      <c r="V110" s="935">
        <f>VLOOKUP($D$3&amp;"_"&amp;V$3,データシート2!$A:$SI,MATCH($R$2&amp;"_"&amp;$B110,データシート2!$A$1:$SI$1,0),0)</f>
        <v>4.9160000000000004</v>
      </c>
      <c r="W110" s="935">
        <f>VLOOKUP($D$3&amp;"_"&amp;W$3,データシート2!$A:$SI,MATCH($R$2&amp;"_"&amp;$B110,データシート2!$A$1:$SI$1,0),0)</f>
        <v>5.0069999999999997</v>
      </c>
      <c r="X110" s="935">
        <f>VLOOKUP($D$3&amp;"_"&amp;X$3,データシート2!$A:$SI,MATCH($R$2&amp;"_"&amp;$B110,データシート2!$A$1:$SI$1,0),0)</f>
        <v>5.0359999999999996</v>
      </c>
      <c r="Y110" s="935">
        <f>VLOOKUP($D$3&amp;"_"&amp;Y$3,データシート2!$A:$SI,MATCH($R$2&amp;"_"&amp;$B110,データシート2!$A$1:$SI$1,0),0)</f>
        <v>4.859</v>
      </c>
      <c r="Z110" s="935">
        <f>VLOOKUP($D$3&amp;"_"&amp;Z$3,データシート2!$A:$SI,MATCH($R$2&amp;"_"&amp;$B110,データシート2!$A$1:$SI$1,0),0)</f>
        <v>4.7220000000000004</v>
      </c>
      <c r="AA110" s="935">
        <f>VLOOKUP($D$3&amp;"_"&amp;AA$3,データシート2!$A:$SI,MATCH($R$2&amp;"_"&amp;$B110,データシート2!$A$1:$SI$1,0),0)</f>
        <v>3.8279999999999998</v>
      </c>
      <c r="AB110" s="936">
        <f>VLOOKUP($D$3&amp;"_"&amp;AB$3,データシート2!$A:$SI,MATCH($R$2&amp;"_"&amp;$B110,データシート2!$A$1:$SI$1,0),0)</f>
        <v>3.9769999999999999</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4.42</v>
      </c>
      <c r="S111" s="938">
        <f>VLOOKUP($D$3&amp;"_"&amp;S$3,データシート2!$A:$SI,MATCH($R$2&amp;"_"&amp;$C111,データシート2!$A$1:$SI$1,0),0)</f>
        <v>4.6900000000000004</v>
      </c>
      <c r="T111" s="938">
        <f>VLOOKUP($D$3&amp;"_"&amp;T$3,データシート2!$A:$SI,MATCH($R$2&amp;"_"&amp;$C111,データシート2!$A$1:$SI$1,0),0)</f>
        <v>5.6</v>
      </c>
      <c r="U111" s="938">
        <f>VLOOKUP($D$3&amp;"_"&amp;U$3,データシート2!$A:$SI,MATCH($R$2&amp;"_"&amp;$C111,データシート2!$A$1:$SI$1,0),0)</f>
        <v>4.9820000000000002</v>
      </c>
      <c r="V111" s="938">
        <f>VLOOKUP($D$3&amp;"_"&amp;V$3,データシート2!$A:$SI,MATCH($R$2&amp;"_"&amp;$C111,データシート2!$A$1:$SI$1,0),0)</f>
        <v>4.9160000000000004</v>
      </c>
      <c r="W111" s="938">
        <f>VLOOKUP($D$3&amp;"_"&amp;W$3,データシート2!$A:$SI,MATCH($R$2&amp;"_"&amp;$C111,データシート2!$A$1:$SI$1,0),0)</f>
        <v>5.0069999999999997</v>
      </c>
      <c r="X111" s="938">
        <f>VLOOKUP($D$3&amp;"_"&amp;X$3,データシート2!$A:$SI,MATCH($R$2&amp;"_"&amp;$C111,データシート2!$A$1:$SI$1,0),0)</f>
        <v>5.0359999999999996</v>
      </c>
      <c r="Y111" s="938">
        <f>VLOOKUP($D$3&amp;"_"&amp;Y$3,データシート2!$A:$SI,MATCH($R$2&amp;"_"&amp;$C111,データシート2!$A$1:$SI$1,0),0)</f>
        <v>4.859</v>
      </c>
      <c r="Z111" s="938">
        <f>VLOOKUP($D$3&amp;"_"&amp;Z$3,データシート2!$A:$SI,MATCH($R$2&amp;"_"&amp;$C111,データシート2!$A$1:$SI$1,0),0)</f>
        <v>4.7220000000000004</v>
      </c>
      <c r="AA111" s="938">
        <f>VLOOKUP($D$3&amp;"_"&amp;AA$3,データシート2!$A:$SI,MATCH($R$2&amp;"_"&amp;$C111,データシート2!$A$1:$SI$1,0),0)</f>
        <v>3.8279999999999998</v>
      </c>
      <c r="AB111" s="939">
        <f>VLOOKUP($D$3&amp;"_"&amp;AB$3,データシート2!$A:$SI,MATCH($R$2&amp;"_"&amp;$C111,データシート2!$A$1:$SI$1,0),0)</f>
        <v>3.9769999999999999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1</v>
      </c>
      <c r="H114" s="745">
        <f>VLOOKUP($D$3&amp;"_"&amp;H$3,データシート2!$A:$SI,MATCH($G$2&amp;"_"&amp;$B114,データシート2!$A$1:$SI$1,0),0)</f>
        <v>1</v>
      </c>
      <c r="I114" s="745">
        <f>VLOOKUP($D$3&amp;"_"&amp;I$3,データシート2!$A:$SI,MATCH($G$2&amp;"_"&amp;$B114,データシート2!$A$1:$SI$1,0),0)</f>
        <v>1</v>
      </c>
      <c r="J114" s="745">
        <f>VLOOKUP($D$3&amp;"_"&amp;J$3,データシート2!$A:$SI,MATCH($G$2&amp;"_"&amp;$B114,データシート2!$A$1:$SI$1,0),0)</f>
        <v>1</v>
      </c>
      <c r="K114" s="746">
        <f>VLOOKUP($D$3&amp;"_"&amp;K$3,データシート2!$A:$SI,MATCH($G$2&amp;"_"&amp;$B114,データシート2!$A$1:$SI$1,0),0)</f>
        <v>1</v>
      </c>
      <c r="L114" s="746">
        <f>VLOOKUP($D$3&amp;"_"&amp;L$3,データシート2!$A:$SI,MATCH($G$2&amp;"_"&amp;$B114,データシート2!$A$1:$SI$1,0),0)</f>
        <v>1</v>
      </c>
      <c r="M114" s="746">
        <f>VLOOKUP($D$3&amp;"_"&amp;M$3,データシート2!$A:$SI,MATCH($G$2&amp;"_"&amp;$B114,データシート2!$A$1:$SI$1,0),0)</f>
        <v>1</v>
      </c>
      <c r="N114" s="746">
        <f>VLOOKUP($D$3&amp;"_"&amp;N$3,データシート2!$A:$SI,MATCH($G$2&amp;"_"&amp;$B114,データシート2!$A$1:$SI$1,0),0)</f>
        <v>1</v>
      </c>
      <c r="O114" s="746">
        <f>VLOOKUP($D$3&amp;"_"&amp;O$3,データシート2!$A:$SI,MATCH($G$2&amp;"_"&amp;$B114,データシート2!$A$1:$SI$1,0),0)</f>
        <v>1</v>
      </c>
      <c r="P114" s="746">
        <f>VLOOKUP($D$3&amp;"_"&amp;P$3,データシート2!$A:$SI,MATCH($G$2&amp;"_"&amp;$B114,データシート2!$A$1:$SI$1,0),0)</f>
        <v>1</v>
      </c>
      <c r="Q114" s="747">
        <f>VLOOKUP($D$3&amp;"_"&amp;Q$3,データシート2!$A:$SI,MATCH($G$2&amp;"_"&amp;$B114,データシート2!$A$1:$SI$1,0),0)</f>
        <v>1</v>
      </c>
      <c r="R114" s="934">
        <f>VLOOKUP($D$3&amp;"_"&amp;R$3,データシート2!$A:$SI,MATCH($R$2&amp;"_"&amp;$B114,データシート2!$A$1:$SI$1,0),0)</f>
        <v>3.7120000000000002</v>
      </c>
      <c r="S114" s="935">
        <f>VLOOKUP($D$3&amp;"_"&amp;S$3,データシート2!$A:$SI,MATCH($R$2&amp;"_"&amp;$B114,データシート2!$A$1:$SI$1,0),0)</f>
        <v>4.3559999999999999</v>
      </c>
      <c r="T114" s="935">
        <f>VLOOKUP($D$3&amp;"_"&amp;T$3,データシート2!$A:$SI,MATCH($R$2&amp;"_"&amp;$B114,データシート2!$A$1:$SI$1,0),0)</f>
        <v>5.2690000000000001</v>
      </c>
      <c r="U114" s="935">
        <f>VLOOKUP($D$3&amp;"_"&amp;U$3,データシート2!$A:$SI,MATCH($R$2&amp;"_"&amp;$B114,データシート2!$A$1:$SI$1,0),0)</f>
        <v>5.2080000000000002</v>
      </c>
      <c r="V114" s="935">
        <f>VLOOKUP($D$3&amp;"_"&amp;V$3,データシート2!$A:$SI,MATCH($R$2&amp;"_"&amp;$B114,データシート2!$A$1:$SI$1,0),0)</f>
        <v>4.8179999999999996</v>
      </c>
      <c r="W114" s="935">
        <f>VLOOKUP($D$3&amp;"_"&amp;W$3,データシート2!$A:$SI,MATCH($R$2&amp;"_"&amp;$B114,データシート2!$A$1:$SI$1,0),0)</f>
        <v>3.681</v>
      </c>
      <c r="X114" s="935">
        <f>VLOOKUP($D$3&amp;"_"&amp;X$3,データシート2!$A:$SI,MATCH($R$2&amp;"_"&amp;$B114,データシート2!$A$1:$SI$1,0),0)</f>
        <v>3.34</v>
      </c>
      <c r="Y114" s="935">
        <f>VLOOKUP($D$3&amp;"_"&amp;Y$3,データシート2!$A:$SI,MATCH($R$2&amp;"_"&amp;$B114,データシート2!$A$1:$SI$1,0),0)</f>
        <v>3.7509999999999999</v>
      </c>
      <c r="Z114" s="935">
        <f>VLOOKUP($D$3&amp;"_"&amp;Z$3,データシート2!$A:$SI,MATCH($R$2&amp;"_"&amp;$B114,データシート2!$A$1:$SI$1,0),0)</f>
        <v>3.4550000000000001</v>
      </c>
      <c r="AA114" s="935">
        <f>VLOOKUP($D$3&amp;"_"&amp;AA$3,データシート2!$A:$SI,MATCH($R$2&amp;"_"&amp;$B114,データシート2!$A$1:$SI$1,0),0)</f>
        <v>2.59</v>
      </c>
      <c r="AB114" s="936">
        <f>VLOOKUP($D$3&amp;"_"&amp;AB$3,データシート2!$A:$SI,MATCH($R$2&amp;"_"&amp;$B114,データシート2!$A$1:$SI$1,0),0)</f>
        <v>3.194</v>
      </c>
    </row>
    <row r="115" spans="2:28" s="756" customFormat="1" ht="16.5" customHeight="1">
      <c r="B115" s="748"/>
      <c r="C115" s="749">
        <v>81</v>
      </c>
      <c r="D115" s="750" t="s">
        <v>632</v>
      </c>
      <c r="E115" s="749"/>
      <c r="F115" s="751"/>
      <c r="G115" s="765">
        <f>VLOOKUP($D$3&amp;"_"&amp;G$3,データシート2!$A:$SI,MATCH($G$2&amp;"_"&amp;$C115,データシート2!$A$1:$SI$1,0),0)</f>
        <v>1</v>
      </c>
      <c r="H115" s="753">
        <f>VLOOKUP($D$3&amp;"_"&amp;H$3,データシート2!$A:$SI,MATCH($G$2&amp;"_"&amp;$C115,データシート2!$A$1:$SI$1,0),0)</f>
        <v>1</v>
      </c>
      <c r="I115" s="753">
        <f>VLOOKUP($D$3&amp;"_"&amp;I$3,データシート2!$A:$SI,MATCH($G$2&amp;"_"&amp;$C115,データシート2!$A$1:$SI$1,0),0)</f>
        <v>1</v>
      </c>
      <c r="J115" s="753">
        <f>VLOOKUP($D$3&amp;"_"&amp;J$3,データシート2!$A:$SI,MATCH($G$2&amp;"_"&amp;$C115,データシート2!$A$1:$SI$1,0),0)</f>
        <v>1</v>
      </c>
      <c r="K115" s="754">
        <f>VLOOKUP($D$3&amp;"_"&amp;K$3,データシート2!$A:$SI,MATCH($G$2&amp;"_"&amp;$C115,データシート2!$A$1:$SI$1,0),0)</f>
        <v>1</v>
      </c>
      <c r="L115" s="754">
        <f>VLOOKUP($D$3&amp;"_"&amp;L$3,データシート2!$A:$SI,MATCH($G$2&amp;"_"&amp;$C115,データシート2!$A$1:$SI$1,0),0)</f>
        <v>1</v>
      </c>
      <c r="M115" s="754">
        <f>VLOOKUP($D$3&amp;"_"&amp;M$3,データシート2!$A:$SI,MATCH($G$2&amp;"_"&amp;$C115,データシート2!$A$1:$SI$1,0),0)</f>
        <v>1</v>
      </c>
      <c r="N115" s="754">
        <f>VLOOKUP($D$3&amp;"_"&amp;N$3,データシート2!$A:$SI,MATCH($G$2&amp;"_"&amp;$C115,データシート2!$A$1:$SI$1,0),0)</f>
        <v>1</v>
      </c>
      <c r="O115" s="754">
        <f>VLOOKUP($D$3&amp;"_"&amp;O$3,データシート2!$A:$SI,MATCH($G$2&amp;"_"&amp;$C115,データシート2!$A$1:$SI$1,0),0)</f>
        <v>1</v>
      </c>
      <c r="P115" s="754">
        <f>VLOOKUP($D$3&amp;"_"&amp;P$3,データシート2!$A:$SI,MATCH($G$2&amp;"_"&amp;$C115,データシート2!$A$1:$SI$1,0),0)</f>
        <v>1</v>
      </c>
      <c r="Q115" s="755">
        <f>VLOOKUP($D$3&amp;"_"&amp;Q$3,データシート2!$A:$SI,MATCH($G$2&amp;"_"&amp;$C115,データシート2!$A$1:$SI$1,0),0)</f>
        <v>1</v>
      </c>
      <c r="R115" s="943">
        <f>VLOOKUP($D$3&amp;"_"&amp;R$3,データシート2!$A:$SI,MATCH($R$2&amp;"_"&amp;$C115,データシート2!$A$1:$SI$1,0),0)</f>
        <v>3.7120000000000002</v>
      </c>
      <c r="S115" s="938">
        <f>VLOOKUP($D$3&amp;"_"&amp;S$3,データシート2!$A:$SI,MATCH($R$2&amp;"_"&amp;$C115,データシート2!$A$1:$SI$1,0),0)</f>
        <v>4.3559999999999999</v>
      </c>
      <c r="T115" s="938">
        <f>VLOOKUP($D$3&amp;"_"&amp;T$3,データシート2!$A:$SI,MATCH($R$2&amp;"_"&amp;$C115,データシート2!$A$1:$SI$1,0),0)</f>
        <v>5.2690000000000001</v>
      </c>
      <c r="U115" s="938">
        <f>VLOOKUP($D$3&amp;"_"&amp;U$3,データシート2!$A:$SI,MATCH($R$2&amp;"_"&amp;$C115,データシート2!$A$1:$SI$1,0),0)</f>
        <v>5.2080000000000002</v>
      </c>
      <c r="V115" s="938">
        <f>VLOOKUP($D$3&amp;"_"&amp;V$3,データシート2!$A:$SI,MATCH($R$2&amp;"_"&amp;$C115,データシート2!$A$1:$SI$1,0),0)</f>
        <v>4.8179999999999996</v>
      </c>
      <c r="W115" s="938">
        <f>VLOOKUP($D$3&amp;"_"&amp;W$3,データシート2!$A:$SI,MATCH($R$2&amp;"_"&amp;$C115,データシート2!$A$1:$SI$1,0),0)</f>
        <v>3.681</v>
      </c>
      <c r="X115" s="938">
        <f>VLOOKUP($D$3&amp;"_"&amp;X$3,データシート2!$A:$SI,MATCH($R$2&amp;"_"&amp;$C115,データシート2!$A$1:$SI$1,0),0)</f>
        <v>3.34</v>
      </c>
      <c r="Y115" s="938">
        <f>VLOOKUP($D$3&amp;"_"&amp;Y$3,データシート2!$A:$SI,MATCH($R$2&amp;"_"&amp;$C115,データシート2!$A$1:$SI$1,0),0)</f>
        <v>3.7509999999999999</v>
      </c>
      <c r="Z115" s="938">
        <f>VLOOKUP($D$3&amp;"_"&amp;Z$3,データシート2!$A:$SI,MATCH($R$2&amp;"_"&amp;$C115,データシート2!$A$1:$SI$1,0),0)</f>
        <v>3.4550000000000001</v>
      </c>
      <c r="AA115" s="938">
        <f>VLOOKUP($D$3&amp;"_"&amp;AA$3,データシート2!$A:$SI,MATCH($R$2&amp;"_"&amp;$C115,データシート2!$A$1:$SI$1,0),0)</f>
        <v>2.59</v>
      </c>
      <c r="AB115" s="939">
        <f>VLOOKUP($D$3&amp;"_"&amp;AB$3,データシート2!$A:$SI,MATCH($R$2&amp;"_"&amp;$C115,データシート2!$A$1:$SI$1,0),0)</f>
        <v>3.194</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5</v>
      </c>
      <c r="H117" s="745">
        <f>VLOOKUP($D$3&amp;"_"&amp;H$3,データシート2!$A:$SI,MATCH($G$2&amp;"_"&amp;$B117,データシート2!$A$1:$SI$1,0),0)</f>
        <v>5</v>
      </c>
      <c r="I117" s="745">
        <f>VLOOKUP($D$3&amp;"_"&amp;I$3,データシート2!$A:$SI,MATCH($G$2&amp;"_"&amp;$B117,データシート2!$A$1:$SI$1,0),0)</f>
        <v>5</v>
      </c>
      <c r="J117" s="745">
        <f>VLOOKUP($D$3&amp;"_"&amp;J$3,データシート2!$A:$SI,MATCH($G$2&amp;"_"&amp;$B117,データシート2!$A$1:$SI$1,0),0)</f>
        <v>5</v>
      </c>
      <c r="K117" s="746">
        <f>VLOOKUP($D$3&amp;"_"&amp;K$3,データシート2!$A:$SI,MATCH($G$2&amp;"_"&amp;$B117,データシート2!$A$1:$SI$1,0),0)</f>
        <v>5</v>
      </c>
      <c r="L117" s="746">
        <f>VLOOKUP($D$3&amp;"_"&amp;L$3,データシート2!$A:$SI,MATCH($G$2&amp;"_"&amp;$B117,データシート2!$A$1:$SI$1,0),0)</f>
        <v>5</v>
      </c>
      <c r="M117" s="746">
        <f>VLOOKUP($D$3&amp;"_"&amp;M$3,データシート2!$A:$SI,MATCH($G$2&amp;"_"&amp;$B117,データシート2!$A$1:$SI$1,0),0)</f>
        <v>5</v>
      </c>
      <c r="N117" s="746">
        <f>VLOOKUP($D$3&amp;"_"&amp;N$3,データシート2!$A:$SI,MATCH($G$2&amp;"_"&amp;$B117,データシート2!$A$1:$SI$1,0),0)</f>
        <v>5</v>
      </c>
      <c r="O117" s="746">
        <f>VLOOKUP($D$3&amp;"_"&amp;O$3,データシート2!$A:$SI,MATCH($G$2&amp;"_"&amp;$B117,データシート2!$A$1:$SI$1,0),0)</f>
        <v>5</v>
      </c>
      <c r="P117" s="746">
        <f>VLOOKUP($D$3&amp;"_"&amp;P$3,データシート2!$A:$SI,MATCH($G$2&amp;"_"&amp;$B117,データシート2!$A$1:$SI$1,0),0)</f>
        <v>6</v>
      </c>
      <c r="Q117" s="747">
        <f>VLOOKUP($D$3&amp;"_"&amp;Q$3,データシート2!$A:$SI,MATCH($G$2&amp;"_"&amp;$B117,データシート2!$A$1:$SI$1,0),0)</f>
        <v>6</v>
      </c>
      <c r="R117" s="934">
        <f>VLOOKUP($D$3&amp;"_"&amp;R$3,データシート2!$A:$SI,MATCH($R$2&amp;"_"&amp;$B117,データシート2!$A$1:$SI$1,0),0)</f>
        <v>31.241</v>
      </c>
      <c r="S117" s="935">
        <f>VLOOKUP($D$3&amp;"_"&amp;S$3,データシート2!$A:$SI,MATCH($R$2&amp;"_"&amp;$B117,データシート2!$A$1:$SI$1,0),0)</f>
        <v>36.435000000000002</v>
      </c>
      <c r="T117" s="935">
        <f>VLOOKUP($D$3&amp;"_"&amp;T$3,データシート2!$A:$SI,MATCH($R$2&amp;"_"&amp;$B117,データシート2!$A$1:$SI$1,0),0)</f>
        <v>42.683999999999997</v>
      </c>
      <c r="U117" s="935">
        <f>VLOOKUP($D$3&amp;"_"&amp;U$3,データシート2!$A:$SI,MATCH($R$2&amp;"_"&amp;$B117,データシート2!$A$1:$SI$1,0),0)</f>
        <v>39.957000000000001</v>
      </c>
      <c r="V117" s="935">
        <f>VLOOKUP($D$3&amp;"_"&amp;V$3,データシート2!$A:$SI,MATCH($R$2&amp;"_"&amp;$B117,データシート2!$A$1:$SI$1,0),0)</f>
        <v>37.683999999999997</v>
      </c>
      <c r="W117" s="935">
        <f>VLOOKUP($D$3&amp;"_"&amp;W$3,データシート2!$A:$SI,MATCH($R$2&amp;"_"&amp;$B117,データシート2!$A$1:$SI$1,0),0)</f>
        <v>33.771000000000001</v>
      </c>
      <c r="X117" s="935">
        <f>VLOOKUP($D$3&amp;"_"&amp;X$3,データシート2!$A:$SI,MATCH($R$2&amp;"_"&amp;$B117,データシート2!$A$1:$SI$1,0),0)</f>
        <v>30.151</v>
      </c>
      <c r="Y117" s="935">
        <f>VLOOKUP($D$3&amp;"_"&amp;Y$3,データシート2!$A:$SI,MATCH($R$2&amp;"_"&amp;$B117,データシート2!$A$1:$SI$1,0),0)</f>
        <v>32.295000000000002</v>
      </c>
      <c r="Z117" s="935">
        <f>VLOOKUP($D$3&amp;"_"&amp;Z$3,データシート2!$A:$SI,MATCH($R$2&amp;"_"&amp;$B117,データシート2!$A$1:$SI$1,0),0)</f>
        <v>29.69</v>
      </c>
      <c r="AA117" s="935">
        <f>VLOOKUP($D$3&amp;"_"&amp;AA$3,データシート2!$A:$SI,MATCH($R$2&amp;"_"&amp;$B117,データシート2!$A$1:$SI$1,0),0)</f>
        <v>31.148</v>
      </c>
      <c r="AB117" s="936">
        <f>VLOOKUP($D$3&amp;"_"&amp;AB$3,データシート2!$A:$SI,MATCH($R$2&amp;"_"&amp;$B117,データシート2!$A$1:$SI$1,0),0)</f>
        <v>32.768999999999998</v>
      </c>
    </row>
    <row r="118" spans="2:28" s="756" customFormat="1" ht="16.5" customHeight="1">
      <c r="B118" s="748"/>
      <c r="C118" s="749">
        <v>83</v>
      </c>
      <c r="D118" s="750" t="s">
        <v>636</v>
      </c>
      <c r="E118" s="749"/>
      <c r="F118" s="751"/>
      <c r="G118" s="765">
        <f>VLOOKUP($D$3&amp;"_"&amp;G$3,データシート2!$A:$SI,MATCH($G$2&amp;"_"&amp;$C118,データシート2!$A$1:$SI$1,0),0)</f>
        <v>5</v>
      </c>
      <c r="H118" s="753">
        <f>VLOOKUP($D$3&amp;"_"&amp;H$3,データシート2!$A:$SI,MATCH($G$2&amp;"_"&amp;$C118,データシート2!$A$1:$SI$1,0),0)</f>
        <v>5</v>
      </c>
      <c r="I118" s="753">
        <f>VLOOKUP($D$3&amp;"_"&amp;I$3,データシート2!$A:$SI,MATCH($G$2&amp;"_"&amp;$C118,データシート2!$A$1:$SI$1,0),0)</f>
        <v>5</v>
      </c>
      <c r="J118" s="753">
        <f>VLOOKUP($D$3&amp;"_"&amp;J$3,データシート2!$A:$SI,MATCH($G$2&amp;"_"&amp;$C118,データシート2!$A$1:$SI$1,0),0)</f>
        <v>5</v>
      </c>
      <c r="K118" s="754">
        <f>VLOOKUP($D$3&amp;"_"&amp;K$3,データシート2!$A:$SI,MATCH($G$2&amp;"_"&amp;$C118,データシート2!$A$1:$SI$1,0),0)</f>
        <v>5</v>
      </c>
      <c r="L118" s="754">
        <f>VLOOKUP($D$3&amp;"_"&amp;L$3,データシート2!$A:$SI,MATCH($G$2&amp;"_"&amp;$C118,データシート2!$A$1:$SI$1,0),0)</f>
        <v>5</v>
      </c>
      <c r="M118" s="754">
        <f>VLOOKUP($D$3&amp;"_"&amp;M$3,データシート2!$A:$SI,MATCH($G$2&amp;"_"&amp;$C118,データシート2!$A$1:$SI$1,0),0)</f>
        <v>5</v>
      </c>
      <c r="N118" s="754">
        <f>VLOOKUP($D$3&amp;"_"&amp;N$3,データシート2!$A:$SI,MATCH($G$2&amp;"_"&amp;$C118,データシート2!$A$1:$SI$1,0),0)</f>
        <v>5</v>
      </c>
      <c r="O118" s="754">
        <f>VLOOKUP($D$3&amp;"_"&amp;O$3,データシート2!$A:$SI,MATCH($G$2&amp;"_"&amp;$C118,データシート2!$A$1:$SI$1,0),0)</f>
        <v>5</v>
      </c>
      <c r="P118" s="754">
        <f>VLOOKUP($D$3&amp;"_"&amp;P$3,データシート2!$A:$SI,MATCH($G$2&amp;"_"&amp;$C118,データシート2!$A$1:$SI$1,0),0)</f>
        <v>6</v>
      </c>
      <c r="Q118" s="755">
        <f>VLOOKUP($D$3&amp;"_"&amp;Q$3,データシート2!$A:$SI,MATCH($G$2&amp;"_"&amp;$C118,データシート2!$A$1:$SI$1,0),0)</f>
        <v>6</v>
      </c>
      <c r="R118" s="943">
        <f>VLOOKUP($D$3&amp;"_"&amp;R$3,データシート2!$A:$SI,MATCH($R$2&amp;"_"&amp;$C118,データシート2!$A$1:$SI$1,0),0)</f>
        <v>31.241</v>
      </c>
      <c r="S118" s="938">
        <f>VLOOKUP($D$3&amp;"_"&amp;S$3,データシート2!$A:$SI,MATCH($R$2&amp;"_"&amp;$C118,データシート2!$A$1:$SI$1,0),0)</f>
        <v>36.435000000000002</v>
      </c>
      <c r="T118" s="938">
        <f>VLOOKUP($D$3&amp;"_"&amp;T$3,データシート2!$A:$SI,MATCH($R$2&amp;"_"&amp;$C118,データシート2!$A$1:$SI$1,0),0)</f>
        <v>42.683999999999997</v>
      </c>
      <c r="U118" s="938">
        <f>VLOOKUP($D$3&amp;"_"&amp;U$3,データシート2!$A:$SI,MATCH($R$2&amp;"_"&amp;$C118,データシート2!$A$1:$SI$1,0),0)</f>
        <v>39.957000000000001</v>
      </c>
      <c r="V118" s="938">
        <f>VLOOKUP($D$3&amp;"_"&amp;V$3,データシート2!$A:$SI,MATCH($R$2&amp;"_"&amp;$C118,データシート2!$A$1:$SI$1,0),0)</f>
        <v>37.683999999999997</v>
      </c>
      <c r="W118" s="938">
        <f>VLOOKUP($D$3&amp;"_"&amp;W$3,データシート2!$A:$SI,MATCH($R$2&amp;"_"&amp;$C118,データシート2!$A$1:$SI$1,0),0)</f>
        <v>33.771000000000001</v>
      </c>
      <c r="X118" s="938">
        <f>VLOOKUP($D$3&amp;"_"&amp;X$3,データシート2!$A:$SI,MATCH($R$2&amp;"_"&amp;$C118,データシート2!$A$1:$SI$1,0),0)</f>
        <v>30.151</v>
      </c>
      <c r="Y118" s="938">
        <f>VLOOKUP($D$3&amp;"_"&amp;Y$3,データシート2!$A:$SI,MATCH($R$2&amp;"_"&amp;$C118,データシート2!$A$1:$SI$1,0),0)</f>
        <v>32.295000000000002</v>
      </c>
      <c r="Z118" s="938">
        <f>VLOOKUP($D$3&amp;"_"&amp;Z$3,データシート2!$A:$SI,MATCH($R$2&amp;"_"&amp;$C118,データシート2!$A$1:$SI$1,0),0)</f>
        <v>29.69</v>
      </c>
      <c r="AA118" s="938">
        <f>VLOOKUP($D$3&amp;"_"&amp;AA$3,データシート2!$A:$SI,MATCH($R$2&amp;"_"&amp;$C118,データシート2!$A$1:$SI$1,0),0)</f>
        <v>31.148</v>
      </c>
      <c r="AB118" s="939">
        <f>VLOOKUP($D$3&amp;"_"&amp;AB$3,データシート2!$A:$SI,MATCH($R$2&amp;"_"&amp;$C118,データシート2!$A$1:$SI$1,0),0)</f>
        <v>32.768999999999998</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1</v>
      </c>
      <c r="H124" s="745">
        <f>VLOOKUP($D$3&amp;"_"&amp;H$3,データシート2!$A:$SI,MATCH($G$2&amp;"_"&amp;$B124,データシート2!$A$1:$SI$1,0),0)</f>
        <v>1</v>
      </c>
      <c r="I124" s="745">
        <f>VLOOKUP($D$3&amp;"_"&amp;I$3,データシート2!$A:$SI,MATCH($G$2&amp;"_"&amp;$B124,データシート2!$A$1:$SI$1,0),0)</f>
        <v>1</v>
      </c>
      <c r="J124" s="745">
        <f>VLOOKUP($D$3&amp;"_"&amp;J$3,データシート2!$A:$SI,MATCH($G$2&amp;"_"&amp;$B124,データシート2!$A$1:$SI$1,0),0)</f>
        <v>2</v>
      </c>
      <c r="K124" s="746">
        <f>VLOOKUP($D$3&amp;"_"&amp;K$3,データシート2!$A:$SI,MATCH($G$2&amp;"_"&amp;$B124,データシート2!$A$1:$SI$1,0),0)</f>
        <v>2</v>
      </c>
      <c r="L124" s="746">
        <f>VLOOKUP($D$3&amp;"_"&amp;L$3,データシート2!$A:$SI,MATCH($G$2&amp;"_"&amp;$B124,データシート2!$A$1:$SI$1,0),0)</f>
        <v>2</v>
      </c>
      <c r="M124" s="746">
        <f>VLOOKUP($D$3&amp;"_"&amp;M$3,データシート2!$A:$SI,MATCH($G$2&amp;"_"&amp;$B124,データシート2!$A$1:$SI$1,0),0)</f>
        <v>3</v>
      </c>
      <c r="N124" s="746">
        <f>VLOOKUP($D$3&amp;"_"&amp;N$3,データシート2!$A:$SI,MATCH($G$2&amp;"_"&amp;$B124,データシート2!$A$1:$SI$1,0),0)</f>
        <v>2</v>
      </c>
      <c r="O124" s="746">
        <f>VLOOKUP($D$3&amp;"_"&amp;O$3,データシート2!$A:$SI,MATCH($G$2&amp;"_"&amp;$B124,データシート2!$A$1:$SI$1,0),0)</f>
        <v>0</v>
      </c>
      <c r="P124" s="746">
        <f>VLOOKUP($D$3&amp;"_"&amp;P$3,データシート2!$A:$SI,MATCH($G$2&amp;"_"&amp;$B124,データシート2!$A$1:$SI$1,0),0)</f>
        <v>2</v>
      </c>
      <c r="Q124" s="747">
        <f>VLOOKUP($D$3&amp;"_"&amp;Q$3,データシート2!$A:$SI,MATCH($G$2&amp;"_"&amp;$B124,データシート2!$A$1:$SI$1,0),0)</f>
        <v>2</v>
      </c>
      <c r="R124" s="934">
        <f>VLOOKUP($D$3&amp;"_"&amp;R$3,データシート2!$A:$SI,MATCH($R$2&amp;"_"&amp;$B124,データシート2!$A$1:$SI$1,0),0)</f>
        <v>6.5469999999999997</v>
      </c>
      <c r="S124" s="935">
        <f>VLOOKUP($D$3&amp;"_"&amp;S$3,データシート2!$A:$SI,MATCH($R$2&amp;"_"&amp;$B124,データシート2!$A$1:$SI$1,0),0)</f>
        <v>7.0339999999999998</v>
      </c>
      <c r="T124" s="935">
        <f>VLOOKUP($D$3&amp;"_"&amp;T$3,データシート2!$A:$SI,MATCH($R$2&amp;"_"&amp;$B124,データシート2!$A$1:$SI$1,0),0)</f>
        <v>5.5309999999999997</v>
      </c>
      <c r="U124" s="935">
        <f>VLOOKUP($D$3&amp;"_"&amp;U$3,データシート2!$A:$SI,MATCH($R$2&amp;"_"&amp;$B124,データシート2!$A$1:$SI$1,0),0)</f>
        <v>21.759</v>
      </c>
      <c r="V124" s="935">
        <f>VLOOKUP($D$3&amp;"_"&amp;V$3,データシート2!$A:$SI,MATCH($R$2&amp;"_"&amp;$B124,データシート2!$A$1:$SI$1,0),0)</f>
        <v>32.871000000000002</v>
      </c>
      <c r="W124" s="935">
        <f>VLOOKUP($D$3&amp;"_"&amp;W$3,データシート2!$A:$SI,MATCH($R$2&amp;"_"&amp;$B124,データシート2!$A$1:$SI$1,0),0)</f>
        <v>32.354999999999997</v>
      </c>
      <c r="X124" s="935">
        <f>VLOOKUP($D$3&amp;"_"&amp;X$3,データシート2!$A:$SI,MATCH($R$2&amp;"_"&amp;$B124,データシート2!$A$1:$SI$1,0),0)</f>
        <v>89.712000000000003</v>
      </c>
      <c r="Y124" s="935">
        <f>VLOOKUP($D$3&amp;"_"&amp;Y$3,データシート2!$A:$SI,MATCH($R$2&amp;"_"&amp;$B124,データシート2!$A$1:$SI$1,0),0)</f>
        <v>28.405999999999999</v>
      </c>
      <c r="Z124" s="935">
        <f>VLOOKUP($D$3&amp;"_"&amp;Z$3,データシート2!$A:$SI,MATCH($R$2&amp;"_"&amp;$B124,データシート2!$A$1:$SI$1,0),0)</f>
        <v>0</v>
      </c>
      <c r="AA124" s="935">
        <f>VLOOKUP($D$3&amp;"_"&amp;AA$3,データシート2!$A:$SI,MATCH($R$2&amp;"_"&amp;$B124,データシート2!$A$1:$SI$1,0),0)</f>
        <v>32.915999999999997</v>
      </c>
      <c r="AB124" s="936">
        <f>VLOOKUP($D$3&amp;"_"&amp;AB$3,データシート2!$A:$SI,MATCH($R$2&amp;"_"&amp;$B124,データシート2!$A$1:$SI$1,0),0)</f>
        <v>38.457000000000001</v>
      </c>
    </row>
    <row r="125" spans="2:28" s="756" customFormat="1" ht="16.5" customHeight="1">
      <c r="B125" s="748"/>
      <c r="C125" s="790">
        <v>88</v>
      </c>
      <c r="D125" s="791" t="s">
        <v>644</v>
      </c>
      <c r="E125" s="790"/>
      <c r="F125" s="811"/>
      <c r="G125" s="797">
        <f>VLOOKUP($D$3&amp;"_"&amp;G$3,データシート2!$A:$SI,MATCH($G$2&amp;"_"&amp;$C125,データシート2!$A$1:$SI$1,0),0)</f>
        <v>1</v>
      </c>
      <c r="H125" s="798">
        <f>VLOOKUP($D$3&amp;"_"&amp;H$3,データシート2!$A:$SI,MATCH($G$2&amp;"_"&amp;$C125,データシート2!$A$1:$SI$1,0),0)</f>
        <v>1</v>
      </c>
      <c r="I125" s="798">
        <f>VLOOKUP($D$3&amp;"_"&amp;I$3,データシート2!$A:$SI,MATCH($G$2&amp;"_"&amp;$C125,データシート2!$A$1:$SI$1,0),0)</f>
        <v>1</v>
      </c>
      <c r="J125" s="798">
        <f>VLOOKUP($D$3&amp;"_"&amp;J$3,データシート2!$A:$SI,MATCH($G$2&amp;"_"&amp;$C125,データシート2!$A$1:$SI$1,0),0)</f>
        <v>2</v>
      </c>
      <c r="K125" s="799">
        <f>VLOOKUP($D$3&amp;"_"&amp;K$3,データシート2!$A:$SI,MATCH($G$2&amp;"_"&amp;$C125,データシート2!$A$1:$SI$1,0),0)</f>
        <v>2</v>
      </c>
      <c r="L125" s="799">
        <f>VLOOKUP($D$3&amp;"_"&amp;L$3,データシート2!$A:$SI,MATCH($G$2&amp;"_"&amp;$C125,データシート2!$A$1:$SI$1,0),0)</f>
        <v>2</v>
      </c>
      <c r="M125" s="799">
        <f>VLOOKUP($D$3&amp;"_"&amp;M$3,データシート2!$A:$SI,MATCH($G$2&amp;"_"&amp;$C125,データシート2!$A$1:$SI$1,0),0)</f>
        <v>3</v>
      </c>
      <c r="N125" s="799">
        <f>VLOOKUP($D$3&amp;"_"&amp;N$3,データシート2!$A:$SI,MATCH($G$2&amp;"_"&amp;$C125,データシート2!$A$1:$SI$1,0),0)</f>
        <v>2</v>
      </c>
      <c r="O125" s="799">
        <f>VLOOKUP($D$3&amp;"_"&amp;O$3,データシート2!$A:$SI,MATCH($G$2&amp;"_"&amp;$C125,データシート2!$A$1:$SI$1,0),0)</f>
        <v>0</v>
      </c>
      <c r="P125" s="799">
        <f>VLOOKUP($D$3&amp;"_"&amp;P$3,データシート2!$A:$SI,MATCH($G$2&amp;"_"&amp;$C125,データシート2!$A$1:$SI$1,0),0)</f>
        <v>2</v>
      </c>
      <c r="Q125" s="800">
        <f>VLOOKUP($D$3&amp;"_"&amp;Q$3,データシート2!$A:$SI,MATCH($G$2&amp;"_"&amp;$C125,データシート2!$A$1:$SI$1,0),0)</f>
        <v>2</v>
      </c>
      <c r="R125" s="950">
        <f>VLOOKUP($D$3&amp;"_"&amp;R$3,データシート2!$A:$SI,MATCH($R$2&amp;"_"&amp;$C125,データシート2!$A$1:$SI$1,0),0)</f>
        <v>6.5469999999999997</v>
      </c>
      <c r="S125" s="951">
        <f>VLOOKUP($D$3&amp;"_"&amp;S$3,データシート2!$A:$SI,MATCH($R$2&amp;"_"&amp;$C125,データシート2!$A$1:$SI$1,0),0)</f>
        <v>7.0339999999999998</v>
      </c>
      <c r="T125" s="951">
        <f>VLOOKUP($D$3&amp;"_"&amp;T$3,データシート2!$A:$SI,MATCH($R$2&amp;"_"&amp;$C125,データシート2!$A$1:$SI$1,0),0)</f>
        <v>5.5309999999999997</v>
      </c>
      <c r="U125" s="951">
        <f>VLOOKUP($D$3&amp;"_"&amp;U$3,データシート2!$A:$SI,MATCH($R$2&amp;"_"&amp;$C125,データシート2!$A$1:$SI$1,0),0)</f>
        <v>21.759</v>
      </c>
      <c r="V125" s="951">
        <f>VLOOKUP($D$3&amp;"_"&amp;V$3,データシート2!$A:$SI,MATCH($R$2&amp;"_"&amp;$C125,データシート2!$A$1:$SI$1,0),0)</f>
        <v>32.871000000000002</v>
      </c>
      <c r="W125" s="951">
        <f>VLOOKUP($D$3&amp;"_"&amp;W$3,データシート2!$A:$SI,MATCH($R$2&amp;"_"&amp;$C125,データシート2!$A$1:$SI$1,0),0)</f>
        <v>32.354999999999997</v>
      </c>
      <c r="X125" s="951">
        <f>VLOOKUP($D$3&amp;"_"&amp;X$3,データシート2!$A:$SI,MATCH($R$2&amp;"_"&amp;$C125,データシート2!$A$1:$SI$1,0),0)</f>
        <v>89.712000000000003</v>
      </c>
      <c r="Y125" s="951">
        <f>VLOOKUP($D$3&amp;"_"&amp;Y$3,データシート2!$A:$SI,MATCH($R$2&amp;"_"&amp;$C125,データシート2!$A$1:$SI$1,0),0)</f>
        <v>28.405999999999999</v>
      </c>
      <c r="Z125" s="951">
        <f>VLOOKUP($D$3&amp;"_"&amp;Z$3,データシート2!$A:$SI,MATCH($R$2&amp;"_"&amp;$C125,データシート2!$A$1:$SI$1,0),0)</f>
        <v>0</v>
      </c>
      <c r="AA125" s="951">
        <f>VLOOKUP($D$3&amp;"_"&amp;AA$3,データシート2!$A:$SI,MATCH($R$2&amp;"_"&amp;$C125,データシート2!$A$1:$SI$1,0),0)</f>
        <v>32.915999999999997</v>
      </c>
      <c r="AB125" s="952">
        <f>VLOOKUP($D$3&amp;"_"&amp;AB$3,データシート2!$A:$SI,MATCH($R$2&amp;"_"&amp;$C125,データシート2!$A$1:$SI$1,0),0)</f>
        <v>38.457000000000001</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2</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2</v>
      </c>
      <c r="O133" s="746">
        <f>VLOOKUP($D$3&amp;"_"&amp;O$3,データシート2!$A:$SI,MATCH($G$2&amp;"_"&amp;$B133,データシート2!$A$1:$SI$1,0),0)</f>
        <v>3</v>
      </c>
      <c r="P133" s="746">
        <f>VLOOKUP($D$3&amp;"_"&amp;P$3,データシート2!$A:$SI,MATCH($G$2&amp;"_"&amp;$B133,データシート2!$A$1:$SI$1,0),0)</f>
        <v>2</v>
      </c>
      <c r="Q133" s="747">
        <f>VLOOKUP($D$3&amp;"_"&amp;Q$3,データシート2!$A:$SI,MATCH($G$2&amp;"_"&amp;$B133,データシート2!$A$1:$SI$1,0),0)</f>
        <v>2</v>
      </c>
      <c r="R133" s="958">
        <f>VLOOKUP($D$3&amp;"_"&amp;R$3,データシート2!$A:$SI,MATCH($R$2&amp;"_"&amp;$B133,データシート2!$A$1:$SI$1,0),0)</f>
        <v>10.090999999999999</v>
      </c>
      <c r="S133" s="935">
        <f>VLOOKUP($D$3&amp;"_"&amp;S$3,データシート2!$A:$SI,MATCH($R$2&amp;"_"&amp;$B133,データシート2!$A$1:$SI$1,0),0)</f>
        <v>12.722</v>
      </c>
      <c r="T133" s="935">
        <f>VLOOKUP($D$3&amp;"_"&amp;T$3,データシート2!$A:$SI,MATCH($R$2&amp;"_"&amp;$B133,データシート2!$A$1:$SI$1,0),0)</f>
        <v>15.731999999999999</v>
      </c>
      <c r="U133" s="935">
        <f>VLOOKUP($D$3&amp;"_"&amp;U$3,データシート2!$A:$SI,MATCH($R$2&amp;"_"&amp;$B133,データシート2!$A$1:$SI$1,0),0)</f>
        <v>13.404999999999999</v>
      </c>
      <c r="V133" s="935">
        <f>VLOOKUP($D$3&amp;"_"&amp;V$3,データシート2!$A:$SI,MATCH($R$2&amp;"_"&amp;$B133,データシート2!$A$1:$SI$1,0),0)</f>
        <v>12.46</v>
      </c>
      <c r="W133" s="935">
        <f>VLOOKUP($D$3&amp;"_"&amp;W$3,データシート2!$A:$SI,MATCH($R$2&amp;"_"&amp;$B133,データシート2!$A$1:$SI$1,0),0)</f>
        <v>11.393000000000001</v>
      </c>
      <c r="X133" s="935">
        <f>VLOOKUP($D$3&amp;"_"&amp;X$3,データシート2!$A:$SI,MATCH($R$2&amp;"_"&amp;$B133,データシート2!$A$1:$SI$1,0),0)</f>
        <v>12.875999999999999</v>
      </c>
      <c r="Y133" s="935">
        <f>VLOOKUP($D$3&amp;"_"&amp;Y$3,データシート2!$A:$SI,MATCH($R$2&amp;"_"&amp;$B133,データシート2!$A$1:$SI$1,0),0)</f>
        <v>11.111000000000001</v>
      </c>
      <c r="Z133" s="935">
        <f>VLOOKUP($D$3&amp;"_"&amp;Z$3,データシート2!$A:$SI,MATCH($R$2&amp;"_"&amp;$B133,データシート2!$A$1:$SI$1,0),0)</f>
        <v>53.7</v>
      </c>
      <c r="AA133" s="935">
        <f>VLOOKUP($D$3&amp;"_"&amp;AA$3,データシート2!$A:$SI,MATCH($R$2&amp;"_"&amp;$B133,データシート2!$A$1:$SI$1,0),0)</f>
        <v>8.9139999999999997</v>
      </c>
      <c r="AB133" s="936">
        <f>VLOOKUP($D$3&amp;"_"&amp;AB$3,データシート2!$A:$SI,MATCH($R$2&amp;"_"&amp;$B133,データシート2!$A$1:$SI$1,0),0)</f>
        <v>2.2749999999999999</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2</v>
      </c>
      <c r="I135" s="777">
        <f>VLOOKUP($D$3&amp;"_"&amp;I$3,データシート2!$A:$SI,MATCH($G$2&amp;"_"&amp;$C135,データシート2!$A$1:$SI$1,0),0)</f>
        <v>2</v>
      </c>
      <c r="J135" s="777">
        <f>VLOOKUP($D$3&amp;"_"&amp;J$3,データシート2!$A:$SI,MATCH($G$2&amp;"_"&amp;$C135,データシート2!$A$1:$SI$1,0),0)</f>
        <v>2</v>
      </c>
      <c r="K135" s="778">
        <f>VLOOKUP($D$3&amp;"_"&amp;K$3,データシート2!$A:$SI,MATCH($G$2&amp;"_"&amp;$C135,データシート2!$A$1:$SI$1,0),0)</f>
        <v>2</v>
      </c>
      <c r="L135" s="778">
        <f>VLOOKUP($D$3&amp;"_"&amp;L$3,データシート2!$A:$SI,MATCH($G$2&amp;"_"&amp;$C135,データシート2!$A$1:$SI$1,0),0)</f>
        <v>2</v>
      </c>
      <c r="M135" s="778">
        <f>VLOOKUP($D$3&amp;"_"&amp;M$3,データシート2!$A:$SI,MATCH($G$2&amp;"_"&amp;$C135,データシート2!$A$1:$SI$1,0),0)</f>
        <v>2</v>
      </c>
      <c r="N135" s="778">
        <f>VLOOKUP($D$3&amp;"_"&amp;N$3,データシート2!$A:$SI,MATCH($G$2&amp;"_"&amp;$C135,データシート2!$A$1:$SI$1,0),0)</f>
        <v>2</v>
      </c>
      <c r="O135" s="778">
        <f>VLOOKUP($D$3&amp;"_"&amp;O$3,データシート2!$A:$SI,MATCH($G$2&amp;"_"&amp;$C135,データシート2!$A$1:$SI$1,0),0)</f>
        <v>1</v>
      </c>
      <c r="P135" s="778">
        <f>VLOOKUP($D$3&amp;"_"&amp;P$3,データシート2!$A:$SI,MATCH($G$2&amp;"_"&amp;$C135,データシート2!$A$1:$SI$1,0),0)</f>
        <v>2</v>
      </c>
      <c r="Q135" s="779">
        <f>VLOOKUP($D$3&amp;"_"&amp;Q$3,データシート2!$A:$SI,MATCH($G$2&amp;"_"&amp;$C135,データシート2!$A$1:$SI$1,0),0)</f>
        <v>2</v>
      </c>
      <c r="R135" s="956">
        <f>VLOOKUP($D$3&amp;"_"&amp;R$3,データシート2!$A:$SI,MATCH($R$2&amp;"_"&amp;$C135,データシート2!$A$1:$SI$1,0),0)</f>
        <v>10.090999999999999</v>
      </c>
      <c r="S135" s="948">
        <f>VLOOKUP($D$3&amp;"_"&amp;S$3,データシート2!$A:$SI,MATCH($R$2&amp;"_"&amp;$C135,データシート2!$A$1:$SI$1,0),0)</f>
        <v>12.722</v>
      </c>
      <c r="T135" s="948">
        <f>VLOOKUP($D$3&amp;"_"&amp;T$3,データシート2!$A:$SI,MATCH($R$2&amp;"_"&amp;$C135,データシート2!$A$1:$SI$1,0),0)</f>
        <v>15.731999999999999</v>
      </c>
      <c r="U135" s="948">
        <f>VLOOKUP($D$3&amp;"_"&amp;U$3,データシート2!$A:$SI,MATCH($R$2&amp;"_"&amp;$C135,データシート2!$A$1:$SI$1,0),0)</f>
        <v>13.404999999999999</v>
      </c>
      <c r="V135" s="948">
        <f>VLOOKUP($D$3&amp;"_"&amp;V$3,データシート2!$A:$SI,MATCH($R$2&amp;"_"&amp;$C135,データシート2!$A$1:$SI$1,0),0)</f>
        <v>12.46</v>
      </c>
      <c r="W135" s="948">
        <f>VLOOKUP($D$3&amp;"_"&amp;W$3,データシート2!$A:$SI,MATCH($R$2&amp;"_"&amp;$C135,データシート2!$A$1:$SI$1,0),0)</f>
        <v>11.393000000000001</v>
      </c>
      <c r="X135" s="948">
        <f>VLOOKUP($D$3&amp;"_"&amp;X$3,データシート2!$A:$SI,MATCH($R$2&amp;"_"&amp;$C135,データシート2!$A$1:$SI$1,0),0)</f>
        <v>12.875999999999999</v>
      </c>
      <c r="Y135" s="948">
        <f>VLOOKUP($D$3&amp;"_"&amp;Y$3,データシート2!$A:$SI,MATCH($R$2&amp;"_"&amp;$C135,データシート2!$A$1:$SI$1,0),0)</f>
        <v>11.111000000000001</v>
      </c>
      <c r="Z135" s="948">
        <f>VLOOKUP($D$3&amp;"_"&amp;Z$3,データシート2!$A:$SI,MATCH($R$2&amp;"_"&amp;$C135,データシート2!$A$1:$SI$1,0),0)</f>
        <v>5.3109999999999999</v>
      </c>
      <c r="AA135" s="948">
        <f>VLOOKUP($D$3&amp;"_"&amp;AA$3,データシート2!$A:$SI,MATCH($R$2&amp;"_"&amp;$C135,データシート2!$A$1:$SI$1,0),0)</f>
        <v>8.9139999999999997</v>
      </c>
      <c r="AB135" s="949">
        <f>VLOOKUP($D$3&amp;"_"&amp;AB$3,データシート2!$A:$SI,MATCH($R$2&amp;"_"&amp;$C135,データシート2!$A$1:$SI$1,0),0)</f>
        <v>2.2749999999999999</v>
      </c>
    </row>
    <row r="136" spans="2:28" s="756" customFormat="1" ht="16.5" customHeight="1">
      <c r="B136" s="757"/>
      <c r="C136" s="758">
        <v>98</v>
      </c>
      <c r="D136" s="759" t="s">
        <v>656</v>
      </c>
      <c r="E136" s="758"/>
      <c r="F136" s="760"/>
      <c r="G136" s="813">
        <f>VLOOKUP($D$3&amp;"_"&amp;G$3,データシート2!$A:$SI,MATCH($G$2&amp;"_"&amp;$C136,データシート2!$A$1:$SI$1,0),0)</f>
        <v>0</v>
      </c>
      <c r="H136" s="762">
        <f>VLOOKUP($D$3&amp;"_"&amp;H$3,データシート2!$A:$SI,MATCH($G$2&amp;"_"&amp;$C136,データシート2!$A$1:$SI$1,0),0)</f>
        <v>0</v>
      </c>
      <c r="I136" s="762">
        <f>VLOOKUP($D$3&amp;"_"&amp;I$3,データシート2!$A:$SI,MATCH($G$2&amp;"_"&amp;$C136,データシート2!$A$1:$SI$1,0),0)</f>
        <v>0</v>
      </c>
      <c r="J136" s="762">
        <f>VLOOKUP($D$3&amp;"_"&amp;J$3,データシート2!$A:$SI,MATCH($G$2&amp;"_"&amp;$C136,データシート2!$A$1:$SI$1,0),0)</f>
        <v>0</v>
      </c>
      <c r="K136" s="763">
        <f>VLOOKUP($D$3&amp;"_"&amp;K$3,データシート2!$A:$SI,MATCH($G$2&amp;"_"&amp;$C136,データシート2!$A$1:$SI$1,0),0)</f>
        <v>0</v>
      </c>
      <c r="L136" s="763">
        <f>VLOOKUP($D$3&amp;"_"&amp;L$3,データシート2!$A:$SI,MATCH($G$2&amp;"_"&amp;$C136,データシート2!$A$1:$SI$1,0),0)</f>
        <v>0</v>
      </c>
      <c r="M136" s="763">
        <f>VLOOKUP($D$3&amp;"_"&amp;M$3,データシート2!$A:$SI,MATCH($G$2&amp;"_"&amp;$C136,データシート2!$A$1:$SI$1,0),0)</f>
        <v>0</v>
      </c>
      <c r="N136" s="763">
        <f>VLOOKUP($D$3&amp;"_"&amp;N$3,データシート2!$A:$SI,MATCH($G$2&amp;"_"&amp;$C136,データシート2!$A$1:$SI$1,0),0)</f>
        <v>0</v>
      </c>
      <c r="O136" s="763">
        <f>VLOOKUP($D$3&amp;"_"&amp;O$3,データシート2!$A:$SI,MATCH($G$2&amp;"_"&amp;$C136,データシート2!$A$1:$SI$1,0),0)</f>
        <v>2</v>
      </c>
      <c r="P136" s="763">
        <f>VLOOKUP($D$3&amp;"_"&amp;P$3,データシート2!$A:$SI,MATCH($G$2&amp;"_"&amp;$C136,データシート2!$A$1:$SI$1,0),0)</f>
        <v>0</v>
      </c>
      <c r="Q136" s="764">
        <f>VLOOKUP($D$3&amp;"_"&amp;Q$3,データシート2!$A:$SI,MATCH($G$2&amp;"_"&amp;$C136,データシート2!$A$1:$SI$1,0),0)</f>
        <v>0</v>
      </c>
      <c r="R136" s="957">
        <f>VLOOKUP($D$3&amp;"_"&amp;R$3,データシート2!$A:$SI,MATCH($R$2&amp;"_"&amp;$C136,データシート2!$A$1:$SI$1,0),0)</f>
        <v>0</v>
      </c>
      <c r="S136" s="941">
        <f>VLOOKUP($D$3&amp;"_"&amp;S$3,データシート2!$A:$SI,MATCH($R$2&amp;"_"&amp;$C136,データシート2!$A$1:$SI$1,0),0)</f>
        <v>0</v>
      </c>
      <c r="T136" s="941">
        <f>VLOOKUP($D$3&amp;"_"&amp;T$3,データシート2!$A:$SI,MATCH($R$2&amp;"_"&amp;$C136,データシート2!$A$1:$SI$1,0),0)</f>
        <v>0</v>
      </c>
      <c r="U136" s="941">
        <f>VLOOKUP($D$3&amp;"_"&amp;U$3,データシート2!$A:$SI,MATCH($R$2&amp;"_"&amp;$C136,データシート2!$A$1:$SI$1,0),0)</f>
        <v>0</v>
      </c>
      <c r="V136" s="941">
        <f>VLOOKUP($D$3&amp;"_"&amp;V$3,データシート2!$A:$SI,MATCH($R$2&amp;"_"&amp;$C136,データシート2!$A$1:$SI$1,0),0)</f>
        <v>0</v>
      </c>
      <c r="W136" s="941">
        <f>VLOOKUP($D$3&amp;"_"&amp;W$3,データシート2!$A:$SI,MATCH($R$2&amp;"_"&amp;$C136,データシート2!$A$1:$SI$1,0),0)</f>
        <v>0</v>
      </c>
      <c r="X136" s="941">
        <f>VLOOKUP($D$3&amp;"_"&amp;X$3,データシート2!$A:$SI,MATCH($R$2&amp;"_"&amp;$C136,データシート2!$A$1:$SI$1,0),0)</f>
        <v>0</v>
      </c>
      <c r="Y136" s="941">
        <f>VLOOKUP($D$3&amp;"_"&amp;Y$3,データシート2!$A:$SI,MATCH($R$2&amp;"_"&amp;$C136,データシート2!$A$1:$SI$1,0),0)</f>
        <v>0</v>
      </c>
      <c r="Z136" s="941">
        <f>VLOOKUP($D$3&amp;"_"&amp;Z$3,データシート2!$A:$SI,MATCH($R$2&amp;"_"&amp;$C136,データシート2!$A$1:$SI$1,0),0)</f>
        <v>48.389000000000003</v>
      </c>
      <c r="AA136" s="941">
        <f>VLOOKUP($D$3&amp;"_"&amp;AA$3,データシート2!$A:$SI,MATCH($R$2&amp;"_"&amp;$C136,データシート2!$A$1:$SI$1,0),0)</f>
        <v>0</v>
      </c>
      <c r="AB136" s="942">
        <f>VLOOKUP($D$3&amp;"_"&amp;AB$3,データシート2!$A:$SI,MATCH($R$2&amp;"_"&amp;$C136,データシート2!$A$1:$SI$1,0),0)</f>
        <v>0</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2025-03-04T09:02:51Z</dcterms:created>
  <dcterms:modified xsi:type="dcterms:W3CDTF">2025-03-04T09:02:51Z</dcterms:modified>
  <cp:category/>
  <cp:contentStatus/>
</cp:coreProperties>
</file>