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B775A0-9D48-41E0-8FB2-D138544737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<sst xmlns="http://schemas.openxmlformats.org/spreadsheetml/2006/main" count="16709" uniqueCount="2392">
  <si>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</si>
  <si>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</si>
  <si>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</si>
  <si>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</si>
  <si>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</si>
  <si>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</si>
  <si>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</si>
  <si>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</si>
  <si>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</si>
  <si>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</si>
  <si>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</si>
  <si>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</si>
  <si>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</si>
  <si>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</si>
  <si>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</si>
  <si>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</si>
  <si>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</si>
  <si>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</si>
  <si>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</si>
  <si>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</si>
  <si>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</si>
  <si>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</si>
  <si>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</si>
  <si>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</si>
  <si>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</si>
  <si>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</si>
  <si>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</si>
  <si>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</si>
  <si>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</si>
  <si>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</si>
  <si>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</si>
  <si>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</si>
  <si>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</si>
  <si>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</si>
  <si>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</si>
  <si>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</si>
  <si>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</si>
  <si>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</si>
  <si>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</si>
  <si>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</si>
  <si>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</si>
  <si>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</si>
  <si>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</si>
  <si>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</si>
  <si>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</si>
  <si>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</si>
  <si>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</si>
  <si>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</si>
  <si>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</si>
  <si>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</si>
  <si>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</si>
  <si>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</si>
  <si>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</si>
  <si>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</si>
  <si>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</si>
  <si>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</si>
  <si>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</si>
  <si>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</si>
  <si>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</si>
  <si>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</si>
  <si>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</si>
  <si>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</si>
  <si>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</si>
  <si>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</si>
  <si>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</si>
  <si>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</si>
  <si>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</si>
  <si>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</si>
  <si>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</si>
  <si>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</si>
  <si>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</si>
  <si>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</si>
  <si>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</si>
  <si>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</si>
  <si>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</si>
  <si>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</si>
  <si>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</si>
  <si>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</si>
  <si>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</si>
  <si>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</si>
  <si>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</si>
  <si>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</si>
  <si>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</si>
  <si>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</si>
  <si>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</si>
  <si>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</si>
  <si>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</si>
  <si>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</si>
  <si>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</si>
  <si>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</si>
  <si>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</si>
  <si>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</si>
  <si>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</si>
  <si>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</si>
  <si>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</si>
  <si>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</si>
  <si>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</si>
  <si>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</si>
  <si>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</si>
  <si>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</si>
  <si>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</si>
  <si>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</si>
  <si>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</si>
  <si>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</si>
  <si>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</si>
  <si>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</si>
  <si>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</si>
  <si>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</si>
  <si>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</si>
  <si>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</si>
  <si>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</si>
  <si>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</si>
  <si>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</si>
  <si>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</si>
  <si>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</si>
  <si>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</si>
  <si>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</si>
  <si>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</si>
  <si>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</si>
  <si>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</si>
  <si>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</si>
  <si>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</si>
  <si>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</si>
  <si>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</si>
  <si>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</si>
  <si>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</si>
  <si>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</si>
  <si>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</si>
  <si>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</si>
  <si>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</si>
  <si>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</si>
  <si>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</si>
  <si>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</si>
  <si>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</si>
  <si>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</si>
  <si>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</si>
  <si>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</si>
  <si>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</si>
  <si>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</si>
  <si>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</si>
  <si>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</si>
  <si>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</si>
  <si>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</si>
  <si>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</si>
  <si>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</si>
  <si>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</si>
  <si>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</si>
  <si>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</si>
  <si>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</si>
  <si>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</si>
  <si>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</si>
  <si>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</si>
  <si>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</si>
  <si>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</si>
  <si>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</si>
  <si>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</si>
  <si>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</si>
  <si>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</si>
  <si>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</si>
  <si>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</si>
  <si>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</si>
  <si>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</si>
  <si>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</si>
  <si>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</si>
  <si>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</si>
  <si>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</si>
  <si>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</si>
  <si>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</si>
  <si>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</si>
  <si>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</si>
  <si>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</si>
  <si>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</si>
  <si>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</si>
  <si>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</si>
  <si>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</si>
  <si>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</si>
  <si>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</si>
  <si>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</si>
  <si>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</si>
  <si>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</si>
  <si>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</si>
  <si>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</si>
  <si>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</si>
  <si>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</si>
  <si>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</si>
  <si>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</si>
  <si>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</si>
  <si>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</si>
  <si>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</si>
  <si>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</si>
  <si>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</si>
  <si>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</si>
  <si>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</si>
  <si>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</si>
  <si>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</si>
  <si>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</si>
  <si>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</si>
  <si>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</si>
  <si>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</si>
  <si>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</si>
  <si>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</si>
  <si>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</si>
  <si>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</si>
  <si>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</si>
  <si>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</si>
  <si>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</si>
  <si>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</si>
  <si>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</si>
  <si>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</si>
  <si>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</si>
  <si>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</si>
  <si>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</si>
  <si>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</si>
  <si>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</si>
  <si>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</si>
  <si>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</si>
  <si>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</si>
  <si>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</si>
  <si>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</si>
  <si>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</si>
  <si>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</si>
  <si>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</si>
  <si>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</si>
  <si>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</si>
  <si>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</si>
  <si>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</si>
  <si>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</si>
  <si>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</si>
  <si>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</si>
  <si>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</si>
  <si>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</si>
  <si>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</si>
  <si>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</si>
  <si>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</si>
  <si>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</si>
  <si>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</si>
  <si>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</si>
  <si>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</si>
  <si>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</si>
  <si>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</si>
  <si>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</si>
  <si>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</si>
  <si>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</si>
  <si>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</si>
  <si>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</si>
  <si>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</si>
  <si>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</si>
  <si>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</si>
  <si>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</si>
  <si>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</si>
  <si>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</si>
  <si>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</si>
  <si>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</si>
  <si>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</si>
  <si>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</si>
  <si>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</si>
  <si>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</si>
  <si>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</si>
  <si>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</si>
  <si>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</si>
  <si>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</si>
  <si>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</si>
  <si>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</si>
  <si>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</si>
  <si>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</si>
  <si>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</si>
  <si>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</si>
  <si>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</si>
  <si>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</si>
  <si>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</si>
  <si>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</si>
  <si>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</si>
  <si>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</si>
  <si>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</si>
  <si>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</si>
  <si>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</si>
  <si>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</si>
  <si>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</si>
  <si>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</si>
  <si>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</si>
  <si>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</si>
  <si>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</si>
  <si>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</si>
  <si>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</si>
  <si>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</si>
  <si>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</si>
  <si>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</si>
  <si>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</si>
  <si>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</si>
  <si>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</si>
  <si>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</si>
  <si>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</si>
  <si>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</si>
  <si>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</si>
  <si>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</si>
  <si>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</si>
  <si>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</si>
  <si>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</si>
  <si>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</si>
  <si>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</si>
  <si>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</si>
  <si>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</si>
  <si>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</si>
  <si>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</si>
  <si>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</si>
  <si>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</si>
  <si>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</si>
  <si>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</si>
  <si>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</si>
  <si>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</si>
  <si>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</si>
  <si>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</si>
  <si>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</si>
  <si>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</si>
  <si>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</si>
  <si>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</si>
  <si>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</si>
  <si>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</si>
  <si>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</si>
  <si>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</si>
  <si>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</si>
  <si>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</si>
  <si>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</si>
  <si>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</si>
  <si>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</si>
  <si>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</si>
  <si>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</si>
  <si>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</si>
  <si>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</si>
  <si>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</si>
  <si>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</si>
  <si>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</si>
  <si>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</si>
  <si>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</si>
  <si>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</si>
  <si>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</si>
  <si>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</si>
  <si>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</si>
  <si>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</si>
  <si>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</si>
  <si>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</si>
  <si>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</si>
  <si>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</si>
  <si>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</si>
  <si>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</si>
  <si>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</si>
  <si>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</si>
  <si>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</si>
  <si>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</si>
  <si>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</si>
  <si>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</si>
  <si>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</si>
  <si>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</si>
  <si>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</si>
  <si>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</si>
  <si>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</si>
  <si>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</si>
  <si>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</si>
  <si>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</si>
  <si>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</si>
  <si>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</si>
  <si>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</si>
  <si>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</si>
  <si>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</si>
  <si>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</si>
  <si>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</si>
  <si>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</si>
  <si>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</si>
  <si>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</si>
  <si>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</si>
  <si>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</si>
  <si>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</si>
  <si>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</si>
  <si>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</si>
  <si>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</si>
  <si>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</si>
  <si>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</si>
  <si>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</si>
  <si>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</si>
  <si>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</si>
  <si>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</si>
  <si>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</si>
  <si>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</si>
  <si>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</si>
  <si>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</si>
  <si>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</si>
  <si>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</si>
  <si>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</si>
  <si>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</si>
  <si>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</si>
  <si>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</si>
  <si>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</si>
  <si>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</si>
  <si>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</si>
  <si>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</si>
  <si>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</si>
  <si>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</si>
  <si>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</si>
  <si>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</si>
  <si>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</si>
  <si>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</si>
  <si>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</si>
  <si>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</si>
  <si>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</si>
  <si>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</si>
  <si>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</si>
  <si>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</si>
  <si>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</si>
  <si>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</si>
  <si>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</si>
  <si>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</si>
  <si>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</si>
  <si>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</si>
  <si>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</si>
  <si>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</si>
  <si>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</si>
  <si>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</si>
  <si>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</si>
  <si>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</si>
  <si>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</si>
  <si>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</si>
  <si>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</si>
  <si>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</si>
  <si>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</si>
  <si>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</si>
  <si>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</si>
  <si>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</si>
  <si>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</si>
  <si>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</si>
  <si>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</si>
  <si>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</si>
  <si>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</si>
  <si>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</si>
  <si>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</si>
  <si>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</si>
  <si>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</si>
  <si>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</si>
  <si>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</si>
  <si>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</si>
  <si>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</si>
  <si>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</si>
  <si>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</si>
  <si>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</si>
  <si>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</si>
  <si>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</si>
  <si>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</si>
  <si>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</si>
  <si>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</si>
  <si>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</si>
  <si>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</si>
  <si>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</si>
  <si>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</si>
  <si>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</si>
  <si>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</si>
  <si>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</si>
  <si>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</si>
  <si>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</si>
  <si>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</si>
  <si>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</si>
  <si>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</si>
  <si>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</si>
  <si>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</si>
  <si>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</si>
  <si>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</si>
  <si>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</si>
  <si>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</si>
  <si>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</si>
  <si>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</si>
  <si>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</si>
  <si>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</si>
  <si>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</si>
  <si>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</si>
  <si>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</si>
  <si>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</si>
  <si>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</si>
  <si>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</si>
  <si>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</si>
  <si>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</si>
  <si>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</si>
  <si>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</si>
  <si>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</si>
  <si>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</si>
  <si>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</si>
  <si>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</si>
  <si>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</si>
  <si>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</si>
  <si>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</si>
  <si>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</si>
  <si>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</si>
  <si>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</si>
  <si>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</si>
  <si>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</si>
  <si>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</si>
  <si>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</si>
  <si>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</si>
  <si>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</si>
  <si>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</si>
  <si>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</si>
  <si>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</si>
  <si>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</si>
  <si>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</si>
  <si>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</si>
  <si>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</si>
  <si>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</si>
  <si>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</si>
  <si>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</si>
  <si>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</si>
  <si>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</si>
  <si>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</si>
  <si>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</si>
  <si>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</si>
  <si>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</si>
  <si>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</si>
  <si>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</si>
  <si>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</si>
  <si>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</si>
  <si>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</si>
  <si>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</si>
  <si>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</si>
  <si>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</si>
  <si>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</si>
  <si>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</si>
  <si>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</si>
  <si>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</si>
  <si>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</si>
  <si>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</si>
  <si>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</si>
  <si>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</si>
  <si>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</si>
  <si>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</si>
  <si>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</si>
  <si>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</si>
  <si>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</si>
  <si>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</si>
  <si>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</si>
  <si>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</si>
  <si>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</si>
  <si>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</si>
  <si>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</si>
  <si>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</si>
  <si>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</si>
  <si>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</si>
  <si>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</si>
  <si>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</si>
  <si>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</si>
  <si>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</si>
  <si>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</si>
  <si>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</si>
  <si>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</si>
  <si>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</si>
  <si>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</si>
  <si>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</si>
  <si>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</si>
  <si>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</si>
  <si>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</si>
  <si>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</si>
  <si>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</si>
  <si>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</si>
  <si>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</si>
  <si>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</si>
  <si>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</si>
  <si>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</si>
  <si>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</si>
  <si>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</si>
  <si>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</si>
  <si>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</si>
  <si>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</si>
  <si>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</si>
  <si>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</si>
  <si>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</si>
  <si>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</si>
  <si>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</si>
  <si>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</si>
  <si>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</si>
  <si>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</si>
  <si>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</si>
  <si>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</si>
  <si>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</si>
  <si>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</si>
  <si>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</si>
  <si>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</si>
  <si>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</si>
  <si>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</si>
  <si>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</si>
  <si>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</si>
  <si>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</si>
  <si>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</si>
  <si>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</si>
  <si>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</si>
  <si>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</si>
  <si>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</si>
  <si>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</si>
  <si>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</si>
  <si>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</si>
  <si>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</si>
  <si>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</si>
  <si>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</si>
  <si>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</si>
  <si>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</si>
  <si>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</si>
  <si>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</si>
  <si>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</si>
  <si>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</si>
  <si>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</si>
  <si>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</si>
  <si>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</si>
  <si>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</si>
  <si>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</si>
  <si>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</si>
  <si>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</si>
  <si>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</si>
  <si>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</si>
  <si>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</si>
  <si>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</si>
  <si>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</si>
  <si>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</si>
  <si>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</si>
  <si>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</si>
  <si>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</si>
  <si>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</si>
  <si>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</si>
  <si>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</si>
  <si>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</si>
  <si>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</si>
  <si>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</si>
  <si>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</si>
  <si>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</si>
  <si>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</si>
  <si>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</si>
  <si>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</si>
  <si>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</si>
  <si>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</si>
  <si>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</si>
  <si>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</si>
  <si>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</si>
  <si>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</si>
  <si>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</si>
  <si>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</si>
  <si>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</si>
  <si>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</si>
  <si>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</si>
  <si>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</si>
  <si>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</si>
  <si>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</si>
  <si>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</si>
  <si>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</si>
  <si>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</si>
  <si>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</si>
  <si>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</si>
  <si>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</si>
  <si>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</si>
  <si>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</si>
  <si>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</si>
  <si>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</si>
  <si>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</si>
  <si>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</si>
  <si>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</si>
  <si>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</si>
  <si>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</si>
  <si>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</si>
  <si>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</si>
  <si>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</si>
  <si>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</si>
  <si>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</si>
  <si>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</si>
  <si>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</si>
  <si>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</si>
  <si>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</si>
  <si>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</si>
  <si>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</si>
  <si>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</si>
  <si>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</si>
  <si>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</si>
  <si>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</si>
  <si>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</si>
  <si>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</si>
  <si>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</si>
  <si>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</si>
  <si>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</si>
  <si>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</si>
  <si>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</si>
  <si>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</si>
  <si>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</si>
  <si>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</si>
  <si>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</si>
  <si>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</si>
  <si>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</si>
  <si>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</si>
  <si>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</si>
  <si>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</si>
  <si>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</si>
  <si>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</si>
  <si>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</si>
  <si>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</si>
  <si>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</si>
  <si>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</si>
  <si>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</si>
  <si>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</si>
  <si>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</si>
  <si>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</si>
  <si>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</si>
  <si>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</si>
  <si>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</si>
  <si>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</si>
  <si>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</si>
  <si>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</si>
  <si>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</si>
  <si>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</si>
  <si>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</si>
  <si>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</si>
  <si>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</si>
  <si>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</si>
  <si>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</si>
  <si>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</si>
  <si>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</si>
  <si>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</si>
  <si>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</si>
  <si>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</si>
  <si>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</si>
  <si>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</si>
  <si>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</si>
  <si>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</si>
  <si>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</si>
  <si>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</si>
  <si>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</si>
  <si>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</si>
  <si>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</si>
  <si>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</si>
  <si>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</si>
  <si>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</si>
  <si>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</si>
  <si>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</si>
  <si>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</si>
  <si>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</si>
  <si>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</si>
  <si>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</si>
  <si>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</si>
  <si>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</si>
  <si>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</si>
  <si>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</si>
  <si>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</si>
  <si>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</si>
  <si>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</si>
  <si>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</si>
  <si>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</si>
  <si>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</si>
  <si>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</si>
  <si>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</si>
  <si>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</si>
  <si>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</si>
  <si>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</si>
  <si>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</si>
  <si>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</si>
  <si>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</si>
  <si>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</si>
  <si>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</si>
  <si>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</si>
  <si>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</si>
  <si>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</si>
  <si>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</si>
  <si>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</si>
  <si>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</si>
  <si>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</si>
  <si>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</si>
  <si>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</si>
  <si>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</si>
  <si>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</si>
  <si>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</si>
  <si>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</si>
  <si>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</si>
  <si>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</si>
  <si>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</si>
  <si>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</si>
  <si>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</si>
  <si>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</si>
  <si>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</si>
  <si>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</si>
  <si>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</si>
  <si>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</si>
  <si>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</si>
  <si>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</si>
  <si>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</si>
  <si>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</si>
  <si>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</si>
  <si>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</si>
  <si>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</si>
  <si>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</si>
  <si>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</si>
  <si>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</si>
  <si>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</si>
  <si>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</si>
  <si>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</si>
  <si>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</si>
  <si>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</si>
  <si>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</si>
  <si>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</si>
  <si>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</si>
  <si>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</si>
  <si>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</si>
  <si>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</si>
  <si>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</si>
  <si>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</si>
  <si>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</si>
  <si>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</si>
  <si>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</si>
  <si>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</si>
  <si>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</si>
  <si>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</si>
  <si>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</si>
  <si>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</si>
  <si>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</si>
  <si>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</si>
  <si>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</si>
  <si>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</si>
  <si>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</si>
  <si>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</si>
  <si>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</si>
  <si>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</si>
  <si>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</si>
  <si>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</si>
  <si>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</si>
  <si>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</si>
  <si>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</si>
  <si>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</si>
  <si>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</si>
  <si>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</si>
  <si>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</si>
  <si>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</si>
  <si>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</si>
  <si>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</si>
  <si>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</si>
  <si>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</si>
  <si>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</si>
  <si>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</si>
  <si>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</si>
  <si>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</si>
  <si>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</si>
  <si>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</si>
  <si>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</si>
  <si>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</si>
  <si>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</si>
  <si>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</si>
  <si>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</si>
  <si>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</si>
  <si>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</si>
  <si>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</si>
  <si>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</si>
  <si>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</si>
  <si>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</si>
  <si>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</si>
  <si>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</si>
  <si>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</si>
  <si>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</si>
  <si>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</si>
  <si>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</si>
  <si>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</si>
  <si>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</si>
  <si>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</si>
  <si>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</si>
  <si>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</si>
  <si>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</si>
  <si>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</si>
  <si>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</si>
  <si>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</si>
  <si>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</si>
  <si>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</si>
  <si>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</si>
  <si>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</si>
  <si>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</si>
  <si>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</si>
  <si>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</si>
  <si>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</si>
  <si>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</si>
  <si>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</si>
  <si>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</si>
  <si>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</si>
  <si>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</si>
  <si>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</si>
  <si>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</si>
  <si>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</si>
  <si>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</si>
  <si>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</si>
  <si>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</si>
  <si>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</si>
  <si>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</si>
  <si>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</si>
  <si>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</si>
  <si>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</si>
  <si>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</si>
  <si>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</si>
  <si>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</si>
  <si>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</si>
  <si>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</si>
  <si>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</si>
  <si>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</si>
  <si>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</si>
  <si>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</si>
  <si>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</si>
  <si>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</si>
  <si>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</si>
  <si>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</si>
  <si>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</si>
  <si>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</si>
  <si>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</si>
  <si>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</si>
  <si>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</si>
  <si>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</si>
  <si>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</si>
  <si>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</si>
  <si>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</si>
  <si>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</si>
  <si>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</si>
  <si>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</si>
  <si>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</si>
  <si>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</si>
  <si>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</si>
  <si>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</si>
  <si>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</si>
  <si>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</si>
  <si>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</si>
  <si>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</si>
  <si>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</si>
  <si>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</si>
  <si>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</si>
  <si>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</si>
  <si>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</si>
  <si>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</si>
  <si>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</si>
  <si>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</si>
  <si>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</si>
  <si>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</si>
  <si>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</si>
  <si>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</si>
  <si>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</si>
  <si>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</si>
  <si>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</si>
  <si>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</si>
  <si>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</si>
  <si>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</si>
  <si>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</si>
  <si>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</si>
  <si>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</si>
  <si>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</si>
  <si>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</si>
  <si>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</si>
  <si>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</si>
  <si>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</si>
  <si>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</si>
  <si>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</si>
  <si>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</si>
  <si>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</si>
  <si>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</si>
  <si>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</si>
  <si>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</si>
  <si>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</si>
  <si>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</si>
  <si>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</si>
  <si>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</si>
  <si>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</si>
  <si>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</si>
  <si>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</si>
  <si>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</si>
  <si>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</si>
  <si>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</si>
  <si>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</si>
  <si>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</si>
  <si>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</si>
  <si>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</si>
  <si>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</si>
  <si>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</si>
  <si>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</si>
  <si>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</si>
  <si>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</si>
  <si>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</si>
  <si>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</si>
  <si>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</si>
  <si>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</si>
  <si>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</si>
  <si>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</si>
  <si>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</si>
  <si>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</si>
  <si>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</si>
  <si>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</si>
  <si>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</si>
  <si>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</si>
  <si>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</si>
  <si>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</si>
  <si>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</si>
  <si>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</si>
  <si>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</si>
  <si>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</si>
  <si>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</si>
  <si>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</si>
  <si>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</si>
  <si>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</si>
  <si>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</si>
  <si>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</si>
  <si>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</si>
  <si>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</si>
  <si>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</si>
  <si>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</si>
  <si>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</si>
  <si>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</si>
  <si>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</si>
  <si>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</si>
  <si>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</si>
  <si>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</si>
  <si>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</si>
  <si>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</si>
  <si>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</si>
  <si>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</si>
  <si>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</si>
  <si>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</si>
  <si>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</si>
  <si>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</si>
  <si>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</si>
  <si>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</si>
  <si>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</si>
  <si>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</si>
  <si>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</si>
  <si>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</si>
  <si>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</si>
  <si>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</si>
  <si>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</si>
  <si>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</si>
  <si>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</si>
  <si>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</si>
  <si>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</si>
  <si>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</si>
  <si>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</si>
  <si>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</si>
  <si>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</si>
  <si>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</si>
  <si>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</si>
  <si>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</si>
  <si>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</si>
  <si>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</si>
  <si>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</si>
  <si>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</si>
  <si>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</si>
  <si>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</si>
  <si>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</si>
  <si>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</si>
  <si>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</si>
  <si>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</si>
  <si>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</si>
  <si>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</si>
  <si>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</si>
  <si>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</si>
  <si>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</si>
  <si>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</si>
  <si>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</si>
  <si>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</si>
  <si>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</si>
  <si>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</si>
  <si>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</si>
  <si>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</si>
  <si>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</si>
  <si>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</si>
  <si>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</si>
  <si>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</si>
  <si>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</si>
  <si>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</si>
  <si>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</si>
  <si>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</si>
  <si>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</si>
  <si>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</si>
  <si>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</si>
  <si>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</si>
  <si>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</si>
  <si>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</si>
  <si>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</si>
  <si>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</si>
  <si>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</si>
  <si>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</si>
  <si>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</si>
  <si>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</si>
  <si>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</si>
  <si>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</si>
  <si>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</si>
  <si>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</si>
  <si>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</si>
  <si>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</si>
  <si>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</si>
  <si>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</si>
  <si>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</si>
  <si>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</si>
  <si>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</si>
  <si>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</si>
  <si>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</si>
  <si>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</si>
  <si>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</si>
  <si>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</si>
  <si>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</si>
  <si>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</si>
  <si>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</si>
  <si>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</si>
  <si>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</si>
  <si>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</si>
  <si>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</si>
  <si>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</si>
  <si>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</si>
  <si>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</si>
  <si>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</si>
  <si>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</si>
  <si>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</si>
  <si>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</si>
  <si>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</si>
  <si>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</si>
  <si>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</si>
  <si>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</si>
  <si>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</si>
  <si>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</si>
  <si>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</si>
  <si>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</si>
  <si>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</si>
  <si>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</si>
  <si>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</si>
  <si>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</si>
  <si>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</si>
  <si>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</si>
  <si>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</si>
  <si>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</si>
  <si>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</si>
  <si>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</si>
  <si>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</si>
  <si>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</si>
  <si>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</si>
  <si>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</si>
  <si>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</si>
  <si>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</si>
  <si>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</si>
  <si>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</si>
  <si>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</si>
  <si>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</si>
  <si>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</si>
  <si>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</si>
  <si>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</si>
  <si>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</si>
  <si>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</si>
  <si>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</si>
  <si>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</si>
  <si>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</si>
  <si>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</si>
  <si>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</si>
  <si>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</si>
  <si>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</si>
  <si>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</si>
  <si>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</si>
  <si>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</si>
  <si>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</si>
  <si>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</si>
  <si>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</si>
  <si>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</si>
  <si>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</si>
  <si>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</si>
  <si>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</si>
  <si>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</si>
  <si>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</si>
  <si>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</si>
  <si>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</si>
  <si>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</si>
  <si>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</si>
  <si>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</si>
  <si>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</si>
  <si>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</si>
  <si>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</si>
  <si>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</si>
  <si>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</si>
  <si>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</si>
  <si>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</si>
  <si>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</si>
  <si>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</si>
  <si>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</si>
  <si>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</si>
  <si>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</si>
  <si>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</si>
  <si>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</si>
  <si>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</si>
  <si>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</si>
  <si>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</si>
  <si>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</si>
  <si>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</si>
  <si>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</si>
  <si>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</si>
  <si>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</si>
  <si>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</si>
  <si>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</si>
  <si>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</si>
  <si>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</si>
  <si>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</si>
  <si>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</si>
  <si>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</si>
  <si>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</si>
  <si>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</si>
  <si>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</si>
  <si>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</si>
  <si>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</si>
  <si>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</si>
  <si>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</si>
  <si>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</si>
  <si>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</si>
  <si>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</si>
  <si>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</si>
  <si>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</si>
  <si>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</si>
  <si>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</si>
  <si>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</si>
  <si>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</si>
  <si>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</si>
  <si>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</si>
  <si>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</si>
  <si>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</si>
  <si>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</si>
  <si>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</si>
  <si>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</si>
  <si>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</si>
  <si>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</si>
  <si>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</si>
  <si>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</si>
  <si>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</si>
  <si>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</si>
  <si>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</si>
  <si>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</si>
  <si>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</si>
  <si>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</si>
  <si>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</si>
  <si>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</si>
  <si>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</si>
  <si>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</si>
  <si>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</si>
  <si>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</si>
  <si>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</si>
  <si>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</si>
  <si>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</si>
  <si>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</si>
  <si>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</si>
  <si>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</si>
  <si>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</si>
  <si>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</si>
  <si>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</si>
  <si>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</si>
  <si>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</si>
  <si>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</si>
  <si>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</si>
  <si>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</si>
  <si>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</si>
  <si>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</si>
  <si>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</si>
  <si>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</si>
  <si>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</si>
  <si>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</si>
  <si>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</si>
  <si>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</si>
  <si>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</si>
  <si>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</si>
  <si>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</si>
  <si>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</si>
  <si>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</si>
  <si>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</si>
  <si>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</si>
  <si>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</si>
  <si>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</si>
  <si>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</si>
  <si>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</si>
  <si>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</si>
  <si>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</si>
  <si>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</si>
  <si>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</si>
  <si>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</si>
  <si>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</si>
  <si>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</si>
  <si>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</si>
  <si>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</si>
  <si>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</si>
  <si>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</si>
  <si>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</si>
  <si>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</si>
  <si>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</si>
  <si>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</si>
  <si>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</si>
  <si>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</si>
  <si>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</si>
  <si>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</si>
  <si>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</si>
  <si>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</si>
  <si>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</si>
  <si>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</si>
  <si>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</si>
  <si>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</si>
  <si>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</si>
  <si>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</si>
  <si>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</si>
  <si>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</si>
  <si>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</si>
  <si>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</si>
  <si>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</si>
  <si>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</si>
  <si>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</si>
  <si>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</si>
  <si>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</si>
  <si>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</si>
  <si>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</si>
  <si>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</si>
  <si>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</si>
  <si>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</si>
  <si>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</si>
  <si>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</si>
  <si>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</si>
  <si>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</si>
  <si>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</si>
  <si>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</si>
  <si>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</si>
  <si>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</si>
  <si>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</si>
  <si>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</si>
  <si>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</si>
  <si>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</si>
  <si>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</si>
  <si>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</si>
  <si>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</si>
  <si>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</si>
  <si>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</si>
  <si>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</si>
  <si>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</si>
  <si>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</si>
  <si>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</si>
  <si>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</si>
  <si>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</si>
  <si>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</si>
  <si>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</si>
  <si>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</si>
  <si>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</si>
  <si>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</si>
  <si>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</si>
  <si>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</si>
  <si>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</si>
  <si>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</si>
  <si>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</si>
  <si>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</si>
  <si>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</si>
  <si>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</si>
  <si>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</si>
  <si>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</si>
  <si>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</si>
  <si>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</si>
  <si>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</si>
  <si>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</si>
  <si>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</si>
  <si>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</si>
  <si>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</si>
  <si>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</si>
  <si>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</si>
  <si>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</si>
  <si>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</si>
  <si>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</si>
  <si>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</si>
  <si>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</si>
  <si>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</si>
  <si>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</si>
  <si>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</si>
  <si>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</si>
  <si>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</si>
  <si>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</si>
  <si>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</si>
  <si>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</si>
  <si>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</si>
  <si>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</si>
  <si>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</si>
  <si>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</si>
  <si>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</si>
  <si>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</si>
  <si>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</si>
  <si>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</si>
  <si>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</si>
  <si>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</si>
  <si>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</si>
  <si>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</si>
  <si>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</si>
  <si>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</si>
  <si>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</si>
  <si>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</si>
  <si>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</si>
  <si>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</si>
  <si>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</si>
  <si>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</si>
  <si>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</si>
  <si>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</si>
  <si>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</si>
  <si>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</si>
  <si>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</si>
  <si>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</si>
  <si>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</si>
  <si>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</si>
  <si>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</si>
  <si>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</si>
  <si>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</si>
  <si>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</si>
  <si>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</si>
  <si>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</si>
  <si>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</si>
  <si>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</si>
  <si>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</si>
  <si>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</si>
  <si>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</si>
  <si>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</si>
  <si>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</si>
  <si>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</si>
  <si>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</si>
  <si>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</si>
  <si>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</si>
  <si>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</si>
  <si>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</si>
  <si>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</si>
  <si>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</si>
  <si>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</si>
  <si>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</si>
  <si>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</si>
  <si>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</si>
  <si>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</si>
  <si>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</si>
  <si>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</si>
  <si>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</si>
  <si>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</si>
  <si>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</si>
  <si>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</si>
  <si>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</si>
  <si>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</si>
  <si>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</si>
  <si>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</si>
  <si>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</si>
  <si>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</si>
  <si>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</si>
  <si>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</si>
  <si>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</si>
  <si>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</si>
  <si>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</si>
  <si>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</si>
  <si>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</si>
  <si>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</si>
  <si>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</si>
  <si>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</si>
  <si>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</si>
  <si>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</si>
  <si>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</si>
  <si>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</si>
  <si>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</si>
  <si>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</si>
  <si>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</si>
  <si>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</si>
  <si>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</si>
  <si>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</si>
  <si>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</si>
  <si>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</si>
  <si>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</si>
  <si>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</si>
  <si>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</si>
  <si>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</si>
  <si>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</si>
  <si>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</si>
  <si>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</si>
  <si>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</si>
  <si>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</si>
  <si>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</si>
  <si>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</si>
  <si>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</si>
  <si>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</si>
  <si>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</si>
  <si>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</si>
  <si>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</si>
  <si>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</si>
  <si>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</si>
  <si>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</si>
  <si>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</si>
  <si>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</si>
  <si>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</si>
  <si>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</si>
  <si>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</si>
  <si>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</si>
  <si>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</si>
  <si>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</si>
  <si>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</si>
  <si>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</si>
  <si>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</si>
  <si>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</si>
  <si>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</si>
  <si>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</si>
  <si>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</si>
  <si>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</si>
  <si>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</si>
  <si>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</si>
  <si>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</si>
  <si>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</si>
  <si>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</si>
  <si>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</si>
  <si>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</si>
  <si>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</si>
  <si>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</si>
  <si>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</si>
  <si>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</si>
  <si>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</si>
  <si>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</si>
  <si>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</si>
  <si>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</si>
  <si>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</si>
  <si>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</si>
  <si>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</si>
  <si>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</si>
  <si>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</si>
  <si>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</si>
  <si>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</si>
  <si>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</si>
  <si>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</si>
  <si>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</si>
  <si>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</si>
  <si>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</si>
  <si>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</si>
  <si>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</si>
  <si>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</si>
  <si>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</si>
  <si>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</si>
  <si>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</si>
  <si>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</si>
  <si>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</si>
  <si>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</si>
  <si>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</si>
  <si>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</si>
  <si>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</si>
  <si>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</si>
  <si>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</si>
  <si>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</si>
  <si>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</si>
  <si>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</si>
  <si>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</si>
  <si>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</si>
  <si>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</si>
  <si>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</si>
  <si>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</si>
  <si>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</si>
  <si>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</si>
  <si>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</si>
  <si>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</si>
  <si>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</si>
  <si>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</si>
  <si>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</si>
  <si>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</si>
  <si>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</si>
  <si>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</si>
  <si>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</si>
  <si>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</si>
  <si>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</si>
  <si>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</si>
  <si>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</si>
  <si>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</si>
  <si>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</si>
  <si>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</si>
  <si>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</si>
  <si>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</si>
  <si>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</si>
  <si>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</si>
  <si>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</si>
  <si>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</si>
  <si>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</si>
  <si>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</si>
  <si>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</si>
  <si>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</si>
  <si>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</si>
  <si>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</si>
  <si>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</si>
  <si>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</si>
  <si>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</si>
  <si>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</si>
  <si>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</si>
  <si>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</si>
  <si>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</si>
  <si>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</si>
  <si>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</si>
  <si>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</si>
  <si>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</si>
  <si>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</si>
  <si>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</si>
  <si>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</si>
  <si>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</si>
  <si>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</si>
  <si>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</si>
  <si>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</si>
  <si>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</si>
  <si>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</si>
  <si>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</si>
  <si>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</si>
  <si>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</si>
  <si>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</si>
  <si>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</si>
  <si>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</si>
  <si>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</si>
  <si>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</si>
  <si>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</si>
  <si>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</si>
  <si>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</si>
  <si>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</si>
  <si>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</si>
  <si>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</si>
  <si>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</si>
  <si>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</si>
  <si>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</si>
  <si>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</si>
  <si>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</si>
  <si>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</si>
  <si>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</si>
  <si>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</si>
  <si>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</si>
  <si>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</si>
  <si>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</si>
  <si>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</si>
  <si>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</si>
  <si>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</si>
  <si>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</si>
  <si>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</si>
  <si>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</si>
  <si>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</si>
  <si>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</si>
  <si>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</si>
  <si>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</si>
  <si>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</si>
  <si>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</si>
  <si>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</si>
  <si>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</si>
  <si>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</si>
  <si>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</si>
  <si>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</si>
  <si>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</si>
  <si>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</si>
  <si>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01211_令和6年度</t>
  </si>
  <si>
    <t>01211</t>
  </si>
  <si>
    <t>網走市</t>
  </si>
  <si>
    <t>清水町</t>
  </si>
  <si>
    <t>01211_令和4年度</t>
  </si>
  <si>
    <t>44202</t>
  </si>
  <si>
    <t>別府市</t>
  </si>
  <si>
    <t>44202_令和4年度</t>
  </si>
  <si>
    <t>44202_令和6年度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</si>
  <si>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</si>
  <si>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</si>
  <si>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</si>
  <si>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</si>
  <si>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</si>
  <si>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</si>
  <si>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</si>
  <si>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</si>
  <si>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</si>
  <si>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</si>
  <si>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</si>
  <si>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</si>
  <si>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</si>
  <si>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</si>
  <si>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</si>
  <si>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</si>
  <si>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</si>
  <si>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</si>
  <si>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</si>
  <si>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</si>
  <si>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</si>
  <si>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</si>
  <si>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</si>
  <si>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</si>
  <si>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</si>
  <si>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</si>
  <si>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</si>
  <si>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</si>
  <si>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</si>
  <si>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</si>
  <si>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</si>
  <si>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</si>
  <si>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</si>
  <si>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</si>
  <si>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</si>
  <si>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</si>
  <si>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</si>
  <si>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</si>
  <si>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</si>
  <si>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</si>
  <si>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</si>
  <si>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</si>
  <si>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</si>
  <si>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</si>
  <si>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</si>
  <si>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</si>
  <si>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</si>
  <si>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</si>
  <si>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</si>
  <si>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</si>
  <si>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</si>
  <si>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</si>
  <si>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</si>
  <si>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</si>
  <si>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</si>
  <si>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</si>
  <si>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</si>
  <si>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</si>
  <si>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</si>
  <si>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</si>
  <si>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</si>
  <si>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</si>
  <si>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</si>
  <si>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</si>
  <si>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</si>
  <si>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</si>
  <si>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</si>
  <si>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</si>
  <si>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</si>
  <si>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</si>
  <si>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</si>
  <si>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</si>
  <si>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</si>
  <si>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</si>
  <si>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</si>
  <si>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</si>
  <si>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</si>
  <si>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</si>
  <si>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</si>
  <si>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</si>
  <si>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</si>
  <si>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</si>
  <si>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</si>
  <si>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</si>
  <si>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</si>
  <si>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</si>
  <si>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</si>
  <si>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</si>
  <si>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</si>
  <si>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</si>
  <si>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</si>
  <si>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</si>
  <si>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</si>
  <si>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</si>
  <si>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</si>
  <si>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</si>
  <si>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</si>
  <si>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</si>
  <si>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</si>
  <si>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</si>
  <si>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</si>
  <si>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</si>
  <si>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</si>
  <si>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</si>
  <si>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</si>
  <si>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</si>
  <si>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</si>
  <si>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</si>
  <si>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</si>
  <si>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</si>
  <si>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</si>
  <si>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</si>
  <si>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</si>
  <si>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</si>
  <si>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</si>
  <si>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</si>
  <si>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</si>
  <si>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</si>
  <si>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</si>
  <si>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</si>
  <si>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</si>
  <si>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</si>
  <si>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</si>
  <si>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</si>
  <si>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</si>
  <si>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</si>
  <si>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</si>
  <si>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</si>
  <si>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</si>
  <si>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</si>
  <si>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</si>
  <si>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</si>
  <si>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</si>
  <si>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</si>
  <si>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</si>
  <si>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</si>
  <si>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</si>
  <si>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</si>
  <si>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</si>
  <si>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</si>
  <si>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</si>
  <si>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</si>
  <si>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</si>
  <si>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</si>
  <si>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</si>
  <si>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</si>
  <si>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</si>
  <si>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</si>
  <si>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</si>
  <si>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</si>
  <si>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</si>
  <si>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</si>
  <si>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</si>
  <si>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</si>
  <si>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</si>
  <si>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</si>
  <si>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</si>
  <si>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</si>
  <si>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</si>
  <si>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</si>
  <si>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</si>
  <si>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</si>
  <si>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</si>
  <si>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</si>
  <si>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</si>
  <si>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</si>
  <si>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</si>
  <si>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</si>
  <si>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</si>
  <si>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</si>
  <si>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</si>
  <si>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</si>
  <si>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</si>
  <si>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</si>
  <si>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</si>
  <si>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</si>
  <si>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</si>
  <si>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</si>
  <si>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</si>
  <si>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</si>
  <si>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</si>
  <si>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</si>
  <si>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</si>
  <si>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</si>
  <si>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</si>
  <si>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</si>
  <si>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</si>
  <si>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</si>
  <si>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</si>
  <si>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</si>
  <si>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</si>
  <si>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</si>
  <si>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</si>
  <si>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</si>
  <si>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</si>
  <si>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</si>
  <si>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</si>
  <si>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</si>
  <si>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</si>
  <si>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</si>
  <si>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</si>
  <si>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</si>
  <si>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</si>
  <si>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</si>
  <si>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</si>
  <si>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</si>
  <si>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</si>
  <si>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</si>
  <si>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</si>
  <si>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</si>
  <si>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</si>
  <si>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</si>
  <si>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</si>
  <si>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</si>
  <si>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</si>
  <si>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</si>
  <si>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</si>
  <si>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</si>
  <si>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</si>
  <si>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</si>
  <si>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</si>
  <si>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</si>
  <si>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</si>
  <si>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</si>
  <si>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</si>
  <si>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</si>
  <si>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</si>
  <si>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</si>
  <si>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</si>
  <si>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</si>
  <si>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</si>
  <si>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</si>
  <si>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</si>
  <si>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</si>
  <si>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</si>
  <si>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</si>
  <si>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</si>
  <si>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</si>
  <si>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</si>
  <si>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</si>
  <si>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</si>
  <si>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</si>
  <si>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</si>
  <si>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</si>
  <si>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</si>
  <si>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</si>
  <si>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</si>
  <si>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</si>
  <si>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</si>
  <si>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</si>
  <si>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</si>
  <si>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</si>
  <si>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</si>
  <si>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</si>
  <si>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</si>
  <si>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</si>
  <si>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</si>
  <si>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</si>
  <si>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</si>
  <si>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</si>
  <si>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</si>
  <si>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</si>
  <si>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</si>
  <si>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</si>
  <si>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</si>
  <si>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</si>
  <si>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</si>
  <si>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</si>
  <si>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</si>
  <si>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</si>
  <si>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</si>
  <si>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</si>
  <si>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</si>
  <si>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</si>
  <si>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</si>
  <si>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</si>
  <si>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</si>
  <si>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</si>
  <si>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</si>
  <si>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</si>
  <si>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</si>
  <si>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</si>
  <si>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</si>
  <si>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</si>
  <si>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</si>
  <si>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</si>
  <si>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</si>
  <si>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</si>
  <si>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</si>
  <si>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</si>
  <si>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</si>
  <si>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</si>
  <si>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</si>
  <si>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</si>
  <si>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</si>
  <si>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</si>
  <si>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</si>
  <si>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</si>
  <si>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</si>
  <si>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</si>
  <si>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</si>
  <si>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</si>
  <si>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</si>
  <si>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</si>
  <si>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</si>
  <si>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</si>
  <si>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</si>
  <si>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</si>
  <si>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</si>
  <si>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</si>
  <si>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</si>
  <si>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</si>
  <si>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</si>
  <si>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</si>
  <si>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</si>
  <si>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</si>
  <si>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</si>
  <si>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</si>
  <si>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</si>
  <si>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</si>
  <si>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</si>
  <si>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</si>
  <si>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</si>
  <si>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</si>
  <si>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</si>
  <si>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</si>
  <si>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</si>
  <si>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</si>
  <si>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</si>
  <si>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</si>
  <si>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</si>
  <si>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</si>
  <si>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</si>
  <si>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</si>
  <si>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</si>
  <si>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</si>
  <si>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</si>
  <si>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</si>
  <si>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</si>
  <si>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</si>
  <si>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</si>
  <si>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</si>
  <si>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</si>
  <si>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</si>
  <si>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</si>
  <si>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</si>
  <si>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</si>
  <si>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</si>
  <si>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</si>
  <si>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</si>
  <si>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</si>
  <si>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</si>
  <si>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</si>
  <si>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</si>
  <si>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</si>
  <si>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</si>
  <si>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</si>
  <si>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</si>
  <si>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</si>
  <si>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</si>
  <si>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</si>
  <si>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</si>
  <si>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</si>
  <si>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</si>
  <si>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</si>
  <si>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</si>
  <si>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</si>
  <si>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</si>
  <si>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</si>
  <si>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</si>
  <si>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</si>
  <si>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</si>
  <si>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</si>
  <si>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</si>
  <si>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</si>
  <si>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</si>
  <si>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</si>
  <si>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</si>
  <si>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</si>
  <si>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</si>
  <si>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</si>
  <si>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</si>
  <si>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</si>
  <si>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</si>
  <si>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</si>
  <si>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</si>
  <si>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</si>
  <si>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</si>
  <si>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</si>
  <si>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</si>
  <si>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</si>
  <si>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</si>
  <si>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</si>
  <si>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</si>
  <si>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</si>
  <si>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</si>
  <si>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</si>
  <si>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</si>
  <si>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</si>
  <si>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</si>
  <si>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</si>
  <si>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</si>
  <si>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</si>
  <si>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</si>
  <si>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</si>
  <si>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</si>
  <si>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</si>
  <si>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</si>
  <si>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</si>
  <si>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</si>
  <si>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</si>
  <si>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</si>
  <si>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</si>
  <si>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</si>
  <si>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</si>
  <si>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</si>
  <si>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</si>
  <si>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</si>
  <si>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</si>
  <si>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</si>
  <si>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</si>
  <si>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</si>
  <si>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</si>
  <si>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</si>
  <si>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</si>
  <si>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</si>
  <si>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</si>
  <si>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</si>
  <si>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</si>
  <si>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</si>
  <si>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</si>
  <si>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</si>
  <si>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</si>
  <si>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</si>
  <si>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</si>
  <si>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</si>
  <si>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</si>
  <si>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</si>
  <si>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</si>
  <si>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</si>
  <si>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</si>
  <si>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</si>
  <si>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</si>
  <si>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</si>
  <si>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</si>
  <si>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</si>
  <si>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</si>
  <si>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</si>
  <si>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</si>
  <si>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</si>
  <si>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</si>
  <si>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</si>
  <si>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</si>
  <si>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</si>
  <si>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</si>
  <si>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</si>
  <si>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</si>
  <si>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</si>
  <si>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</si>
  <si>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</si>
  <si>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</si>
  <si>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</si>
  <si>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</si>
  <si>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</si>
  <si>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</si>
  <si>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</si>
  <si>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</si>
  <si>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</si>
  <si>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</si>
  <si>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</si>
  <si>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</si>
  <si>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</si>
  <si>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</si>
  <si>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</si>
  <si>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</si>
  <si>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</si>
  <si>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</si>
  <si>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</si>
  <si>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</si>
  <si>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</si>
  <si>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</si>
  <si>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</si>
  <si>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</si>
  <si>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</si>
  <si>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</si>
  <si>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</si>
  <si>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</si>
  <si>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</si>
  <si>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</si>
  <si>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</si>
  <si>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</si>
  <si>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</si>
  <si>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</si>
  <si>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</si>
  <si>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</si>
  <si>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</si>
  <si>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</si>
  <si>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</si>
  <si>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</si>
  <si>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</si>
  <si>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</si>
  <si>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</si>
  <si>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</si>
  <si>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</si>
  <si>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</si>
  <si>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</si>
  <si>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</si>
  <si>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</si>
  <si>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</si>
  <si>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</si>
  <si>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</si>
  <si>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</si>
  <si>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</si>
  <si>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</si>
  <si>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</si>
  <si>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</si>
  <si>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</si>
  <si>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</si>
  <si>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</si>
  <si>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</si>
  <si>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</si>
  <si>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</si>
  <si>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</si>
  <si>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</si>
  <si>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</si>
  <si>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</si>
  <si>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</si>
  <si>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</si>
  <si>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</si>
  <si>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</si>
  <si>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</si>
  <si>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</si>
  <si>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</si>
  <si>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</si>
  <si>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</si>
  <si>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</si>
  <si>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</si>
  <si>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</si>
  <si>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</si>
  <si>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</si>
  <si>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</si>
  <si>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</si>
  <si>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</si>
  <si>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</si>
  <si>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</si>
  <si>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</si>
  <si>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</si>
  <si>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</si>
  <si>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</si>
  <si>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</si>
  <si>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</si>
  <si>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</si>
  <si>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</si>
  <si>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</si>
  <si>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</si>
  <si>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</si>
  <si>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</si>
  <si>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</si>
  <si>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</si>
  <si>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</si>
  <si>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</si>
  <si>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</si>
  <si>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</si>
  <si>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</si>
  <si>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</si>
  <si>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</si>
  <si>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</si>
  <si>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</si>
  <si>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</si>
  <si>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</si>
  <si>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</si>
  <si>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</si>
  <si>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</si>
  <si>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</si>
  <si>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</si>
  <si>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</si>
  <si>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</si>
  <si>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</si>
  <si>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</si>
  <si>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</si>
  <si>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</si>
  <si>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</si>
  <si>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</si>
  <si>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</si>
  <si>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</si>
  <si>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</si>
  <si>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</si>
  <si>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</si>
  <si>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</si>
  <si>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</si>
  <si>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</si>
  <si>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</si>
  <si>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</si>
  <si>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</si>
  <si>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</si>
  <si>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</si>
  <si>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</si>
  <si>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</si>
  <si>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</si>
  <si>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</si>
  <si>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</si>
  <si>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</si>
  <si>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</si>
  <si>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</si>
  <si>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</si>
  <si>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</si>
  <si>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</si>
  <si>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</si>
  <si>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</si>
  <si>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</si>
  <si>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</si>
  <si>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</si>
  <si>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</si>
  <si>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</si>
  <si>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</si>
  <si>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</si>
  <si>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</si>
  <si>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</si>
  <si>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</si>
  <si>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</si>
  <si>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</si>
  <si>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</si>
  <si>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</si>
  <si>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</si>
  <si>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</si>
  <si>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</si>
  <si>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</si>
  <si>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</si>
  <si>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</si>
  <si>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</si>
  <si>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</si>
  <si>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</si>
  <si>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</si>
  <si>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</si>
  <si>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</si>
  <si>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</si>
  <si>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</si>
  <si>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</si>
  <si>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</si>
  <si>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</si>
  <si>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</si>
  <si>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</si>
  <si>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</si>
  <si>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</si>
  <si>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</si>
  <si>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</si>
  <si>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</si>
  <si>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</si>
  <si>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</si>
  <si>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</si>
  <si>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</si>
  <si>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</si>
  <si>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</si>
  <si>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</si>
  <si>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</si>
  <si>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</si>
  <si>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</si>
  <si>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</si>
  <si>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</si>
  <si>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</si>
  <si>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</si>
  <si>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</si>
  <si>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</si>
  <si>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</si>
  <si>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</si>
  <si>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</si>
  <si>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</si>
  <si>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</si>
  <si>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</si>
  <si>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</si>
  <si>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</si>
  <si>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</si>
  <si>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</si>
  <si>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</si>
  <si>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</si>
  <si>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</si>
  <si>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</si>
  <si>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</si>
  <si>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</si>
  <si>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</si>
  <si>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</si>
  <si>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</si>
  <si>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</si>
  <si>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</si>
  <si>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</si>
  <si>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</si>
  <si>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</si>
  <si>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</si>
  <si>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</si>
  <si>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</si>
  <si>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</si>
  <si>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</si>
  <si>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</si>
  <si>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</si>
  <si>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</si>
  <si>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</si>
  <si>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</si>
  <si>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</si>
  <si>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</si>
  <si>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</si>
  <si>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</si>
  <si>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</si>
  <si>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</si>
  <si>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</si>
  <si>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</si>
  <si>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</si>
  <si>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</si>
  <si>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</si>
  <si>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</si>
  <si>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</si>
  <si>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</si>
  <si>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</si>
  <si>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</si>
  <si>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</si>
  <si>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</si>
  <si>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</si>
  <si>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</si>
  <si>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</si>
  <si>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</si>
  <si>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</si>
  <si>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</si>
  <si>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</si>
  <si>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</si>
  <si>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</si>
  <si>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</si>
  <si>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</si>
  <si>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</si>
  <si>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</si>
  <si>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</si>
  <si>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</si>
  <si>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</si>
  <si>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</si>
  <si>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</si>
  <si>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</si>
  <si>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</si>
  <si>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</si>
  <si>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</si>
  <si>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</si>
  <si>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</si>
  <si>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</si>
  <si>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</si>
  <si>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</si>
  <si>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</si>
  <si>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</si>
  <si>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</si>
  <si>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44212_令和7年度</t>
  </si>
  <si>
    <t>44212_令和8年度</t>
  </si>
  <si>
    <t>44212_令和9年度</t>
  </si>
  <si>
    <t>44212_令和10年度</t>
  </si>
  <si>
    <t>44212_令和11年度</t>
  </si>
  <si>
    <t>44212_令和12年度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</si>
</sst>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2.4037011599999998</c:v>
                </c:pt>
                <c:pt idx="1">
                  <c:v>2.3796641483999998</c:v>
                </c:pt>
                <c:pt idx="2">
                  <c:v>2.369362572</c:v>
                </c:pt>
                <c:pt idx="3">
                  <c:v>2.4510884114399998</c:v>
                </c:pt>
                <c:pt idx="4">
                  <c:v>2.4671130858399999</c:v>
                </c:pt>
                <c:pt idx="5">
                  <c:v>3.6703575899400001</c:v>
                </c:pt>
                <c:pt idx="6">
                  <c:v>4.0136350065800004</c:v>
                </c:pt>
                <c:pt idx="7">
                  <c:v>3.44890127624</c:v>
                </c:pt>
                <c:pt idx="8">
                  <c:v>3.7137915904000005</c:v>
                </c:pt>
                <c:pt idx="9">
                  <c:v>4.4407258048000005</c:v>
                </c:pt>
                <c:pt idx="10">
                  <c:v>5.111326180799999</c:v>
                </c:pt>
                <c:pt idx="11">
                  <c:v>5.8328280546000002</c:v>
                </c:pt>
                <c:pt idx="12">
                  <c:v>4.3853695872999996</c:v>
                </c:pt>
                <c:pt idx="13">
                  <c:v>4.7250722531599996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104.8372635216292</c:v>
                </c:pt>
                <c:pt idx="1">
                  <c:v>105.43998266112087</c:v>
                </c:pt>
                <c:pt idx="2">
                  <c:v>102.96123411213497</c:v>
                </c:pt>
                <c:pt idx="3">
                  <c:v>103.09306847968539</c:v>
                </c:pt>
                <c:pt idx="4">
                  <c:v>101.34139610596435</c:v>
                </c:pt>
                <c:pt idx="5">
                  <c:v>99.327206854602878</c:v>
                </c:pt>
                <c:pt idx="6">
                  <c:v>98.044874899741743</c:v>
                </c:pt>
                <c:pt idx="7">
                  <c:v>95.060528198593701</c:v>
                </c:pt>
                <c:pt idx="8">
                  <c:v>93.633590155459999</c:v>
                </c:pt>
                <c:pt idx="9">
                  <c:v>91.261019830350094</c:v>
                </c:pt>
                <c:pt idx="10">
                  <c:v>89.059459725590457</c:v>
                </c:pt>
                <c:pt idx="11">
                  <c:v>80.784593727481464</c:v>
                </c:pt>
                <c:pt idx="12">
                  <c:v>80.726619074880873</c:v>
                </c:pt>
                <c:pt idx="13">
                  <c:v>81.101543591616988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41.101706889648277</c:v>
                </c:pt>
                <c:pt idx="1">
                  <c:v>54.571878762993407</c:v>
                </c:pt>
                <c:pt idx="2">
                  <c:v>67.387666882035134</c:v>
                </c:pt>
                <c:pt idx="3">
                  <c:v>66.261068438118201</c:v>
                </c:pt>
                <c:pt idx="4">
                  <c:v>69.336595218930995</c:v>
                </c:pt>
                <c:pt idx="5">
                  <c:v>62.319273564225007</c:v>
                </c:pt>
                <c:pt idx="6">
                  <c:v>54.452672356181587</c:v>
                </c:pt>
                <c:pt idx="7">
                  <c:v>52.174727120705931</c:v>
                </c:pt>
                <c:pt idx="8">
                  <c:v>50.962975560194756</c:v>
                </c:pt>
                <c:pt idx="9">
                  <c:v>36.225625592674284</c:v>
                </c:pt>
                <c:pt idx="10">
                  <c:v>40.223085448605318</c:v>
                </c:pt>
                <c:pt idx="11">
                  <c:v>37.120299319568872</c:v>
                </c:pt>
                <c:pt idx="12">
                  <c:v>32.563972653601155</c:v>
                </c:pt>
                <c:pt idx="13">
                  <c:v>45.109213679756373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43.238029441789131</c:v>
                </c:pt>
                <c:pt idx="1">
                  <c:v>46.476696484673887</c:v>
                </c:pt>
                <c:pt idx="2">
                  <c:v>58.131321404134503</c:v>
                </c:pt>
                <c:pt idx="3">
                  <c:v>61.849061558090767</c:v>
                </c:pt>
                <c:pt idx="4">
                  <c:v>60.162573409929827</c:v>
                </c:pt>
                <c:pt idx="5">
                  <c:v>58.987910392470873</c:v>
                </c:pt>
                <c:pt idx="6">
                  <c:v>64.28763613608379</c:v>
                </c:pt>
                <c:pt idx="7">
                  <c:v>43.849146576582989</c:v>
                </c:pt>
                <c:pt idx="8">
                  <c:v>42.485698199751219</c:v>
                </c:pt>
                <c:pt idx="9">
                  <c:v>38.686057263678144</c:v>
                </c:pt>
                <c:pt idx="10">
                  <c:v>44.125477682307796</c:v>
                </c:pt>
                <c:pt idx="11">
                  <c:v>35.521540183366916</c:v>
                </c:pt>
                <c:pt idx="12">
                  <c:v>34.24460086202032</c:v>
                </c:pt>
                <c:pt idx="13">
                  <c:v>34.453426849683794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227.85763125529229</c:v>
                </c:pt>
                <c:pt idx="1">
                  <c:v>187.88727150627295</c:v>
                </c:pt>
                <c:pt idx="2">
                  <c:v>213.45665105278195</c:v>
                </c:pt>
                <c:pt idx="3">
                  <c:v>214.25488275599844</c:v>
                </c:pt>
                <c:pt idx="4">
                  <c:v>215.4416474195491</c:v>
                </c:pt>
                <c:pt idx="5">
                  <c:v>208.88468597940255</c:v>
                </c:pt>
                <c:pt idx="6">
                  <c:v>224.41472245252208</c:v>
                </c:pt>
                <c:pt idx="7">
                  <c:v>235.02764369297626</c:v>
                </c:pt>
                <c:pt idx="8">
                  <c:v>210.78129988870506</c:v>
                </c:pt>
                <c:pt idx="9">
                  <c:v>192.57382917798577</c:v>
                </c:pt>
                <c:pt idx="10">
                  <c:v>178.35803459709575</c:v>
                </c:pt>
                <c:pt idx="11">
                  <c:v>206.5872424489655</c:v>
                </c:pt>
                <c:pt idx="12">
                  <c:v>164.19054449678859</c:v>
                </c:pt>
                <c:pt idx="13">
                  <c:v>141.26973324103125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22525</c:v>
                </c:pt>
                <c:pt idx="1">
                  <c:v>22686</c:v>
                </c:pt>
                <c:pt idx="2">
                  <c:v>22685</c:v>
                </c:pt>
                <c:pt idx="3">
                  <c:v>23005</c:v>
                </c:pt>
                <c:pt idx="4">
                  <c:v>23260</c:v>
                </c:pt>
                <c:pt idx="5">
                  <c:v>23301</c:v>
                </c:pt>
                <c:pt idx="6">
                  <c:v>23158</c:v>
                </c:pt>
                <c:pt idx="7">
                  <c:v>23117</c:v>
                </c:pt>
                <c:pt idx="8">
                  <c:v>22992</c:v>
                </c:pt>
                <c:pt idx="9">
                  <c:v>22929</c:v>
                </c:pt>
                <c:pt idx="10">
                  <c:v>22753</c:v>
                </c:pt>
                <c:pt idx="11">
                  <c:v>22596</c:v>
                </c:pt>
                <c:pt idx="12">
                  <c:v>22352</c:v>
                </c:pt>
                <c:pt idx="13">
                  <c:v>22256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11653</c:v>
                </c:pt>
                <c:pt idx="1">
                  <c:v>11444</c:v>
                </c:pt>
                <c:pt idx="2">
                  <c:v>11406</c:v>
                </c:pt>
                <c:pt idx="3">
                  <c:v>11271</c:v>
                </c:pt>
                <c:pt idx="4">
                  <c:v>11158</c:v>
                </c:pt>
                <c:pt idx="5">
                  <c:v>11146</c:v>
                </c:pt>
                <c:pt idx="6">
                  <c:v>11028</c:v>
                </c:pt>
                <c:pt idx="7">
                  <c:v>10930</c:v>
                </c:pt>
                <c:pt idx="8">
                  <c:v>10908</c:v>
                </c:pt>
                <c:pt idx="9">
                  <c:v>10743</c:v>
                </c:pt>
                <c:pt idx="10">
                  <c:v>10493</c:v>
                </c:pt>
                <c:pt idx="11">
                  <c:v>10399</c:v>
                </c:pt>
                <c:pt idx="12">
                  <c:v>10407</c:v>
                </c:pt>
                <c:pt idx="13">
                  <c:v>10334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16372</c:v>
                </c:pt>
                <c:pt idx="1">
                  <c:v>16414</c:v>
                </c:pt>
                <c:pt idx="2">
                  <c:v>16434</c:v>
                </c:pt>
                <c:pt idx="3">
                  <c:v>16475</c:v>
                </c:pt>
                <c:pt idx="4">
                  <c:v>16495</c:v>
                </c:pt>
                <c:pt idx="5">
                  <c:v>16443</c:v>
                </c:pt>
                <c:pt idx="6">
                  <c:v>16457</c:v>
                </c:pt>
                <c:pt idx="7">
                  <c:v>16424</c:v>
                </c:pt>
                <c:pt idx="8">
                  <c:v>16360</c:v>
                </c:pt>
                <c:pt idx="9">
                  <c:v>16173</c:v>
                </c:pt>
                <c:pt idx="10">
                  <c:v>16060</c:v>
                </c:pt>
                <c:pt idx="11">
                  <c:v>15952</c:v>
                </c:pt>
                <c:pt idx="12">
                  <c:v>15825</c:v>
                </c:pt>
                <c:pt idx="13">
                  <c:v>15760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932</c:v>
                </c:pt>
                <c:pt idx="1">
                  <c:v>932</c:v>
                </c:pt>
                <c:pt idx="2">
                  <c:v>932</c:v>
                </c:pt>
                <c:pt idx="3">
                  <c:v>932</c:v>
                </c:pt>
                <c:pt idx="4">
                  <c:v>932</c:v>
                </c:pt>
                <c:pt idx="5">
                  <c:v>791</c:v>
                </c:pt>
                <c:pt idx="6">
                  <c:v>791</c:v>
                </c:pt>
                <c:pt idx="7">
                  <c:v>791</c:v>
                </c:pt>
                <c:pt idx="8">
                  <c:v>791</c:v>
                </c:pt>
                <c:pt idx="9">
                  <c:v>791</c:v>
                </c:pt>
                <c:pt idx="10">
                  <c:v>791</c:v>
                </c:pt>
                <c:pt idx="11">
                  <c:v>741</c:v>
                </c:pt>
                <c:pt idx="12">
                  <c:v>741</c:v>
                </c:pt>
                <c:pt idx="13">
                  <c:v>741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1374</c:v>
                </c:pt>
                <c:pt idx="1">
                  <c:v>1374</c:v>
                </c:pt>
                <c:pt idx="2">
                  <c:v>1374</c:v>
                </c:pt>
                <c:pt idx="3">
                  <c:v>1374</c:v>
                </c:pt>
                <c:pt idx="4">
                  <c:v>1374</c:v>
                </c:pt>
                <c:pt idx="5">
                  <c:v>1115</c:v>
                </c:pt>
                <c:pt idx="6">
                  <c:v>1115</c:v>
                </c:pt>
                <c:pt idx="7">
                  <c:v>1115</c:v>
                </c:pt>
                <c:pt idx="8">
                  <c:v>1115</c:v>
                </c:pt>
                <c:pt idx="9">
                  <c:v>1115</c:v>
                </c:pt>
                <c:pt idx="10">
                  <c:v>1115</c:v>
                </c:pt>
                <c:pt idx="11">
                  <c:v>1081</c:v>
                </c:pt>
                <c:pt idx="12">
                  <c:v>1081</c:v>
                </c:pt>
                <c:pt idx="13">
                  <c:v>1081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299.0772</c:v>
                </c:pt>
                <c:pt idx="1">
                  <c:v>278.75970000000001</c:v>
                </c:pt>
                <c:pt idx="2">
                  <c:v>286.77339999999998</c:v>
                </c:pt>
                <c:pt idx="3">
                  <c:v>286.48020000000002</c:v>
                </c:pt>
                <c:pt idx="4">
                  <c:v>297.1549</c:v>
                </c:pt>
                <c:pt idx="5">
                  <c:v>322.37959999999998</c:v>
                </c:pt>
                <c:pt idx="6">
                  <c:v>347.87369999999999</c:v>
                </c:pt>
                <c:pt idx="7">
                  <c:v>332.45830000000001</c:v>
                </c:pt>
                <c:pt idx="8">
                  <c:v>337.09899999999999</c:v>
                </c:pt>
                <c:pt idx="9">
                  <c:v>347.6848</c:v>
                </c:pt>
                <c:pt idx="10">
                  <c:v>301.04719999999998</c:v>
                </c:pt>
                <c:pt idx="11">
                  <c:v>345.7808</c:v>
                </c:pt>
                <c:pt idx="12">
                  <c:v>305.65359999999998</c:v>
                </c:pt>
                <c:pt idx="13">
                  <c:v>318.8929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26.279</c:v>
                </c:pt>
                <c:pt idx="1">
                  <c:v>31.317</c:v>
                </c:pt>
                <c:pt idx="2">
                  <c:v>36.042000000000002</c:v>
                </c:pt>
                <c:pt idx="3">
                  <c:v>35.613999999999997</c:v>
                </c:pt>
                <c:pt idx="4">
                  <c:v>33.093000000000004</c:v>
                </c:pt>
                <c:pt idx="5">
                  <c:v>30.550999999999998</c:v>
                </c:pt>
                <c:pt idx="6">
                  <c:v>28.257999999999999</c:v>
                </c:pt>
                <c:pt idx="7">
                  <c:v>25.925999999999998</c:v>
                </c:pt>
                <c:pt idx="8">
                  <c:v>18.677</c:v>
                </c:pt>
                <c:pt idx="9">
                  <c:v>17.786999999999999</c:v>
                </c:pt>
                <c:pt idx="10">
                  <c:v>18.254000000000001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26.279</c:v>
                </c:pt>
                <c:pt idx="1">
                  <c:v>31.317</c:v>
                </c:pt>
                <c:pt idx="2">
                  <c:v>36.042000000000002</c:v>
                </c:pt>
                <c:pt idx="3">
                  <c:v>35.613999999999997</c:v>
                </c:pt>
                <c:pt idx="4">
                  <c:v>33.093000000000004</c:v>
                </c:pt>
                <c:pt idx="5">
                  <c:v>30.550999999999998</c:v>
                </c:pt>
                <c:pt idx="6">
                  <c:v>28.257999999999999</c:v>
                </c:pt>
                <c:pt idx="7">
                  <c:v>25.925999999999998</c:v>
                </c:pt>
                <c:pt idx="8">
                  <c:v>18.677</c:v>
                </c:pt>
                <c:pt idx="9">
                  <c:v>17.786999999999999</c:v>
                </c:pt>
                <c:pt idx="10">
                  <c:v>18.254000000000001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58.131321404134503</c:v>
                </c:pt>
                <c:pt idx="1">
                  <c:v>61.849061558090767</c:v>
                </c:pt>
                <c:pt idx="2">
                  <c:v>60.162573409929827</c:v>
                </c:pt>
                <c:pt idx="3">
                  <c:v>58.987910392470873</c:v>
                </c:pt>
                <c:pt idx="4">
                  <c:v>64.28763613608379</c:v>
                </c:pt>
                <c:pt idx="5">
                  <c:v>43.849146576582989</c:v>
                </c:pt>
                <c:pt idx="6">
                  <c:v>42.485698199751219</c:v>
                </c:pt>
                <c:pt idx="7">
                  <c:v>38.686057263678144</c:v>
                </c:pt>
                <c:pt idx="8">
                  <c:v>44.125477682307796</c:v>
                </c:pt>
                <c:pt idx="9">
                  <c:v>35.521540183366916</c:v>
                </c:pt>
                <c:pt idx="10">
                  <c:v>34.24460086202032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213.45665105278195</c:v>
                </c:pt>
                <c:pt idx="1">
                  <c:v>214.25488275599844</c:v>
                </c:pt>
                <c:pt idx="2">
                  <c:v>215.4416474195491</c:v>
                </c:pt>
                <c:pt idx="3">
                  <c:v>208.88468597940255</c:v>
                </c:pt>
                <c:pt idx="4">
                  <c:v>224.41472245252208</c:v>
                </c:pt>
                <c:pt idx="5">
                  <c:v>235.02764369297626</c:v>
                </c:pt>
                <c:pt idx="6">
                  <c:v>210.78129988870506</c:v>
                </c:pt>
                <c:pt idx="7">
                  <c:v>192.57382917798577</c:v>
                </c:pt>
                <c:pt idx="8">
                  <c:v>178.35803459709575</c:v>
                </c:pt>
                <c:pt idx="9">
                  <c:v>206.5872424489655</c:v>
                </c:pt>
                <c:pt idx="10">
                  <c:v>164.19054449678859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0.12311164758928934</c:v>
                </c:pt>
                <c:pt idx="1">
                  <c:v>0.14616703058135194</c:v>
                </c:pt>
                <c:pt idx="2">
                  <c:v>0.16729355921518804</c:v>
                </c:pt>
                <c:pt idx="3">
                  <c:v>0.17049598362376733</c:v>
                </c:pt>
                <c:pt idx="4">
                  <c:v>0.14746358722967148</c:v>
                </c:pt>
                <c:pt idx="5">
                  <c:v>0.12998896436161228</c:v>
                </c:pt>
                <c:pt idx="6">
                  <c:v>0.13406312616404087</c:v>
                </c:pt>
                <c:pt idx="7">
                  <c:v>0.1346288855067527</c:v>
                </c:pt>
                <c:pt idx="8">
                  <c:v>0.10471633667746259</c:v>
                </c:pt>
                <c:pt idx="9">
                  <c:v>8.6099217885606025E-2</c:v>
                </c:pt>
                <c:pt idx="10">
                  <c:v>0.11117570780914873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18.254000000000001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18.254000000000001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10.726000000000001</c:v>
                </c:pt>
                <c:pt idx="8">
                  <c:v>0</c:v>
                </c:pt>
                <c:pt idx="9">
                  <c:v>0</c:v>
                </c:pt>
                <c:pt idx="10">
                  <c:v>0</c:v>
                </c:pt>
                <c:pt idx="11">
                  <c:v>2.024</c:v>
                </c:pt>
                <c:pt idx="12">
                  <c:v>0</c:v>
                </c:pt>
                <c:pt idx="13">
                  <c:v>0</c:v>
                </c:pt>
                <c:pt idx="14">
                  <c:v>0</c:v>
                </c:pt>
                <c:pt idx="15">
                  <c:v>0</c:v>
                </c:pt>
                <c:pt idx="16">
                  <c:v>0</c:v>
                </c:pt>
                <c:pt idx="17">
                  <c:v>0</c:v>
                </c:pt>
                <c:pt idx="18">
                  <c:v>5.5039999999999996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256.75304457894589</c:v>
                </c:pt>
                <c:pt idx="2">
                  <c:v>6.1170137432364244</c:v>
                </c:pt>
                <c:pt idx="3">
                  <c:v>21.699753229535659</c:v>
                </c:pt>
                <c:pt idx="4">
                  <c:v>37.471285625968761</c:v>
                </c:pt>
                <c:pt idx="5">
                  <c:v>48.62231704568012</c:v>
                </c:pt>
                <c:pt idx="7">
                  <c:v>109.3290952855469</c:v>
                </c:pt>
                <c:pt idx="8">
                  <c:v>2.5245963095333099</c:v>
                </c:pt>
                <c:pt idx="9">
                  <c:v>0</c:v>
                </c:pt>
                <c:pt idx="10">
                  <c:v>3.3751589320000002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284.56981155171798</c:v>
                </c:pt>
                <c:pt idx="4" formatCode="#,##0">
                  <c:v>37.471285625968761</c:v>
                </c:pt>
                <c:pt idx="5" formatCode="#,##0">
                  <c:v>48.62231704568012</c:v>
                </c:pt>
                <c:pt idx="6" formatCode="#,##0">
                  <c:v>111.85369159508021</c:v>
                </c:pt>
                <c:pt idx="10" formatCode="#,##0">
                  <c:v>3.3751589320000002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18.254000000000001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18.254000000000001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豊後大野市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5.3630000000000004</c:v>
                </c:pt>
                <c:pt idx="3">
                  <c:v>0</c:v>
                </c:pt>
                <c:pt idx="4">
                  <c:v>0</c:v>
                </c:pt>
                <c:pt idx="5">
                  <c:v>0</c:v>
                </c:pt>
                <c:pt idx="6">
                  <c:v>2.024</c:v>
                </c:pt>
                <c:pt idx="7">
                  <c:v>0</c:v>
                </c:pt>
                <c:pt idx="8">
                  <c:v>0</c:v>
                </c:pt>
                <c:pt idx="9">
                  <c:v>0</c:v>
                </c:pt>
                <c:pt idx="10">
                  <c:v>0</c:v>
                </c:pt>
                <c:pt idx="11">
                  <c:v>0</c:v>
                </c:pt>
                <c:pt idx="12">
                  <c:v>0</c:v>
                </c:pt>
                <c:pt idx="13">
                  <c:v>5.5039999999999996</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豊後大野市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豊後大野市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豊後大野市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103,808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8419.8700000000044</c:v>
                </c:pt>
                <c:pt idx="1">
                  <c:v>65841.899999999936</c:v>
                </c:pt>
                <c:pt idx="2">
                  <c:v>0</c:v>
                </c:pt>
                <c:pt idx="3">
                  <c:v>11546</c:v>
                </c:pt>
                <c:pt idx="4">
                  <c:v>0</c:v>
                </c:pt>
                <c:pt idx="5">
                  <c:v>18000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284,028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10104.854384400005</c:v>
                </c:pt>
                <c:pt idx="1">
                  <c:v>87093.031643999915</c:v>
                </c:pt>
                <c:pt idx="2">
                  <c:v>0</c:v>
                </c:pt>
                <c:pt idx="3">
                  <c:v>60685.775999999998</c:v>
                </c:pt>
                <c:pt idx="4">
                  <c:v>0</c:v>
                </c:pt>
                <c:pt idx="5">
                  <c:v>126144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豊後大野市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118.426146876</c:v>
                </c:pt>
                <c:pt idx="1">
                  <c:v>11.968448652000001</c:v>
                </c:pt>
                <c:pt idx="2">
                  <c:v>0.39489922800000005</c:v>
                </c:pt>
                <c:pt idx="3">
                  <c:v>0.34903540799999999</c:v>
                </c:pt>
                <c:pt idx="4">
                  <c:v>4.15298722</c:v>
                </c:pt>
                <c:pt idx="5">
                  <c:v>22.772305459999998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2,677,087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豊後大野市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2518203</c:v>
                </c:pt>
                <c:pt idx="1">
                  <c:v>152800</c:v>
                </c:pt>
                <c:pt idx="2">
                  <c:v>4503</c:v>
                </c:pt>
                <c:pt idx="3">
                  <c:v>1581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18000</c:v>
                </c:pt>
                <c:pt idx="2">
                  <c:v>18000</c:v>
                </c:pt>
                <c:pt idx="3">
                  <c:v>18000</c:v>
                </c:pt>
                <c:pt idx="4">
                  <c:v>18000</c:v>
                </c:pt>
                <c:pt idx="5">
                  <c:v>18000</c:v>
                </c:pt>
                <c:pt idx="6">
                  <c:v>18000</c:v>
                </c:pt>
                <c:pt idx="7">
                  <c:v>18000</c:v>
                </c:pt>
                <c:pt idx="8">
                  <c:v>18000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c:v>
                </c:pt>
                <c:pt idx="1">
                  <c:v>19</c:v>
                </c:pt>
                <c:pt idx="2">
                  <c:v>19</c:v>
                </c:pt>
                <c:pt idx="3">
                  <c:v>399</c:v>
                </c:pt>
                <c:pt idx="4">
                  <c:v>399</c:v>
                </c:pt>
                <c:pt idx="5">
                  <c:v>1397</c:v>
                </c:pt>
                <c:pt idx="6">
                  <c:v>11546</c:v>
                </c:pt>
                <c:pt idx="7">
                  <c:v>11546</c:v>
                </c:pt>
                <c:pt idx="8">
                  <c:v>11546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31649.599999999999</c:v>
                </c:pt>
                <c:pt idx="1">
                  <c:v>34217.1</c:v>
                </c:pt>
                <c:pt idx="2">
                  <c:v>38581.500000000007</c:v>
                </c:pt>
                <c:pt idx="3">
                  <c:v>44189.4</c:v>
                </c:pt>
                <c:pt idx="4">
                  <c:v>48017.599999999991</c:v>
                </c:pt>
                <c:pt idx="5">
                  <c:v>52716.999999999993</c:v>
                </c:pt>
                <c:pt idx="6">
                  <c:v>54834.499999999971</c:v>
                </c:pt>
                <c:pt idx="7">
                  <c:v>62247.899999999972</c:v>
                </c:pt>
                <c:pt idx="8">
                  <c:v>65841.899999999936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6080.8</c:v>
                </c:pt>
                <c:pt idx="1">
                  <c:v>6434.2999999999993</c:v>
                </c:pt>
                <c:pt idx="2">
                  <c:v>6678.02</c:v>
                </c:pt>
                <c:pt idx="3">
                  <c:v>6945.029999999997</c:v>
                </c:pt>
                <c:pt idx="4">
                  <c:v>7296.4100000000053</c:v>
                </c:pt>
                <c:pt idx="5">
                  <c:v>7546.7400000000016</c:v>
                </c:pt>
                <c:pt idx="6">
                  <c:v>7799.2500000000018</c:v>
                </c:pt>
                <c:pt idx="7">
                  <c:v>8208.980000000005</c:v>
                </c:pt>
                <c:pt idx="8">
                  <c:v>8419.8700000000044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0.21313684028916935</c:v>
                </c:pt>
                <c:pt idx="1">
                  <c:v>0.79354668130701522</c:v>
                </c:pt>
                <c:pt idx="2">
                  <c:v>0.80687470773120473</c:v>
                </c:pt>
                <c:pt idx="3">
                  <c:v>0.89873233496747229</c:v>
                </c:pt>
                <c:pt idx="4">
                  <c:v>0.95410019125115852</c:v>
                </c:pt>
                <c:pt idx="5">
                  <c:v>1.0443145473489925</c:v>
                </c:pt>
                <c:pt idx="6">
                  <c:v>1.362727668835686</c:v>
                </c:pt>
                <c:pt idx="7">
                  <c:v>1.4372627389855408</c:v>
                </c:pt>
                <c:pt idx="8">
                  <c:v>1.4630547723619667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172.31711488033051</c:v>
                </c:pt>
                <c:pt idx="2">
                  <c:v>4.1086813354988347</c:v>
                </c:pt>
                <c:pt idx="3">
                  <c:v>39.015851203719777</c:v>
                </c:pt>
                <c:pt idx="4">
                  <c:v>60.162573409929827</c:v>
                </c:pt>
                <c:pt idx="5">
                  <c:v>69.336595218930995</c:v>
                </c:pt>
                <c:pt idx="7">
                  <c:v>98.309780463126884</c:v>
                </c:pt>
                <c:pt idx="8">
                  <c:v>3.0316156428374699</c:v>
                </c:pt>
                <c:pt idx="9">
                  <c:v>0</c:v>
                </c:pt>
                <c:pt idx="10">
                  <c:v>2.4671130858399999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215.4416474195491</c:v>
                </c:pt>
                <c:pt idx="4" formatCode="#,##0">
                  <c:v>60.162573409929827</c:v>
                </c:pt>
                <c:pt idx="5" formatCode="#,##0">
                  <c:v>69.336595218930995</c:v>
                </c:pt>
                <c:pt idx="6" formatCode="#,##0">
                  <c:v>101.34139610596435</c:v>
                </c:pt>
                <c:pt idx="10" formatCode="#,##0">
                  <c:v>2.4671130858399999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1271</c:v>
                </c:pt>
                <c:pt idx="1">
                  <c:v>1325</c:v>
                </c:pt>
                <c:pt idx="2">
                  <c:v>1365</c:v>
                </c:pt>
                <c:pt idx="3">
                  <c:v>1407</c:v>
                </c:pt>
                <c:pt idx="4">
                  <c:v>1469</c:v>
                </c:pt>
                <c:pt idx="5">
                  <c:v>1514</c:v>
                </c:pt>
                <c:pt idx="6">
                  <c:v>1553</c:v>
                </c:pt>
                <c:pt idx="7">
                  <c:v>1616</c:v>
                </c:pt>
                <c:pt idx="8">
                  <c:v>1654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194133.30751101242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284027.66202839994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3642736.949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3289615.1910000001</c:v>
                </c:pt>
                <c:pt idx="1">
                  <c:v>332456.90700000001</c:v>
                </c:pt>
                <c:pt idx="2">
                  <c:v>10969.423000000001</c:v>
                </c:pt>
                <c:pt idx="3">
                  <c:v>9695.4279999999999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97197.886028399924</c:v>
                </c:pt>
                <c:pt idx="1">
                  <c:v>0</c:v>
                </c:pt>
                <c:pt idx="2">
                  <c:v>60685.775999999998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117.11343709892698</c:v>
                </c:pt>
                <c:pt idx="2">
                  <c:v>4.4124410002372789</c:v>
                </c:pt>
                <c:pt idx="3">
                  <c:v>19.743855141866995</c:v>
                </c:pt>
                <c:pt idx="4">
                  <c:v>34.453426849683794</c:v>
                </c:pt>
                <c:pt idx="5">
                  <c:v>45.109213679756373</c:v>
                </c:pt>
                <c:pt idx="7">
                  <c:v>79.13440780424277</c:v>
                </c:pt>
                <c:pt idx="8">
                  <c:v>1.9671357873742206</c:v>
                </c:pt>
                <c:pt idx="9">
                  <c:v>0</c:v>
                </c:pt>
                <c:pt idx="10">
                  <c:v>4.7250722531599996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141.26973324103125</c:v>
                </c:pt>
                <c:pt idx="4">
                  <c:v>34.453426849683794</c:v>
                </c:pt>
                <c:pt idx="5">
                  <c:v>45.109213679756373</c:v>
                </c:pt>
                <c:pt idx="6">
                  <c:v>81.101543591616988</c:v>
                </c:pt>
                <c:pt idx="10">
                  <c:v>4.7250722531599996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豊後大野市</c:v>
                </c:pt>
              </c:strCache>
            </c:strRef>
          </c:cat>
          <c:val>
            <c:numRef>
              <c:f>①CO2排出量の現状把握!$AX$43:$AX$45</c:f>
              <c:numCache>
                <c:formatCode>0%</c:formatCode>
                <c:ptCount val="3"/>
                <c:pt idx="0">
                  <c:v>0.42072759503743129</c:v>
                </c:pt>
                <c:pt idx="1">
                  <c:v>0.79116867906399113</c:v>
                </c:pt>
                <c:pt idx="2">
                  <c:v>0.46067370605465102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豊後大野市</c:v>
                </c:pt>
              </c:strCache>
            </c:strRef>
          </c:cat>
          <c:val>
            <c:numRef>
              <c:f>①CO2排出量の現状把握!$AY$43:$AY$45</c:f>
              <c:numCache>
                <c:formatCode>0%</c:formatCode>
                <c:ptCount val="3"/>
                <c:pt idx="0">
                  <c:v>0.19118662390594171</c:v>
                </c:pt>
                <c:pt idx="1">
                  <c:v>5.4472741147312848E-2</c:v>
                </c:pt>
                <c:pt idx="2">
                  <c:v>0.11235094360974382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豊後大野市</c:v>
                </c:pt>
              </c:strCache>
            </c:strRef>
          </c:cat>
          <c:val>
            <c:numRef>
              <c:f>①CO2排出量の現状把握!$AZ$43:$AZ$45</c:f>
              <c:numCache>
                <c:formatCode>0%</c:formatCode>
                <c:ptCount val="3"/>
                <c:pt idx="0">
                  <c:v>0.18034974026133399</c:v>
                </c:pt>
                <c:pt idx="1">
                  <c:v>5.8989916836632884E-2</c:v>
                </c:pt>
                <c:pt idx="2">
                  <c:v>0.14709894445407559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豊後大野市</c:v>
                </c:pt>
              </c:strCache>
            </c:strRef>
          </c:cat>
          <c:val>
            <c:numRef>
              <c:f>①CO2排出量の現状把握!$BA$43:$BA$45</c:f>
              <c:numCache>
                <c:formatCode>0%</c:formatCode>
                <c:ptCount val="3"/>
                <c:pt idx="0">
                  <c:v>0.19226168778726088</c:v>
                </c:pt>
                <c:pt idx="1">
                  <c:v>8.9751975720926441E-2</c:v>
                </c:pt>
                <c:pt idx="2">
                  <c:v>0.2644681758502222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豊後大野市</c:v>
                </c:pt>
              </c:strCache>
            </c:strRef>
          </c:cat>
          <c:val>
            <c:numRef>
              <c:f>①CO2排出量の現状把握!$BB$43:$BB$45</c:f>
              <c:numCache>
                <c:formatCode>0%</c:formatCode>
                <c:ptCount val="3"/>
                <c:pt idx="0">
                  <c:v>1.5474353008032191E-2</c:v>
                </c:pt>
                <c:pt idx="1">
                  <c:v>5.6166872311367117E-3</c:v>
                </c:pt>
                <c:pt idx="2">
                  <c:v>1.5408230031307217E-2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11171</c:v>
                </c:pt>
                <c:pt idx="1">
                  <c:v>11171</c:v>
                </c:pt>
                <c:pt idx="2">
                  <c:v>11171</c:v>
                </c:pt>
                <c:pt idx="3">
                  <c:v>11171</c:v>
                </c:pt>
                <c:pt idx="4">
                  <c:v>11171</c:v>
                </c:pt>
                <c:pt idx="5">
                  <c:v>11276</c:v>
                </c:pt>
                <c:pt idx="6">
                  <c:v>11276</c:v>
                </c:pt>
                <c:pt idx="7">
                  <c:v>11276</c:v>
                </c:pt>
                <c:pt idx="8">
                  <c:v>11276</c:v>
                </c:pt>
                <c:pt idx="9">
                  <c:v>11276</c:v>
                </c:pt>
                <c:pt idx="10">
                  <c:v>11276</c:v>
                </c:pt>
                <c:pt idx="11">
                  <c:v>9694</c:v>
                </c:pt>
                <c:pt idx="12">
                  <c:v>9694</c:v>
                </c:pt>
                <c:pt idx="13">
                  <c:v>9694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2.4037011599999998</c:v>
                </c:pt>
                <c:pt idx="1">
                  <c:v>2.3796641483999998</c:v>
                </c:pt>
                <c:pt idx="2">
                  <c:v>2.369362572</c:v>
                </c:pt>
                <c:pt idx="3">
                  <c:v>2.4510884114399998</c:v>
                </c:pt>
                <c:pt idx="4">
                  <c:v>2.4671130858399999</c:v>
                </c:pt>
                <c:pt idx="5">
                  <c:v>3.6703575899400001</c:v>
                </c:pt>
                <c:pt idx="6">
                  <c:v>4.0136350065800004</c:v>
                </c:pt>
                <c:pt idx="7">
                  <c:v>3.44890127624</c:v>
                </c:pt>
                <c:pt idx="8">
                  <c:v>3.713791590400001</c:v>
                </c:pt>
                <c:pt idx="9">
                  <c:v>4.4407258047999996</c:v>
                </c:pt>
                <c:pt idx="10">
                  <c:v>5.111326180799999</c:v>
                </c:pt>
                <c:pt idx="11">
                  <c:v>5.8328280546000002</c:v>
                </c:pt>
                <c:pt idx="12">
                  <c:v>4.3853695872999996</c:v>
                </c:pt>
                <c:pt idx="13">
                  <c:v>4.7250722531599996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40862</c:v>
                </c:pt>
                <c:pt idx="1">
                  <c:v>40369</c:v>
                </c:pt>
                <c:pt idx="2">
                  <c:v>39931</c:v>
                </c:pt>
                <c:pt idx="3">
                  <c:v>39569</c:v>
                </c:pt>
                <c:pt idx="4">
                  <c:v>39191</c:v>
                </c:pt>
                <c:pt idx="5">
                  <c:v>38643</c:v>
                </c:pt>
                <c:pt idx="6">
                  <c:v>38078</c:v>
                </c:pt>
                <c:pt idx="7">
                  <c:v>37505</c:v>
                </c:pt>
                <c:pt idx="8">
                  <c:v>36824</c:v>
                </c:pt>
                <c:pt idx="9">
                  <c:v>35995</c:v>
                </c:pt>
                <c:pt idx="10">
                  <c:v>35377</c:v>
                </c:pt>
                <c:pt idx="11">
                  <c:v>34692</c:v>
                </c:pt>
                <c:pt idx="12">
                  <c:v>34082</c:v>
                </c:pt>
                <c:pt idx="13">
                  <c:v>33415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豊後大野市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1633</v>
      </c>
      <c r="H198" s="70" t="s">
        <v>1634</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1633</v>
      </c>
      <c r="H199" s="70" t="s">
        <v>1634</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1633</v>
      </c>
      <c r="H201" s="70" t="s">
        <v>1634</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1633</v>
      </c>
      <c r="H202" s="70" t="s">
        <v>1634</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1633</v>
      </c>
      <c r="H203" s="70" t="s">
        <v>1634</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1633</v>
      </c>
      <c r="H204" s="70" t="s">
        <v>1634</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1633</v>
      </c>
      <c r="H205" s="70" t="s">
        <v>1634</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1633</v>
      </c>
      <c r="H206" s="70" t="s">
        <v>1634</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1633</v>
      </c>
      <c r="H207" s="70" t="s">
        <v>1634</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1633</v>
      </c>
      <c r="H208" s="70" t="s">
        <v>1634</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1633</v>
      </c>
      <c r="H209" s="70" t="s">
        <v>1634</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1633</v>
      </c>
      <c r="H210" s="70" t="s">
        <v>1634</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1633</v>
      </c>
      <c r="H211" s="70" t="s">
        <v>1634</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1633</v>
      </c>
      <c r="H212" s="70" t="s">
        <v>1634</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1633</v>
      </c>
      <c r="H213" s="70" t="s">
        <v>1634</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1633</v>
      </c>
      <c r="H214" s="70" t="s">
        <v>1634</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1633</v>
      </c>
      <c r="H215" s="70" t="s">
        <v>1634</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1636</v>
      </c>
      <c r="B216" s="70">
        <v>340</v>
      </c>
      <c r="C216" s="70">
        <v>19</v>
      </c>
      <c r="D216" s="70">
        <v>20</v>
      </c>
      <c r="E216" s="70">
        <v>2022</v>
      </c>
      <c r="F216" s="70" t="s">
        <v>161</v>
      </c>
      <c r="G216" s="1064" t="s">
        <v>1633</v>
      </c>
      <c r="H216" s="70" t="s">
        <v>1634</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1635</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1635</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1635</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1635</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1635</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1635</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1635</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1635</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1635</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1635</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1635</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1635</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1635</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1635</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1635</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1635</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1635</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1635</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1913</v>
      </c>
      <c r="B9" s="70">
        <v>1</v>
      </c>
      <c r="C9" s="70">
        <v>1</v>
      </c>
      <c r="D9" s="70">
        <v>1</v>
      </c>
      <c r="E9" s="70">
        <v>1990</v>
      </c>
      <c r="F9" s="70" t="s">
        <v>787</v>
      </c>
      <c r="G9" s="1073" t="s">
        <v>1914</v>
      </c>
      <c r="H9" s="70" t="s">
        <v>1915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1916</v>
      </c>
      <c r="B10" s="70">
        <v>2</v>
      </c>
      <c r="C10" s="70">
        <v>2</v>
      </c>
      <c r="D10" s="70">
        <v>1</v>
      </c>
      <c r="E10" s="70">
        <v>2005</v>
      </c>
      <c r="F10" s="70" t="s">
        <v>789</v>
      </c>
      <c r="G10" s="1073" t="s">
        <v>1914</v>
      </c>
      <c r="H10" s="70" t="s">
        <v>1915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1917</v>
      </c>
      <c r="B11" s="70">
        <v>3</v>
      </c>
      <c r="C11" s="70">
        <v>3</v>
      </c>
      <c r="D11" s="70">
        <v>1</v>
      </c>
      <c r="E11" s="70">
        <v>2006</v>
      </c>
      <c r="F11" s="70" t="s">
        <v>790</v>
      </c>
      <c r="G11" s="1073" t="s">
        <v>1914</v>
      </c>
      <c r="H11" s="70" t="s">
        <v>1915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1918</v>
      </c>
      <c r="B12" s="70">
        <v>4</v>
      </c>
      <c r="C12" s="70">
        <v>4</v>
      </c>
      <c r="D12" s="70">
        <v>1</v>
      </c>
      <c r="E12" s="70">
        <v>2007</v>
      </c>
      <c r="F12" s="70" t="s">
        <v>791</v>
      </c>
      <c r="G12" s="1073" t="s">
        <v>1914</v>
      </c>
      <c r="H12" s="70" t="s">
        <v>1915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1919</v>
      </c>
      <c r="B13" s="70">
        <v>5</v>
      </c>
      <c r="C13" s="70">
        <v>5</v>
      </c>
      <c r="D13" s="70">
        <v>1</v>
      </c>
      <c r="E13" s="70">
        <v>2008</v>
      </c>
      <c r="F13" s="70" t="s">
        <v>792</v>
      </c>
      <c r="G13" s="1073" t="s">
        <v>1914</v>
      </c>
      <c r="H13" s="70" t="s">
        <v>1915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1920</v>
      </c>
      <c r="B14" s="70">
        <v>6</v>
      </c>
      <c r="C14" s="70">
        <v>6</v>
      </c>
      <c r="D14" s="70">
        <v>1</v>
      </c>
      <c r="E14" s="70">
        <v>2009</v>
      </c>
      <c r="F14" s="70" t="s">
        <v>176</v>
      </c>
      <c r="G14" s="1073" t="s">
        <v>1914</v>
      </c>
      <c r="H14" s="70" t="s">
        <v>1915</v>
      </c>
      <c r="I14" s="1066"/>
      <c r="J14" s="73">
        <v>0</v>
      </c>
      <c r="K14" s="73">
        <v>0</v>
      </c>
      <c r="L14" s="73">
        <v>0</v>
      </c>
      <c r="M14" s="73">
        <v>0</v>
      </c>
      <c r="N14" s="73">
        <v>0</v>
      </c>
      <c r="O14" s="73">
        <v>0</v>
      </c>
      <c r="P14" s="73">
        <v>0</v>
      </c>
      <c r="Q14" s="73">
        <v>0</v>
      </c>
      <c r="R14" s="73">
        <v>0</v>
      </c>
      <c r="S14" s="73">
        <v>0</v>
      </c>
      <c r="T14" s="73">
        <v>13.42</v>
      </c>
      <c r="U14" s="73">
        <v>0</v>
      </c>
      <c r="V14" s="73">
        <v>0</v>
      </c>
      <c r="W14" s="73">
        <v>0</v>
      </c>
      <c r="X14" s="73">
        <v>0</v>
      </c>
      <c r="Y14" s="73">
        <v>0</v>
      </c>
      <c r="Z14" s="73">
        <v>0</v>
      </c>
      <c r="AA14" s="73">
        <v>3.43</v>
      </c>
      <c r="AB14" s="73">
        <v>0</v>
      </c>
      <c r="AC14" s="73">
        <v>0</v>
      </c>
      <c r="AD14" s="73">
        <v>0</v>
      </c>
      <c r="AE14" s="73">
        <v>0</v>
      </c>
      <c r="AF14" s="73">
        <v>0</v>
      </c>
      <c r="AG14" s="73">
        <v>0</v>
      </c>
      <c r="AH14" s="73">
        <v>0</v>
      </c>
      <c r="AI14" s="73">
        <v>0</v>
      </c>
      <c r="AJ14" s="73">
        <v>9.49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13.42</v>
      </c>
      <c r="DV14" s="73">
        <v>0</v>
      </c>
      <c r="DW14" s="73">
        <v>0</v>
      </c>
      <c r="DX14" s="73">
        <v>0</v>
      </c>
      <c r="DY14" s="73">
        <v>0</v>
      </c>
      <c r="DZ14" s="73">
        <v>0</v>
      </c>
      <c r="EA14" s="73">
        <v>0</v>
      </c>
      <c r="EB14" s="73">
        <v>3.43</v>
      </c>
      <c r="EC14" s="73">
        <v>0</v>
      </c>
      <c r="ED14" s="73">
        <v>0</v>
      </c>
      <c r="EE14" s="73">
        <v>0</v>
      </c>
      <c r="EF14" s="73">
        <v>0</v>
      </c>
      <c r="EG14" s="73">
        <v>0</v>
      </c>
      <c r="EH14" s="73">
        <v>0</v>
      </c>
      <c r="EI14" s="73">
        <v>0</v>
      </c>
      <c r="EJ14" s="73">
        <v>0</v>
      </c>
      <c r="EK14" s="73">
        <v>9.49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26.34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26.34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1921</v>
      </c>
      <c r="B15" s="70">
        <v>7</v>
      </c>
      <c r="C15" s="70">
        <v>7</v>
      </c>
      <c r="D15" s="70">
        <v>1</v>
      </c>
      <c r="E15" s="70">
        <v>2010</v>
      </c>
      <c r="F15" s="70" t="s">
        <v>177</v>
      </c>
      <c r="G15" s="1073" t="s">
        <v>1914</v>
      </c>
      <c r="H15" s="70" t="s">
        <v>1915</v>
      </c>
      <c r="I15" s="1066"/>
      <c r="J15" s="73">
        <v>0</v>
      </c>
      <c r="K15" s="73">
        <v>0</v>
      </c>
      <c r="L15" s="73">
        <v>0</v>
      </c>
      <c r="M15" s="73">
        <v>0</v>
      </c>
      <c r="N15" s="73">
        <v>0</v>
      </c>
      <c r="O15" s="73">
        <v>0</v>
      </c>
      <c r="P15" s="73">
        <v>0</v>
      </c>
      <c r="Q15" s="73">
        <v>0</v>
      </c>
      <c r="R15" s="73">
        <v>0</v>
      </c>
      <c r="S15" s="73">
        <v>0</v>
      </c>
      <c r="T15" s="73">
        <v>12.35</v>
      </c>
      <c r="U15" s="73">
        <v>0</v>
      </c>
      <c r="V15" s="73">
        <v>0</v>
      </c>
      <c r="W15" s="73">
        <v>0</v>
      </c>
      <c r="X15" s="73">
        <v>0</v>
      </c>
      <c r="Y15" s="73">
        <v>0</v>
      </c>
      <c r="Z15" s="73">
        <v>0</v>
      </c>
      <c r="AA15" s="73">
        <v>3.512</v>
      </c>
      <c r="AB15" s="73">
        <v>0</v>
      </c>
      <c r="AC15" s="73">
        <v>0</v>
      </c>
      <c r="AD15" s="73">
        <v>0</v>
      </c>
      <c r="AE15" s="73">
        <v>0</v>
      </c>
      <c r="AF15" s="73">
        <v>0</v>
      </c>
      <c r="AG15" s="73">
        <v>0</v>
      </c>
      <c r="AH15" s="73">
        <v>0</v>
      </c>
      <c r="AI15" s="73">
        <v>0</v>
      </c>
      <c r="AJ15" s="73">
        <v>9.7739999999999991</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12.35</v>
      </c>
      <c r="DV15" s="73">
        <v>0</v>
      </c>
      <c r="DW15" s="73">
        <v>0</v>
      </c>
      <c r="DX15" s="73">
        <v>0</v>
      </c>
      <c r="DY15" s="73">
        <v>0</v>
      </c>
      <c r="DZ15" s="73">
        <v>0</v>
      </c>
      <c r="EA15" s="73">
        <v>0</v>
      </c>
      <c r="EB15" s="73">
        <v>3.512</v>
      </c>
      <c r="EC15" s="73">
        <v>0</v>
      </c>
      <c r="ED15" s="73">
        <v>0</v>
      </c>
      <c r="EE15" s="73">
        <v>0</v>
      </c>
      <c r="EF15" s="73">
        <v>0</v>
      </c>
      <c r="EG15" s="73">
        <v>0</v>
      </c>
      <c r="EH15" s="73">
        <v>0</v>
      </c>
      <c r="EI15" s="73">
        <v>0</v>
      </c>
      <c r="EJ15" s="73">
        <v>0</v>
      </c>
      <c r="EK15" s="73">
        <v>9.7739999999999991</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25.635999999999999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25.635999999999999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1922</v>
      </c>
      <c r="B16" s="70">
        <v>8</v>
      </c>
      <c r="C16" s="70">
        <v>8</v>
      </c>
      <c r="D16" s="70">
        <v>1</v>
      </c>
      <c r="E16" s="70">
        <v>2011</v>
      </c>
      <c r="F16" s="70" t="s">
        <v>178</v>
      </c>
      <c r="G16" s="1073" t="s">
        <v>1914</v>
      </c>
      <c r="H16" s="70" t="s">
        <v>1915</v>
      </c>
      <c r="I16" s="1066"/>
      <c r="J16" s="73">
        <v>0</v>
      </c>
      <c r="K16" s="73">
        <v>0</v>
      </c>
      <c r="L16" s="73">
        <v>0</v>
      </c>
      <c r="M16" s="73">
        <v>0</v>
      </c>
      <c r="N16" s="73">
        <v>0</v>
      </c>
      <c r="O16" s="73">
        <v>0</v>
      </c>
      <c r="P16" s="73">
        <v>0</v>
      </c>
      <c r="Q16" s="73">
        <v>0</v>
      </c>
      <c r="R16" s="73">
        <v>0</v>
      </c>
      <c r="S16" s="73">
        <v>0</v>
      </c>
      <c r="T16" s="73">
        <v>12.728</v>
      </c>
      <c r="U16" s="73">
        <v>0</v>
      </c>
      <c r="V16" s="73">
        <v>0</v>
      </c>
      <c r="W16" s="73">
        <v>0</v>
      </c>
      <c r="X16" s="73">
        <v>0</v>
      </c>
      <c r="Y16" s="73">
        <v>0</v>
      </c>
      <c r="Z16" s="73">
        <v>0</v>
      </c>
      <c r="AA16" s="73">
        <v>4.2229999999999999</v>
      </c>
      <c r="AB16" s="73">
        <v>0</v>
      </c>
      <c r="AC16" s="73">
        <v>0</v>
      </c>
      <c r="AD16" s="73">
        <v>0</v>
      </c>
      <c r="AE16" s="73">
        <v>0</v>
      </c>
      <c r="AF16" s="73">
        <v>0</v>
      </c>
      <c r="AG16" s="73">
        <v>0</v>
      </c>
      <c r="AH16" s="73">
        <v>0</v>
      </c>
      <c r="AI16" s="73">
        <v>0</v>
      </c>
      <c r="AJ16" s="73">
        <v>9.3279999999999994</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12.728</v>
      </c>
      <c r="DV16" s="73">
        <v>0</v>
      </c>
      <c r="DW16" s="73">
        <v>0</v>
      </c>
      <c r="DX16" s="73">
        <v>0</v>
      </c>
      <c r="DY16" s="73">
        <v>0</v>
      </c>
      <c r="DZ16" s="73">
        <v>0</v>
      </c>
      <c r="EA16" s="73">
        <v>0</v>
      </c>
      <c r="EB16" s="73">
        <v>4.2229999999999999</v>
      </c>
      <c r="EC16" s="73">
        <v>0</v>
      </c>
      <c r="ED16" s="73">
        <v>0</v>
      </c>
      <c r="EE16" s="73">
        <v>0</v>
      </c>
      <c r="EF16" s="73">
        <v>0</v>
      </c>
      <c r="EG16" s="73">
        <v>0</v>
      </c>
      <c r="EH16" s="73">
        <v>0</v>
      </c>
      <c r="EI16" s="73">
        <v>0</v>
      </c>
      <c r="EJ16" s="73">
        <v>0</v>
      </c>
      <c r="EK16" s="73">
        <v>9.3279999999999994</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26.279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26.279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1923</v>
      </c>
      <c r="B17" s="70">
        <v>9</v>
      </c>
      <c r="C17" s="70">
        <v>9</v>
      </c>
      <c r="D17" s="70">
        <v>1</v>
      </c>
      <c r="E17" s="70">
        <v>2012</v>
      </c>
      <c r="F17" s="70" t="s">
        <v>179</v>
      </c>
      <c r="G17" s="1073" t="s">
        <v>1914</v>
      </c>
      <c r="H17" s="70" t="s">
        <v>1915</v>
      </c>
      <c r="I17" s="1066"/>
      <c r="J17" s="73">
        <v>0</v>
      </c>
      <c r="K17" s="73">
        <v>0</v>
      </c>
      <c r="L17" s="73">
        <v>0</v>
      </c>
      <c r="M17" s="73">
        <v>0</v>
      </c>
      <c r="N17" s="73">
        <v>0</v>
      </c>
      <c r="O17" s="73">
        <v>0</v>
      </c>
      <c r="P17" s="73">
        <v>0</v>
      </c>
      <c r="Q17" s="73">
        <v>0</v>
      </c>
      <c r="R17" s="73">
        <v>0</v>
      </c>
      <c r="S17" s="73">
        <v>0</v>
      </c>
      <c r="T17" s="73">
        <v>16.395</v>
      </c>
      <c r="U17" s="73">
        <v>0</v>
      </c>
      <c r="V17" s="73">
        <v>0</v>
      </c>
      <c r="W17" s="73">
        <v>0</v>
      </c>
      <c r="X17" s="73">
        <v>0</v>
      </c>
      <c r="Y17" s="73">
        <v>0</v>
      </c>
      <c r="Z17" s="73">
        <v>0</v>
      </c>
      <c r="AA17" s="73">
        <v>4.8970000000000002</v>
      </c>
      <c r="AB17" s="73">
        <v>0</v>
      </c>
      <c r="AC17" s="73">
        <v>0</v>
      </c>
      <c r="AD17" s="73">
        <v>0</v>
      </c>
      <c r="AE17" s="73">
        <v>0</v>
      </c>
      <c r="AF17" s="73">
        <v>0</v>
      </c>
      <c r="AG17" s="73">
        <v>0</v>
      </c>
      <c r="AH17" s="73">
        <v>0</v>
      </c>
      <c r="AI17" s="73">
        <v>0</v>
      </c>
      <c r="AJ17" s="73">
        <v>10.025</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16.395</v>
      </c>
      <c r="DV17" s="73">
        <v>0</v>
      </c>
      <c r="DW17" s="73">
        <v>0</v>
      </c>
      <c r="DX17" s="73">
        <v>0</v>
      </c>
      <c r="DY17" s="73">
        <v>0</v>
      </c>
      <c r="DZ17" s="73">
        <v>0</v>
      </c>
      <c r="EA17" s="73">
        <v>0</v>
      </c>
      <c r="EB17" s="73">
        <v>4.8970000000000002</v>
      </c>
      <c r="EC17" s="73">
        <v>0</v>
      </c>
      <c r="ED17" s="73">
        <v>0</v>
      </c>
      <c r="EE17" s="73">
        <v>0</v>
      </c>
      <c r="EF17" s="73">
        <v>0</v>
      </c>
      <c r="EG17" s="73">
        <v>0</v>
      </c>
      <c r="EH17" s="73">
        <v>0</v>
      </c>
      <c r="EI17" s="73">
        <v>0</v>
      </c>
      <c r="EJ17" s="73">
        <v>0</v>
      </c>
      <c r="EK17" s="73">
        <v>10.025</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31.317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31.317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1924</v>
      </c>
      <c r="B18" s="70">
        <v>10</v>
      </c>
      <c r="C18" s="70">
        <v>10</v>
      </c>
      <c r="D18" s="70">
        <v>1</v>
      </c>
      <c r="E18" s="70">
        <v>2013</v>
      </c>
      <c r="F18" s="70" t="s">
        <v>180</v>
      </c>
      <c r="G18" s="1073" t="s">
        <v>1914</v>
      </c>
      <c r="H18" s="70" t="s">
        <v>1915</v>
      </c>
      <c r="I18" s="1066"/>
      <c r="J18" s="73">
        <v>0</v>
      </c>
      <c r="K18" s="73">
        <v>0</v>
      </c>
      <c r="L18" s="73">
        <v>0</v>
      </c>
      <c r="M18" s="73">
        <v>0</v>
      </c>
      <c r="N18" s="73">
        <v>0</v>
      </c>
      <c r="O18" s="73">
        <v>0</v>
      </c>
      <c r="P18" s="73">
        <v>0</v>
      </c>
      <c r="Q18" s="73">
        <v>0</v>
      </c>
      <c r="R18" s="73">
        <v>0</v>
      </c>
      <c r="S18" s="73">
        <v>0</v>
      </c>
      <c r="T18" s="73">
        <v>19.670999999999999</v>
      </c>
      <c r="U18" s="73">
        <v>0</v>
      </c>
      <c r="V18" s="73">
        <v>0</v>
      </c>
      <c r="W18" s="73">
        <v>0</v>
      </c>
      <c r="X18" s="73">
        <v>0</v>
      </c>
      <c r="Y18" s="73">
        <v>0</v>
      </c>
      <c r="Z18" s="73">
        <v>0</v>
      </c>
      <c r="AA18" s="73">
        <v>5.3490000000000002</v>
      </c>
      <c r="AB18" s="73">
        <v>0</v>
      </c>
      <c r="AC18" s="73">
        <v>0</v>
      </c>
      <c r="AD18" s="73">
        <v>0</v>
      </c>
      <c r="AE18" s="73">
        <v>0</v>
      </c>
      <c r="AF18" s="73">
        <v>0</v>
      </c>
      <c r="AG18" s="73">
        <v>0</v>
      </c>
      <c r="AH18" s="73">
        <v>0</v>
      </c>
      <c r="AI18" s="73">
        <v>0</v>
      </c>
      <c r="AJ18" s="73">
        <v>11.022</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19.670999999999999</v>
      </c>
      <c r="DV18" s="73">
        <v>0</v>
      </c>
      <c r="DW18" s="73">
        <v>0</v>
      </c>
      <c r="DX18" s="73">
        <v>0</v>
      </c>
      <c r="DY18" s="73">
        <v>0</v>
      </c>
      <c r="DZ18" s="73">
        <v>0</v>
      </c>
      <c r="EA18" s="73">
        <v>0</v>
      </c>
      <c r="EB18" s="73">
        <v>5.3490000000000002</v>
      </c>
      <c r="EC18" s="73">
        <v>0</v>
      </c>
      <c r="ED18" s="73">
        <v>0</v>
      </c>
      <c r="EE18" s="73">
        <v>0</v>
      </c>
      <c r="EF18" s="73">
        <v>0</v>
      </c>
      <c r="EG18" s="73">
        <v>0</v>
      </c>
      <c r="EH18" s="73">
        <v>0</v>
      </c>
      <c r="EI18" s="73">
        <v>0</v>
      </c>
      <c r="EJ18" s="73">
        <v>0</v>
      </c>
      <c r="EK18" s="73">
        <v>11.022</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36.042000000000002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36.042000000000002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1925</v>
      </c>
      <c r="B19" s="70">
        <v>11</v>
      </c>
      <c r="C19" s="70">
        <v>11</v>
      </c>
      <c r="D19" s="70">
        <v>1</v>
      </c>
      <c r="E19" s="70">
        <v>2014</v>
      </c>
      <c r="F19" s="70" t="s">
        <v>181</v>
      </c>
      <c r="G19" s="1073" t="s">
        <v>1914</v>
      </c>
      <c r="H19" s="70" t="s">
        <v>1915</v>
      </c>
      <c r="I19" s="1066"/>
      <c r="J19" s="73">
        <v>0</v>
      </c>
      <c r="K19" s="73">
        <v>0</v>
      </c>
      <c r="L19" s="73">
        <v>0</v>
      </c>
      <c r="M19" s="73">
        <v>0</v>
      </c>
      <c r="N19" s="73">
        <v>0</v>
      </c>
      <c r="O19" s="73">
        <v>0</v>
      </c>
      <c r="P19" s="73">
        <v>0</v>
      </c>
      <c r="Q19" s="73">
        <v>0</v>
      </c>
      <c r="R19" s="73">
        <v>0</v>
      </c>
      <c r="S19" s="73">
        <v>0</v>
      </c>
      <c r="T19" s="73">
        <v>20.053000000000001</v>
      </c>
      <c r="U19" s="73">
        <v>0</v>
      </c>
      <c r="V19" s="73">
        <v>0</v>
      </c>
      <c r="W19" s="73">
        <v>0</v>
      </c>
      <c r="X19" s="73">
        <v>0</v>
      </c>
      <c r="Y19" s="73">
        <v>0</v>
      </c>
      <c r="Z19" s="73">
        <v>0</v>
      </c>
      <c r="AA19" s="73">
        <v>4.8090000000000002</v>
      </c>
      <c r="AB19" s="73">
        <v>0</v>
      </c>
      <c r="AC19" s="73">
        <v>0</v>
      </c>
      <c r="AD19" s="73">
        <v>0</v>
      </c>
      <c r="AE19" s="73">
        <v>0</v>
      </c>
      <c r="AF19" s="73">
        <v>0</v>
      </c>
      <c r="AG19" s="73">
        <v>0</v>
      </c>
      <c r="AH19" s="73">
        <v>0</v>
      </c>
      <c r="AI19" s="73">
        <v>0</v>
      </c>
      <c r="AJ19" s="73">
        <v>10.752000000000001</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20.053000000000001</v>
      </c>
      <c r="DV19" s="73">
        <v>0</v>
      </c>
      <c r="DW19" s="73">
        <v>0</v>
      </c>
      <c r="DX19" s="73">
        <v>0</v>
      </c>
      <c r="DY19" s="73">
        <v>0</v>
      </c>
      <c r="DZ19" s="73">
        <v>0</v>
      </c>
      <c r="EA19" s="73">
        <v>0</v>
      </c>
      <c r="EB19" s="73">
        <v>4.8090000000000002</v>
      </c>
      <c r="EC19" s="73">
        <v>0</v>
      </c>
      <c r="ED19" s="73">
        <v>0</v>
      </c>
      <c r="EE19" s="73">
        <v>0</v>
      </c>
      <c r="EF19" s="73">
        <v>0</v>
      </c>
      <c r="EG19" s="73">
        <v>0</v>
      </c>
      <c r="EH19" s="73">
        <v>0</v>
      </c>
      <c r="EI19" s="73">
        <v>0</v>
      </c>
      <c r="EJ19" s="73">
        <v>0</v>
      </c>
      <c r="EK19" s="73">
        <v>10.752000000000001</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35.613999999999997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35.613999999999997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1926</v>
      </c>
      <c r="B20" s="70">
        <v>12</v>
      </c>
      <c r="C20" s="70">
        <v>12</v>
      </c>
      <c r="D20" s="70">
        <v>1</v>
      </c>
      <c r="E20" s="70">
        <v>2015</v>
      </c>
      <c r="F20" s="70" t="s">
        <v>182</v>
      </c>
      <c r="G20" s="1073" t="s">
        <v>1914</v>
      </c>
      <c r="H20" s="70" t="s">
        <v>1915</v>
      </c>
      <c r="I20" s="1066"/>
      <c r="J20" s="73">
        <v>0</v>
      </c>
      <c r="K20" s="73">
        <v>0</v>
      </c>
      <c r="L20" s="73">
        <v>0</v>
      </c>
      <c r="M20" s="73">
        <v>0</v>
      </c>
      <c r="N20" s="73">
        <v>0</v>
      </c>
      <c r="O20" s="73">
        <v>0</v>
      </c>
      <c r="P20" s="73">
        <v>0</v>
      </c>
      <c r="Q20" s="73">
        <v>0</v>
      </c>
      <c r="R20" s="73">
        <v>0</v>
      </c>
      <c r="S20" s="73">
        <v>0</v>
      </c>
      <c r="T20" s="73">
        <v>18.225999999999999</v>
      </c>
      <c r="U20" s="73">
        <v>0</v>
      </c>
      <c r="V20" s="73">
        <v>0</v>
      </c>
      <c r="W20" s="73">
        <v>0</v>
      </c>
      <c r="X20" s="73">
        <v>0</v>
      </c>
      <c r="Y20" s="73">
        <v>0</v>
      </c>
      <c r="Z20" s="73">
        <v>0</v>
      </c>
      <c r="AA20" s="73">
        <v>4.6639999999999997</v>
      </c>
      <c r="AB20" s="73">
        <v>0</v>
      </c>
      <c r="AC20" s="73">
        <v>0</v>
      </c>
      <c r="AD20" s="73">
        <v>0</v>
      </c>
      <c r="AE20" s="73">
        <v>0</v>
      </c>
      <c r="AF20" s="73">
        <v>0</v>
      </c>
      <c r="AG20" s="73">
        <v>0</v>
      </c>
      <c r="AH20" s="73">
        <v>0</v>
      </c>
      <c r="AI20" s="73">
        <v>0</v>
      </c>
      <c r="AJ20" s="73">
        <v>10.202999999999999</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18.225999999999999</v>
      </c>
      <c r="DV20" s="73">
        <v>0</v>
      </c>
      <c r="DW20" s="73">
        <v>0</v>
      </c>
      <c r="DX20" s="73">
        <v>0</v>
      </c>
      <c r="DY20" s="73">
        <v>0</v>
      </c>
      <c r="DZ20" s="73">
        <v>0</v>
      </c>
      <c r="EA20" s="73">
        <v>0</v>
      </c>
      <c r="EB20" s="73">
        <v>4.6639999999999997</v>
      </c>
      <c r="EC20" s="73">
        <v>0</v>
      </c>
      <c r="ED20" s="73">
        <v>0</v>
      </c>
      <c r="EE20" s="73">
        <v>0</v>
      </c>
      <c r="EF20" s="73">
        <v>0</v>
      </c>
      <c r="EG20" s="73">
        <v>0</v>
      </c>
      <c r="EH20" s="73">
        <v>0</v>
      </c>
      <c r="EI20" s="73">
        <v>0</v>
      </c>
      <c r="EJ20" s="73">
        <v>0</v>
      </c>
      <c r="EK20" s="73">
        <v>10.202999999999999</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33.093000000000004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33.093000000000004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1927</v>
      </c>
      <c r="B21" s="70">
        <v>13</v>
      </c>
      <c r="C21" s="70">
        <v>13</v>
      </c>
      <c r="D21" s="70">
        <v>1</v>
      </c>
      <c r="E21" s="70">
        <v>2016</v>
      </c>
      <c r="F21" s="70" t="s">
        <v>155</v>
      </c>
      <c r="G21" s="1073" t="s">
        <v>1914</v>
      </c>
      <c r="H21" s="70" t="s">
        <v>1915</v>
      </c>
      <c r="I21" s="1066"/>
      <c r="J21" s="73">
        <v>0</v>
      </c>
      <c r="K21" s="73">
        <v>0</v>
      </c>
      <c r="L21" s="73">
        <v>0</v>
      </c>
      <c r="M21" s="73">
        <v>0</v>
      </c>
      <c r="N21" s="73">
        <v>0</v>
      </c>
      <c r="O21" s="73">
        <v>0</v>
      </c>
      <c r="P21" s="73">
        <v>0</v>
      </c>
      <c r="Q21" s="73">
        <v>0</v>
      </c>
      <c r="R21" s="73">
        <v>0</v>
      </c>
      <c r="S21" s="73">
        <v>0</v>
      </c>
      <c r="T21" s="73">
        <v>16.343</v>
      </c>
      <c r="U21" s="73">
        <v>0</v>
      </c>
      <c r="V21" s="73">
        <v>0</v>
      </c>
      <c r="W21" s="73">
        <v>0</v>
      </c>
      <c r="X21" s="73">
        <v>0</v>
      </c>
      <c r="Y21" s="73">
        <v>0</v>
      </c>
      <c r="Z21" s="73">
        <v>0</v>
      </c>
      <c r="AA21" s="73">
        <v>4.1630000000000003</v>
      </c>
      <c r="AB21" s="73">
        <v>0</v>
      </c>
      <c r="AC21" s="73">
        <v>0</v>
      </c>
      <c r="AD21" s="73">
        <v>0</v>
      </c>
      <c r="AE21" s="73">
        <v>0</v>
      </c>
      <c r="AF21" s="73">
        <v>0</v>
      </c>
      <c r="AG21" s="73">
        <v>0</v>
      </c>
      <c r="AH21" s="73">
        <v>0</v>
      </c>
      <c r="AI21" s="73">
        <v>0</v>
      </c>
      <c r="AJ21" s="73">
        <v>10.045</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16.343</v>
      </c>
      <c r="DV21" s="73">
        <v>0</v>
      </c>
      <c r="DW21" s="73">
        <v>0</v>
      </c>
      <c r="DX21" s="73">
        <v>0</v>
      </c>
      <c r="DY21" s="73">
        <v>0</v>
      </c>
      <c r="DZ21" s="73">
        <v>0</v>
      </c>
      <c r="EA21" s="73">
        <v>0</v>
      </c>
      <c r="EB21" s="73">
        <v>4.1630000000000003</v>
      </c>
      <c r="EC21" s="73">
        <v>0</v>
      </c>
      <c r="ED21" s="73">
        <v>0</v>
      </c>
      <c r="EE21" s="73">
        <v>0</v>
      </c>
      <c r="EF21" s="73">
        <v>0</v>
      </c>
      <c r="EG21" s="73">
        <v>0</v>
      </c>
      <c r="EH21" s="73">
        <v>0</v>
      </c>
      <c r="EI21" s="73">
        <v>0</v>
      </c>
      <c r="EJ21" s="73">
        <v>0</v>
      </c>
      <c r="EK21" s="73">
        <v>10.045</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30.550999999999998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30.550999999999998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1928</v>
      </c>
      <c r="B22" s="70">
        <v>14</v>
      </c>
      <c r="C22" s="70">
        <v>14</v>
      </c>
      <c r="D22" s="70">
        <v>1</v>
      </c>
      <c r="E22" s="70">
        <v>2017</v>
      </c>
      <c r="F22" s="70" t="s">
        <v>156</v>
      </c>
      <c r="G22" s="1073" t="s">
        <v>1914</v>
      </c>
      <c r="H22" s="70" t="s">
        <v>1915</v>
      </c>
      <c r="I22" s="1066"/>
      <c r="J22" s="73">
        <v>0</v>
      </c>
      <c r="K22" s="73">
        <v>0</v>
      </c>
      <c r="L22" s="73">
        <v>0</v>
      </c>
      <c r="M22" s="73">
        <v>0</v>
      </c>
      <c r="N22" s="73">
        <v>0</v>
      </c>
      <c r="O22" s="73">
        <v>0</v>
      </c>
      <c r="P22" s="73">
        <v>0</v>
      </c>
      <c r="Q22" s="73">
        <v>0</v>
      </c>
      <c r="R22" s="73">
        <v>0</v>
      </c>
      <c r="S22" s="73">
        <v>0</v>
      </c>
      <c r="T22" s="73">
        <v>15.176</v>
      </c>
      <c r="U22" s="73">
        <v>0</v>
      </c>
      <c r="V22" s="73">
        <v>0</v>
      </c>
      <c r="W22" s="73">
        <v>0</v>
      </c>
      <c r="X22" s="73">
        <v>0</v>
      </c>
      <c r="Y22" s="73">
        <v>0</v>
      </c>
      <c r="Z22" s="73">
        <v>0</v>
      </c>
      <c r="AA22" s="73">
        <v>3.6389999999999998</v>
      </c>
      <c r="AB22" s="73">
        <v>0</v>
      </c>
      <c r="AC22" s="73">
        <v>0</v>
      </c>
      <c r="AD22" s="73">
        <v>0</v>
      </c>
      <c r="AE22" s="73">
        <v>0</v>
      </c>
      <c r="AF22" s="73">
        <v>0</v>
      </c>
      <c r="AG22" s="73">
        <v>0</v>
      </c>
      <c r="AH22" s="73">
        <v>0</v>
      </c>
      <c r="AI22" s="73">
        <v>0</v>
      </c>
      <c r="AJ22" s="73">
        <v>9.4429999999999996</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15.176</v>
      </c>
      <c r="DV22" s="73">
        <v>0</v>
      </c>
      <c r="DW22" s="73">
        <v>0</v>
      </c>
      <c r="DX22" s="73">
        <v>0</v>
      </c>
      <c r="DY22" s="73">
        <v>0</v>
      </c>
      <c r="DZ22" s="73">
        <v>0</v>
      </c>
      <c r="EA22" s="73">
        <v>0</v>
      </c>
      <c r="EB22" s="73">
        <v>3.6389999999999998</v>
      </c>
      <c r="EC22" s="73">
        <v>0</v>
      </c>
      <c r="ED22" s="73">
        <v>0</v>
      </c>
      <c r="EE22" s="73">
        <v>0</v>
      </c>
      <c r="EF22" s="73">
        <v>0</v>
      </c>
      <c r="EG22" s="73">
        <v>0</v>
      </c>
      <c r="EH22" s="73">
        <v>0</v>
      </c>
      <c r="EI22" s="73">
        <v>0</v>
      </c>
      <c r="EJ22" s="73">
        <v>0</v>
      </c>
      <c r="EK22" s="73">
        <v>9.4429999999999996</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28.257999999999999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28.257999999999999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1929</v>
      </c>
      <c r="B23" s="70">
        <v>15</v>
      </c>
      <c r="C23" s="70">
        <v>15</v>
      </c>
      <c r="D23" s="70">
        <v>1</v>
      </c>
      <c r="E23" s="70">
        <v>2018</v>
      </c>
      <c r="F23" s="70" t="s">
        <v>183</v>
      </c>
      <c r="G23" s="1073" t="s">
        <v>1914</v>
      </c>
      <c r="H23" s="70" t="s">
        <v>1915</v>
      </c>
      <c r="I23" s="1066"/>
      <c r="J23" s="73">
        <v>0</v>
      </c>
      <c r="K23" s="73">
        <v>0</v>
      </c>
      <c r="L23" s="73">
        <v>0</v>
      </c>
      <c r="M23" s="73">
        <v>0</v>
      </c>
      <c r="N23" s="73">
        <v>0</v>
      </c>
      <c r="O23" s="73">
        <v>0</v>
      </c>
      <c r="P23" s="73">
        <v>0</v>
      </c>
      <c r="Q23" s="73">
        <v>0</v>
      </c>
      <c r="R23" s="73">
        <v>0</v>
      </c>
      <c r="S23" s="73">
        <v>0</v>
      </c>
      <c r="T23" s="73">
        <v>14.263999999999999</v>
      </c>
      <c r="U23" s="73">
        <v>0</v>
      </c>
      <c r="V23" s="73">
        <v>0</v>
      </c>
      <c r="W23" s="73">
        <v>0</v>
      </c>
      <c r="X23" s="73">
        <v>0</v>
      </c>
      <c r="Y23" s="73">
        <v>0</v>
      </c>
      <c r="Z23" s="73">
        <v>0</v>
      </c>
      <c r="AA23" s="73">
        <v>2.8980000000000001</v>
      </c>
      <c r="AB23" s="73">
        <v>0</v>
      </c>
      <c r="AC23" s="73">
        <v>0</v>
      </c>
      <c r="AD23" s="73">
        <v>0</v>
      </c>
      <c r="AE23" s="73">
        <v>0</v>
      </c>
      <c r="AF23" s="73">
        <v>0</v>
      </c>
      <c r="AG23" s="73">
        <v>0</v>
      </c>
      <c r="AH23" s="73">
        <v>0</v>
      </c>
      <c r="AI23" s="73">
        <v>0</v>
      </c>
      <c r="AJ23" s="73">
        <v>8.7639999999999993</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14.263999999999999</v>
      </c>
      <c r="DV23" s="73">
        <v>0</v>
      </c>
      <c r="DW23" s="73">
        <v>0</v>
      </c>
      <c r="DX23" s="73">
        <v>0</v>
      </c>
      <c r="DY23" s="73">
        <v>0</v>
      </c>
      <c r="DZ23" s="73">
        <v>0</v>
      </c>
      <c r="EA23" s="73">
        <v>0</v>
      </c>
      <c r="EB23" s="73">
        <v>2.8980000000000001</v>
      </c>
      <c r="EC23" s="73">
        <v>0</v>
      </c>
      <c r="ED23" s="73">
        <v>0</v>
      </c>
      <c r="EE23" s="73">
        <v>0</v>
      </c>
      <c r="EF23" s="73">
        <v>0</v>
      </c>
      <c r="EG23" s="73">
        <v>0</v>
      </c>
      <c r="EH23" s="73">
        <v>0</v>
      </c>
      <c r="EI23" s="73">
        <v>0</v>
      </c>
      <c r="EJ23" s="73">
        <v>0</v>
      </c>
      <c r="EK23" s="73">
        <v>8.7639999999999993</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25.925999999999998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25.925999999999998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1930</v>
      </c>
      <c r="B24" s="70">
        <v>16</v>
      </c>
      <c r="C24" s="70">
        <v>16</v>
      </c>
      <c r="D24" s="70">
        <v>1</v>
      </c>
      <c r="E24" s="70">
        <v>2019</v>
      </c>
      <c r="F24" s="70" t="s">
        <v>158</v>
      </c>
      <c r="G24" s="1073" t="s">
        <v>1914</v>
      </c>
      <c r="H24" s="70" t="s">
        <v>1915</v>
      </c>
      <c r="I24" s="1066"/>
      <c r="J24" s="73">
        <v>0</v>
      </c>
      <c r="K24" s="73">
        <v>0</v>
      </c>
      <c r="L24" s="73">
        <v>0</v>
      </c>
      <c r="M24" s="73">
        <v>0</v>
      </c>
      <c r="N24" s="73">
        <v>0</v>
      </c>
      <c r="O24" s="73">
        <v>0</v>
      </c>
      <c r="P24" s="73">
        <v>0</v>
      </c>
      <c r="Q24" s="73">
        <v>0</v>
      </c>
      <c r="R24" s="73">
        <v>0</v>
      </c>
      <c r="S24" s="73">
        <v>0</v>
      </c>
      <c r="T24" s="73">
        <v>10.492000000000001</v>
      </c>
      <c r="U24" s="73">
        <v>0</v>
      </c>
      <c r="V24" s="73">
        <v>0</v>
      </c>
      <c r="W24" s="73">
        <v>0</v>
      </c>
      <c r="X24" s="73">
        <v>0</v>
      </c>
      <c r="Y24" s="73">
        <v>0</v>
      </c>
      <c r="Z24" s="73">
        <v>0</v>
      </c>
      <c r="AA24" s="73">
        <v>1.851</v>
      </c>
      <c r="AB24" s="73">
        <v>0</v>
      </c>
      <c r="AC24" s="73">
        <v>0</v>
      </c>
      <c r="AD24" s="73">
        <v>0</v>
      </c>
      <c r="AE24" s="73">
        <v>0</v>
      </c>
      <c r="AF24" s="73">
        <v>0</v>
      </c>
      <c r="AG24" s="73">
        <v>0</v>
      </c>
      <c r="AH24" s="73">
        <v>0</v>
      </c>
      <c r="AI24" s="73">
        <v>0</v>
      </c>
      <c r="AJ24" s="73">
        <v>6.3339999999999996</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10.492000000000001</v>
      </c>
      <c r="DV24" s="73">
        <v>0</v>
      </c>
      <c r="DW24" s="73">
        <v>0</v>
      </c>
      <c r="DX24" s="73">
        <v>0</v>
      </c>
      <c r="DY24" s="73">
        <v>0</v>
      </c>
      <c r="DZ24" s="73">
        <v>0</v>
      </c>
      <c r="EA24" s="73">
        <v>0</v>
      </c>
      <c r="EB24" s="73">
        <v>1.851</v>
      </c>
      <c r="EC24" s="73">
        <v>0</v>
      </c>
      <c r="ED24" s="73">
        <v>0</v>
      </c>
      <c r="EE24" s="73">
        <v>0</v>
      </c>
      <c r="EF24" s="73">
        <v>0</v>
      </c>
      <c r="EG24" s="73">
        <v>0</v>
      </c>
      <c r="EH24" s="73">
        <v>0</v>
      </c>
      <c r="EI24" s="73">
        <v>0</v>
      </c>
      <c r="EJ24" s="73">
        <v>0</v>
      </c>
      <c r="EK24" s="73">
        <v>6.3339999999999996</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18.677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18.677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1931</v>
      </c>
      <c r="B25" s="70">
        <v>17</v>
      </c>
      <c r="C25" s="70">
        <v>17</v>
      </c>
      <c r="D25" s="70">
        <v>1</v>
      </c>
      <c r="E25" s="70">
        <v>2020</v>
      </c>
      <c r="F25" s="70" t="s">
        <v>159</v>
      </c>
      <c r="G25" s="1073" t="s">
        <v>1914</v>
      </c>
      <c r="H25" s="70" t="s">
        <v>1915</v>
      </c>
      <c r="I25" s="1066"/>
      <c r="J25" s="73">
        <v>0</v>
      </c>
      <c r="K25" s="73">
        <v>0</v>
      </c>
      <c r="L25" s="73">
        <v>0</v>
      </c>
      <c r="M25" s="73">
        <v>0</v>
      </c>
      <c r="N25" s="73">
        <v>0</v>
      </c>
      <c r="O25" s="73">
        <v>0</v>
      </c>
      <c r="P25" s="73">
        <v>0</v>
      </c>
      <c r="Q25" s="73">
        <v>0</v>
      </c>
      <c r="R25" s="73">
        <v>0</v>
      </c>
      <c r="S25" s="73">
        <v>0</v>
      </c>
      <c r="T25" s="73">
        <v>9.6189999999999998</v>
      </c>
      <c r="U25" s="73">
        <v>0</v>
      </c>
      <c r="V25" s="73">
        <v>0</v>
      </c>
      <c r="W25" s="73">
        <v>0</v>
      </c>
      <c r="X25" s="73">
        <v>0</v>
      </c>
      <c r="Y25" s="73">
        <v>0</v>
      </c>
      <c r="Z25" s="73">
        <v>0</v>
      </c>
      <c r="AA25" s="73">
        <v>2.1150000000000002</v>
      </c>
      <c r="AB25" s="73">
        <v>0</v>
      </c>
      <c r="AC25" s="73">
        <v>0</v>
      </c>
      <c r="AD25" s="73">
        <v>0</v>
      </c>
      <c r="AE25" s="73">
        <v>0</v>
      </c>
      <c r="AF25" s="73">
        <v>0</v>
      </c>
      <c r="AG25" s="73">
        <v>0</v>
      </c>
      <c r="AH25" s="73">
        <v>0</v>
      </c>
      <c r="AI25" s="73">
        <v>0</v>
      </c>
      <c r="AJ25" s="73">
        <v>6.0529999999999999</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9.6189999999999998</v>
      </c>
      <c r="DV25" s="73">
        <v>0</v>
      </c>
      <c r="DW25" s="73">
        <v>0</v>
      </c>
      <c r="DX25" s="73">
        <v>0</v>
      </c>
      <c r="DY25" s="73">
        <v>0</v>
      </c>
      <c r="DZ25" s="73">
        <v>0</v>
      </c>
      <c r="EA25" s="73">
        <v>0</v>
      </c>
      <c r="EB25" s="73">
        <v>2.1150000000000002</v>
      </c>
      <c r="EC25" s="73">
        <v>0</v>
      </c>
      <c r="ED25" s="73">
        <v>0</v>
      </c>
      <c r="EE25" s="73">
        <v>0</v>
      </c>
      <c r="EF25" s="73">
        <v>0</v>
      </c>
      <c r="EG25" s="73">
        <v>0</v>
      </c>
      <c r="EH25" s="73">
        <v>0</v>
      </c>
      <c r="EI25" s="73">
        <v>0</v>
      </c>
      <c r="EJ25" s="73">
        <v>0</v>
      </c>
      <c r="EK25" s="73">
        <v>6.0529999999999999</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17.786999999999999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17.786999999999999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1932</v>
      </c>
      <c r="B26" s="70">
        <v>18</v>
      </c>
      <c r="C26" s="70">
        <v>18</v>
      </c>
      <c r="D26" s="70">
        <v>1</v>
      </c>
      <c r="E26" s="70">
        <v>2021</v>
      </c>
      <c r="F26" s="70" t="s">
        <v>160</v>
      </c>
      <c r="G26" s="1073" t="s">
        <v>1914</v>
      </c>
      <c r="H26" s="70" t="s">
        <v>1915</v>
      </c>
      <c r="I26" s="1066"/>
      <c r="J26" s="73">
        <v>0</v>
      </c>
      <c r="K26" s="73">
        <v>0</v>
      </c>
      <c r="L26" s="73">
        <v>0</v>
      </c>
      <c r="M26" s="73">
        <v>0</v>
      </c>
      <c r="N26" s="73">
        <v>0</v>
      </c>
      <c r="O26" s="73">
        <v>0</v>
      </c>
      <c r="P26" s="73">
        <v>0</v>
      </c>
      <c r="Q26" s="73">
        <v>0</v>
      </c>
      <c r="R26" s="73">
        <v>0</v>
      </c>
      <c r="S26" s="73">
        <v>0</v>
      </c>
      <c r="T26" s="73">
        <v>10.726000000000001</v>
      </c>
      <c r="U26" s="73">
        <v>0</v>
      </c>
      <c r="V26" s="73">
        <v>0</v>
      </c>
      <c r="W26" s="73">
        <v>0</v>
      </c>
      <c r="X26" s="73">
        <v>0</v>
      </c>
      <c r="Y26" s="73">
        <v>0</v>
      </c>
      <c r="Z26" s="73">
        <v>0</v>
      </c>
      <c r="AA26" s="73">
        <v>2.024</v>
      </c>
      <c r="AB26" s="73">
        <v>0</v>
      </c>
      <c r="AC26" s="73">
        <v>0</v>
      </c>
      <c r="AD26" s="73">
        <v>0</v>
      </c>
      <c r="AE26" s="73">
        <v>0</v>
      </c>
      <c r="AF26" s="73">
        <v>0</v>
      </c>
      <c r="AG26" s="73">
        <v>0</v>
      </c>
      <c r="AH26" s="73">
        <v>0</v>
      </c>
      <c r="AI26" s="73">
        <v>0</v>
      </c>
      <c r="AJ26" s="73">
        <v>5.5039999999999996</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10.726000000000001</v>
      </c>
      <c r="DV26" s="73">
        <v>0</v>
      </c>
      <c r="DW26" s="73">
        <v>0</v>
      </c>
      <c r="DX26" s="73">
        <v>0</v>
      </c>
      <c r="DY26" s="73">
        <v>0</v>
      </c>
      <c r="DZ26" s="73">
        <v>0</v>
      </c>
      <c r="EA26" s="73">
        <v>0</v>
      </c>
      <c r="EB26" s="73">
        <v>2.024</v>
      </c>
      <c r="EC26" s="73">
        <v>0</v>
      </c>
      <c r="ED26" s="73">
        <v>0</v>
      </c>
      <c r="EE26" s="73">
        <v>0</v>
      </c>
      <c r="EF26" s="73">
        <v>0</v>
      </c>
      <c r="EG26" s="73">
        <v>0</v>
      </c>
      <c r="EH26" s="73">
        <v>0</v>
      </c>
      <c r="EI26" s="73">
        <v>0</v>
      </c>
      <c r="EJ26" s="73">
        <v>0</v>
      </c>
      <c r="EK26" s="73">
        <v>5.5039999999999996</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18.254000000000001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18.254000000000001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1933</v>
      </c>
      <c r="B27" s="70">
        <v>19</v>
      </c>
      <c r="C27" s="70">
        <v>19</v>
      </c>
      <c r="D27" s="70">
        <v>1</v>
      </c>
      <c r="E27" s="70">
        <v>2022</v>
      </c>
      <c r="F27" s="70" t="s">
        <v>161</v>
      </c>
      <c r="G27" s="1073" t="s">
        <v>1914</v>
      </c>
      <c r="H27" s="70" t="s">
        <v>1915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1934</v>
      </c>
      <c r="B28" s="70">
        <v>20</v>
      </c>
      <c r="C28" s="70">
        <v>20</v>
      </c>
      <c r="D28" s="70">
        <v>1</v>
      </c>
      <c r="E28" s="70">
        <v>2023</v>
      </c>
      <c r="F28" s="70" t="s">
        <v>1539</v>
      </c>
      <c r="G28" s="1073" t="s">
        <v>1914</v>
      </c>
      <c r="H28" s="70" t="s">
        <v>1915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1935</v>
      </c>
      <c r="B29" s="70">
        <v>21</v>
      </c>
      <c r="C29" s="70">
        <v>21</v>
      </c>
      <c r="D29" s="70">
        <v>1</v>
      </c>
      <c r="E29" s="70">
        <v>2024</v>
      </c>
      <c r="F29" s="70" t="s">
        <v>1554</v>
      </c>
      <c r="G29" s="1073" t="s">
        <v>1914</v>
      </c>
      <c r="H29" s="70" t="s">
        <v>1915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1914</v>
      </c>
      <c r="H30" s="70" t="s">
        <v>1915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1914</v>
      </c>
      <c r="H31" s="70" t="s">
        <v>1915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1914</v>
      </c>
      <c r="H32" s="70" t="s">
        <v>1915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1914</v>
      </c>
      <c r="H33" s="70" t="s">
        <v>1915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1914</v>
      </c>
      <c r="H34" s="70" t="s">
        <v>1915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1914</v>
      </c>
      <c r="H35" s="70" t="s">
        <v>1915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2310</v>
      </c>
      <c r="B15" s="70">
        <v>7</v>
      </c>
      <c r="C15" s="70">
        <v>18</v>
      </c>
      <c r="D15" s="70">
        <v>7</v>
      </c>
      <c r="E15" s="70">
        <v>2024</v>
      </c>
      <c r="F15" s="70" t="s">
        <v>1554</v>
      </c>
      <c r="G15" s="1073" t="s">
        <v>2307</v>
      </c>
      <c r="H15" s="70" t="s">
        <v>2308</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1935</v>
      </c>
      <c r="B24" s="70">
        <v>16</v>
      </c>
      <c r="C24" s="70">
        <v>18</v>
      </c>
      <c r="D24" s="70">
        <v>16</v>
      </c>
      <c r="E24" s="70">
        <v>2024</v>
      </c>
      <c r="F24" s="70" t="s">
        <v>1554</v>
      </c>
      <c r="G24" s="1073" t="s">
        <v>1914</v>
      </c>
      <c r="H24" s="70" t="s">
        <v>1915</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1640</v>
      </c>
      <c r="B26" s="70">
        <v>18</v>
      </c>
      <c r="C26" s="70">
        <v>18</v>
      </c>
      <c r="D26" s="70">
        <v>18</v>
      </c>
      <c r="E26" s="70">
        <v>2024</v>
      </c>
      <c r="F26" s="70" t="s">
        <v>1554</v>
      </c>
      <c r="G26" s="1073" t="s">
        <v>1637</v>
      </c>
      <c r="H26" s="70" t="s">
        <v>1638</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2309</v>
      </c>
      <c r="B195" s="70">
        <v>187</v>
      </c>
      <c r="C195" s="70">
        <v>16</v>
      </c>
      <c r="D195" s="70">
        <v>7</v>
      </c>
      <c r="E195" s="70">
        <v>2022</v>
      </c>
      <c r="F195" s="70" t="s">
        <v>161</v>
      </c>
      <c r="G195" s="1073" t="s">
        <v>2307</v>
      </c>
      <c r="H195" s="70" t="s">
        <v>2308</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1933</v>
      </c>
      <c r="B204" s="70">
        <v>196</v>
      </c>
      <c r="C204" s="70">
        <v>16</v>
      </c>
      <c r="D204" s="70">
        <v>16</v>
      </c>
      <c r="E204" s="70">
        <v>2022</v>
      </c>
      <c r="F204" s="70" t="s">
        <v>161</v>
      </c>
      <c r="G204" s="1073" t="s">
        <v>1914</v>
      </c>
      <c r="H204" s="70" t="s">
        <v>1915</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1639</v>
      </c>
      <c r="B206" s="70">
        <v>198</v>
      </c>
      <c r="C206" s="70">
        <v>16</v>
      </c>
      <c r="D206" s="70">
        <v>18</v>
      </c>
      <c r="E206" s="70">
        <v>2022</v>
      </c>
      <c r="F206" s="70" t="s">
        <v>161</v>
      </c>
      <c r="G206" s="1073" t="s">
        <v>1637</v>
      </c>
      <c r="H206" s="70" t="s">
        <v>1638</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1914</v>
      </c>
      <c r="H6" s="77" t="s">
        <v>1915</v>
      </c>
      <c r="I6" s="77" t="s">
        <v>2364</v>
      </c>
      <c r="J6" s="77" t="s">
        <v>2365</v>
      </c>
      <c r="K6" s="1080">
        <v>24</v>
      </c>
      <c r="L6" s="1081">
        <v>47</v>
      </c>
      <c r="M6" s="1044"/>
      <c r="N6" s="988">
        <v>1</v>
      </c>
      <c r="O6" s="77" t="s">
        <v>1642</v>
      </c>
      <c r="P6" s="77" t="s">
        <v>1643</v>
      </c>
      <c r="Q6" s="77" t="s">
        <v>1501</v>
      </c>
      <c r="R6" s="16"/>
      <c r="S6" s="77">
        <v>1</v>
      </c>
      <c r="T6" s="77" t="s">
        <v>1914</v>
      </c>
      <c r="U6" s="77" t="s">
        <v>1915</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2359</v>
      </c>
      <c r="AE9" s="77" t="s">
        <v>2360</v>
      </c>
      <c r="AF9" s="77" t="s">
        <v>1501</v>
      </c>
    </row>
    <row r="10" spans="1:32" ht="12">
      <c r="A10" s="16"/>
      <c r="B10" s="16"/>
      <c r="C10" s="16"/>
      <c r="D10" s="16"/>
      <c r="F10" s="75" t="s">
        <v>1501</v>
      </c>
      <c r="G10" s="76" t="s">
        <v>1914</v>
      </c>
      <c r="H10" s="77" t="s">
        <v>1915</v>
      </c>
      <c r="I10" s="77" t="s">
        <v>2364</v>
      </c>
      <c r="J10" s="77" t="s">
        <v>2365</v>
      </c>
      <c r="K10" s="1079">
        <v>24</v>
      </c>
      <c r="L10" s="1045">
        <v>47</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2323</v>
      </c>
      <c r="AE11" s="77" t="s">
        <v>2324</v>
      </c>
      <c r="AF11" s="77" t="s">
        <v>1501</v>
      </c>
    </row>
    <row r="12" spans="1:32" ht="12">
      <c r="A12" s="16"/>
      <c r="B12" s="16"/>
      <c r="C12" s="16"/>
      <c r="D12" s="16"/>
      <c r="F12" s="75" t="s">
        <v>1505</v>
      </c>
      <c r="G12" s="76" t="s">
        <v>1914</v>
      </c>
      <c r="H12" s="77"/>
      <c r="I12" s="77" t="s">
        <v>1914</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2307</v>
      </c>
      <c r="AE12" s="77" t="s">
        <v>2308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1914</v>
      </c>
      <c r="AE21" s="77" t="s">
        <v>1915</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1637</v>
      </c>
      <c r="AE23" s="77" t="s">
        <v>1638</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2259</v>
      </c>
      <c r="P33" s="77" t="s">
        <v>1635</v>
      </c>
      <c r="Q33" s="77" t="s">
        <v>1501</v>
      </c>
      <c r="R33" s="16"/>
      <c r="S33" s="16"/>
      <c r="T33" s="16"/>
      <c r="U33" s="16"/>
      <c r="V33" s="16"/>
      <c r="W33" s="16"/>
      <c r="X33" s="77">
        <v>28</v>
      </c>
      <c r="Y33" s="692" t="s">
        <v>2259</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豊後大野市</v>
      </c>
      <c r="K4" s="70" t="str">
        <f>HLOOKUP(K3,比較地域マスタ!$E$5:$L$6,2,0)</f>
        <v>44212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豊後大野市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284.56981155171798</v>
      </c>
      <c r="BB5" s="29"/>
      <c r="BC5" s="17"/>
      <c r="BD5" s="1005">
        <f>SUM(BC6:BC8)</f>
        <v>215.4416474195491</v>
      </c>
      <c r="BE5" s="29"/>
      <c r="BF5" s="17"/>
      <c r="BG5" s="1005">
        <f>AK35</f>
        <v>141.26973324103125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256.75304457894589</v>
      </c>
      <c r="BA6" s="17"/>
      <c r="BB6" s="29"/>
      <c r="BC6" s="1005">
        <f>O32</f>
        <v>172.31711488033051</v>
      </c>
      <c r="BD6" s="17"/>
      <c r="BE6" s="29"/>
      <c r="BF6" s="1005">
        <f>AK36</f>
        <v>117.11343709892698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6.1170137432364244</v>
      </c>
      <c r="BA7" s="17"/>
      <c r="BB7" s="29"/>
      <c r="BC7" s="1005">
        <f>O33</f>
        <v>4.1086813354988347</v>
      </c>
      <c r="BD7" s="17"/>
      <c r="BE7" s="29"/>
      <c r="BF7" s="1005">
        <f t="shared" ref="BF7:BF8" si="0">AK37</f>
        <v>4.4124410002372789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21.699753229535659</v>
      </c>
      <c r="BA8" s="17"/>
      <c r="BB8" s="29"/>
      <c r="BC8" s="1005">
        <f>O34</f>
        <v>39.015851203719777</v>
      </c>
      <c r="BD8" s="17"/>
      <c r="BE8" s="29"/>
      <c r="BF8" s="1005">
        <f t="shared" si="0"/>
        <v>19.743855141866995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485.89226475044705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37.471285625968761</v>
      </c>
      <c r="BA9" s="1005">
        <f>AZ9</f>
        <v>37.471285625968761</v>
      </c>
      <c r="BB9" s="29"/>
      <c r="BC9" s="1005">
        <f>O35</f>
        <v>60.162573409929827</v>
      </c>
      <c r="BD9" s="1005">
        <f>BC9</f>
        <v>60.162573409929827</v>
      </c>
      <c r="BE9" s="29"/>
      <c r="BF9" s="1005">
        <f>AK39</f>
        <v>34.453426849683794</v>
      </c>
      <c r="BG9" s="1005">
        <f>AK39</f>
        <v>34.453426849683794</v>
      </c>
      <c r="BH9" s="29"/>
    </row>
    <row r="10" spans="1:62" ht="17.100000000000001" customHeight="1" thickBot="1">
      <c r="B10" s="323"/>
      <c r="C10" s="324"/>
      <c r="D10" s="326"/>
      <c r="E10" s="326"/>
      <c r="F10" s="326"/>
      <c r="G10" s="325"/>
      <c r="H10" s="325"/>
      <c r="I10" s="326"/>
      <c r="J10" s="327"/>
      <c r="K10" s="334"/>
      <c r="L10" s="246" t="s">
        <v>114</v>
      </c>
      <c r="M10" s="246"/>
      <c r="N10" s="563"/>
      <c r="O10" s="906">
        <f>SUM(O11:O13)</f>
        <v>284.56981155171798</v>
      </c>
      <c r="P10" s="453">
        <f t="shared" ref="P10:P22" si="1">O10/$O$9</f>
        <v>0.58566442027611254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48.62231704568012</v>
      </c>
      <c r="BA10" s="1005">
        <f>AZ10</f>
        <v>48.62231704568012</v>
      </c>
      <c r="BB10" s="29"/>
      <c r="BC10" s="1005">
        <f>O36</f>
        <v>69.336595218930995</v>
      </c>
      <c r="BD10" s="1005">
        <f>BC10</f>
        <v>69.336595218930995</v>
      </c>
      <c r="BE10" s="29"/>
      <c r="BF10" s="1005">
        <f>AK40</f>
        <v>45.109213679756373</v>
      </c>
      <c r="BG10" s="1005">
        <f>AK40</f>
        <v>45.109213679756373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256.75304457894589</v>
      </c>
      <c r="P11" s="454">
        <f t="shared" si="1"/>
        <v>0.52841558346439932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111.85369159508021</v>
      </c>
      <c r="BB11" s="29"/>
      <c r="BC11" s="1005"/>
      <c r="BD11" s="1005">
        <f>SUM(BC12:BC14)</f>
        <v>101.34139610596435</v>
      </c>
      <c r="BE11" s="29"/>
      <c r="BF11" s="17"/>
      <c r="BG11" s="1005">
        <f>AK41</f>
        <v>81.101543591616988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6.1170137432364244</v>
      </c>
      <c r="P12" s="454">
        <f t="shared" si="1"/>
        <v>1.2589238781930611E-2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109.3290952855469</v>
      </c>
      <c r="BA12" s="17"/>
      <c r="BB12" s="29"/>
      <c r="BC12" s="1005">
        <f>O38</f>
        <v>98.309780463126884</v>
      </c>
      <c r="BD12" s="17"/>
      <c r="BE12" s="29"/>
      <c r="BF12" s="1005">
        <f>AK42</f>
        <v>79.13440780424277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21.699753229535659</v>
      </c>
      <c r="P13" s="454">
        <f t="shared" si="1"/>
        <v>4.4659598029782574E-2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2.5245963095333099</v>
      </c>
      <c r="BA13" s="17"/>
      <c r="BB13" s="29"/>
      <c r="BC13" s="1005">
        <f>O41</f>
        <v>3.0316156428374699</v>
      </c>
      <c r="BD13" s="17"/>
      <c r="BE13" s="29"/>
      <c r="BF13" s="1005">
        <f>AK45</f>
        <v>1.9671357873742206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37.471285625968761</v>
      </c>
      <c r="P14" s="453">
        <f t="shared" si="1"/>
        <v>7.7118506188226549E-2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48.62231704568012</v>
      </c>
      <c r="P15" s="453">
        <f t="shared" si="1"/>
        <v>0.10006810269073209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3.3751589320000002</v>
      </c>
      <c r="BA15" s="1005">
        <f>AZ15</f>
        <v>3.3751589320000002</v>
      </c>
      <c r="BB15" s="29"/>
      <c r="BC15" s="1005">
        <f>O43</f>
        <v>2.4671130858399999</v>
      </c>
      <c r="BD15" s="1005">
        <f>BC15</f>
        <v>2.4671130858399999</v>
      </c>
      <c r="BE15" s="29"/>
      <c r="BF15" s="1005">
        <f>AK47</f>
        <v>4.7250722531599996</v>
      </c>
      <c r="BG15" s="1005">
        <f>AK47</f>
        <v>4.7250722531599996</v>
      </c>
      <c r="BH15" s="29"/>
    </row>
    <row r="16" spans="1:62" ht="17.100000000000001" customHeight="1" thickBot="1">
      <c r="B16" s="323"/>
      <c r="C16" s="324"/>
      <c r="D16" s="326"/>
      <c r="E16" s="326"/>
      <c r="F16" s="326"/>
      <c r="G16" s="325"/>
      <c r="H16" s="325"/>
      <c r="I16" s="326"/>
      <c r="J16" s="327"/>
      <c r="K16" s="335"/>
      <c r="L16" s="246" t="s">
        <v>128</v>
      </c>
      <c r="M16" s="344"/>
      <c r="N16" s="345"/>
      <c r="O16" s="906">
        <f>SUM(O18:O21)</f>
        <v>111.85369159508021</v>
      </c>
      <c r="P16" s="453">
        <f t="shared" si="1"/>
        <v>0.23020265953920455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109.3290952855469</v>
      </c>
      <c r="P17" s="454">
        <f t="shared" si="1"/>
        <v>0.22500686513644752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46.566346041771787</v>
      </c>
      <c r="P18" s="454">
        <f t="shared" si="1"/>
        <v>9.5836771687831127E-2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62.762749243775112</v>
      </c>
      <c r="P19" s="454">
        <f t="shared" si="1"/>
        <v>0.12917009344861641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2.5245963095333099</v>
      </c>
      <c r="P20" s="454">
        <f t="shared" si="1"/>
        <v>5.1957944027570301E-3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3.3751589320000002</v>
      </c>
      <c r="P22" s="612">
        <f t="shared" si="1"/>
        <v>6.946311305724269E-3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227.85763125529229</v>
      </c>
      <c r="AZ22" s="1005">
        <f t="shared" si="3"/>
        <v>187.88727150627295</v>
      </c>
      <c r="BA22" s="1005">
        <f t="shared" si="3"/>
        <v>213.45665105278195</v>
      </c>
      <c r="BB22" s="1005">
        <f t="shared" si="3"/>
        <v>214.25488275599844</v>
      </c>
      <c r="BC22" s="1005">
        <f t="shared" si="3"/>
        <v>215.4416474195491</v>
      </c>
      <c r="BD22" s="1005">
        <f t="shared" si="3"/>
        <v>208.88468597940255</v>
      </c>
      <c r="BE22" s="1005">
        <f t="shared" si="3"/>
        <v>224.41472245252208</v>
      </c>
      <c r="BF22" s="1005">
        <f t="shared" si="3"/>
        <v>235.02764369297626</v>
      </c>
      <c r="BG22" s="1005">
        <f t="shared" si="3"/>
        <v>210.78129988870506</v>
      </c>
      <c r="BH22" s="1005">
        <f t="shared" si="3"/>
        <v>192.57382917798577</v>
      </c>
      <c r="BI22" s="1005">
        <f t="shared" si="3"/>
        <v>178.35803459709575</v>
      </c>
      <c r="BJ22" s="1005">
        <f t="shared" si="3"/>
        <v>206.5872424489655</v>
      </c>
      <c r="BK22" s="1005">
        <f t="shared" si="3"/>
        <v>164.19054449678859</v>
      </c>
      <c r="BL22" s="1005">
        <f t="shared" si="3"/>
        <v>141.26973324103125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43.238029441789131</v>
      </c>
      <c r="AZ23" s="1005">
        <f t="shared" ref="AZ23:BL23" si="4">Y39</f>
        <v>46.476696484673887</v>
      </c>
      <c r="BA23" s="1005">
        <f t="shared" si="4"/>
        <v>58.131321404134503</v>
      </c>
      <c r="BB23" s="1005">
        <f t="shared" si="4"/>
        <v>61.849061558090767</v>
      </c>
      <c r="BC23" s="1005">
        <f t="shared" si="4"/>
        <v>60.162573409929827</v>
      </c>
      <c r="BD23" s="1005">
        <f t="shared" si="4"/>
        <v>58.987910392470873</v>
      </c>
      <c r="BE23" s="1005">
        <f t="shared" si="4"/>
        <v>64.28763613608379</v>
      </c>
      <c r="BF23" s="1005">
        <f t="shared" si="4"/>
        <v>43.849146576582989</v>
      </c>
      <c r="BG23" s="1005">
        <f t="shared" si="4"/>
        <v>42.485698199751219</v>
      </c>
      <c r="BH23" s="1005">
        <f t="shared" si="4"/>
        <v>38.686057263678144</v>
      </c>
      <c r="BI23" s="1005">
        <f t="shared" si="4"/>
        <v>44.125477682307796</v>
      </c>
      <c r="BJ23" s="1005">
        <f t="shared" si="4"/>
        <v>35.521540183366916</v>
      </c>
      <c r="BK23" s="1005">
        <f t="shared" si="4"/>
        <v>34.24460086202032</v>
      </c>
      <c r="BL23" s="1005">
        <f t="shared" si="4"/>
        <v>34.453426849683794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41.101706889648277</v>
      </c>
      <c r="AZ24" s="1005">
        <f t="shared" ref="AZ24:BL24" si="5">Y40</f>
        <v>54.571878762993407</v>
      </c>
      <c r="BA24" s="1005">
        <f t="shared" si="5"/>
        <v>67.387666882035134</v>
      </c>
      <c r="BB24" s="1005">
        <f t="shared" si="5"/>
        <v>66.261068438118201</v>
      </c>
      <c r="BC24" s="1005">
        <f t="shared" si="5"/>
        <v>69.336595218930995</v>
      </c>
      <c r="BD24" s="1005">
        <f t="shared" si="5"/>
        <v>62.319273564225007</v>
      </c>
      <c r="BE24" s="1005">
        <f t="shared" si="5"/>
        <v>54.452672356181587</v>
      </c>
      <c r="BF24" s="1005">
        <f t="shared" si="5"/>
        <v>52.174727120705931</v>
      </c>
      <c r="BG24" s="1005">
        <f t="shared" si="5"/>
        <v>50.962975560194756</v>
      </c>
      <c r="BH24" s="1005">
        <f t="shared" si="5"/>
        <v>36.225625592674284</v>
      </c>
      <c r="BI24" s="1005">
        <f t="shared" si="5"/>
        <v>40.223085448605318</v>
      </c>
      <c r="BJ24" s="1005">
        <f t="shared" si="5"/>
        <v>37.120299319568872</v>
      </c>
      <c r="BK24" s="1005">
        <f t="shared" si="5"/>
        <v>32.563972653601155</v>
      </c>
      <c r="BL24" s="1005">
        <f t="shared" si="5"/>
        <v>45.109213679756373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104.8372635216292</v>
      </c>
      <c r="AZ25" s="1005">
        <f t="shared" ref="AZ25:BL25" si="6">Y41</f>
        <v>105.43998266112087</v>
      </c>
      <c r="BA25" s="1005">
        <f t="shared" si="6"/>
        <v>102.96123411213497</v>
      </c>
      <c r="BB25" s="1005">
        <f t="shared" si="6"/>
        <v>103.09306847968539</v>
      </c>
      <c r="BC25" s="1005">
        <f t="shared" si="6"/>
        <v>101.34139610596435</v>
      </c>
      <c r="BD25" s="1005">
        <f t="shared" si="6"/>
        <v>99.327206854602878</v>
      </c>
      <c r="BE25" s="1005">
        <f t="shared" si="6"/>
        <v>98.044874899741743</v>
      </c>
      <c r="BF25" s="1005">
        <f t="shared" si="6"/>
        <v>95.060528198593701</v>
      </c>
      <c r="BG25" s="1005">
        <f t="shared" si="6"/>
        <v>93.633590155459999</v>
      </c>
      <c r="BH25" s="1005">
        <f t="shared" si="6"/>
        <v>91.261019830350094</v>
      </c>
      <c r="BI25" s="1005">
        <f t="shared" si="6"/>
        <v>89.059459725590457</v>
      </c>
      <c r="BJ25" s="1005">
        <f t="shared" si="6"/>
        <v>80.784593727481464</v>
      </c>
      <c r="BK25" s="1005">
        <f t="shared" si="6"/>
        <v>80.726619074880873</v>
      </c>
      <c r="BL25" s="1005">
        <f t="shared" si="6"/>
        <v>81.101543591616988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2.4037011599999998</v>
      </c>
      <c r="AZ26" s="1005">
        <f t="shared" si="7"/>
        <v>2.3796641483999998</v>
      </c>
      <c r="BA26" s="1005">
        <f t="shared" si="7"/>
        <v>2.369362572</v>
      </c>
      <c r="BB26" s="1005">
        <f t="shared" si="7"/>
        <v>2.4510884114399998</v>
      </c>
      <c r="BC26" s="1005">
        <f t="shared" si="7"/>
        <v>2.4671130858399999</v>
      </c>
      <c r="BD26" s="1005">
        <f t="shared" si="7"/>
        <v>3.6703575899400001</v>
      </c>
      <c r="BE26" s="1005">
        <f t="shared" si="7"/>
        <v>4.0136350065800004</v>
      </c>
      <c r="BF26" s="1005">
        <f t="shared" si="7"/>
        <v>3.44890127624</v>
      </c>
      <c r="BG26" s="1005">
        <f t="shared" si="7"/>
        <v>3.7137915904000005</v>
      </c>
      <c r="BH26" s="1005">
        <f t="shared" si="7"/>
        <v>4.4407258048000005</v>
      </c>
      <c r="BI26" s="1005">
        <f t="shared" si="7"/>
        <v>5.111326180799999</v>
      </c>
      <c r="BJ26" s="1005">
        <f t="shared" si="7"/>
        <v>5.8328280546000002</v>
      </c>
      <c r="BK26" s="1005">
        <f t="shared" si="7"/>
        <v>4.3853695872999996</v>
      </c>
      <c r="BL26" s="1005">
        <f t="shared" si="7"/>
        <v>4.7250722531599996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419.43833226835892</v>
      </c>
      <c r="AZ27" s="1005">
        <f t="shared" si="8"/>
        <v>396.75549356346119</v>
      </c>
      <c r="BA27" s="1005">
        <f t="shared" si="8"/>
        <v>444.30623602308663</v>
      </c>
      <c r="BB27" s="1005">
        <f t="shared" si="8"/>
        <v>447.90916964333275</v>
      </c>
      <c r="BC27" s="1005">
        <f t="shared" si="8"/>
        <v>448.74932524021432</v>
      </c>
      <c r="BD27" s="1005">
        <f t="shared" si="8"/>
        <v>433.18943438064133</v>
      </c>
      <c r="BE27" s="1005">
        <f t="shared" si="8"/>
        <v>445.2135408511092</v>
      </c>
      <c r="BF27" s="1005">
        <f t="shared" si="8"/>
        <v>429.56094686509891</v>
      </c>
      <c r="BG27" s="1005">
        <f t="shared" si="8"/>
        <v>401.57735539451102</v>
      </c>
      <c r="BH27" s="1005">
        <f t="shared" si="8"/>
        <v>363.18725766948836</v>
      </c>
      <c r="BI27" s="1005">
        <f t="shared" si="8"/>
        <v>356.87738363439934</v>
      </c>
      <c r="BJ27" s="1005">
        <f t="shared" si="8"/>
        <v>365.84650373398273</v>
      </c>
      <c r="BK27" s="1005">
        <f t="shared" si="8"/>
        <v>316.11110667459093</v>
      </c>
      <c r="BL27" s="1005">
        <f t="shared" si="8"/>
        <v>306.65898961524846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448.74932524021432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215.4416474195491</v>
      </c>
      <c r="P31" s="453">
        <f t="shared" ref="P31:P43" si="9">O31/$O$30</f>
        <v>0.4800935295094288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172.31711488033051</v>
      </c>
      <c r="P32" s="454">
        <f t="shared" si="9"/>
        <v>0.38399414815407157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4.1086813354988347</v>
      </c>
      <c r="P33" s="454">
        <f t="shared" si="9"/>
        <v>9.1558496122517152E-3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39.015851203719777</v>
      </c>
      <c r="P34" s="454">
        <f t="shared" si="9"/>
        <v>8.6943531743105568E-2</v>
      </c>
      <c r="Q34" s="328"/>
      <c r="R34" s="13"/>
      <c r="S34" s="323"/>
      <c r="T34" s="563" t="s">
        <v>112</v>
      </c>
      <c r="U34" s="332"/>
      <c r="V34" s="332"/>
      <c r="W34" s="332"/>
      <c r="X34" s="893">
        <f>X35+X39+X40+X41+X47</f>
        <v>419.43833226835892</v>
      </c>
      <c r="Y34" s="894">
        <f t="shared" ref="Y34:AK34" si="10">Y35+Y39+Y40+Y41+Y47</f>
        <v>396.75549356346119</v>
      </c>
      <c r="Z34" s="894">
        <f t="shared" si="10"/>
        <v>444.30623602308663</v>
      </c>
      <c r="AA34" s="894">
        <f t="shared" si="10"/>
        <v>447.90916964333275</v>
      </c>
      <c r="AB34" s="894">
        <f t="shared" si="10"/>
        <v>448.74932524021432</v>
      </c>
      <c r="AC34" s="894">
        <f t="shared" si="10"/>
        <v>433.18943438064133</v>
      </c>
      <c r="AD34" s="894">
        <f t="shared" si="10"/>
        <v>445.2135408511092</v>
      </c>
      <c r="AE34" s="894">
        <f t="shared" si="10"/>
        <v>429.56094686509891</v>
      </c>
      <c r="AF34" s="894">
        <f t="shared" si="10"/>
        <v>401.57735539451102</v>
      </c>
      <c r="AG34" s="894">
        <f t="shared" si="10"/>
        <v>363.18725766948836</v>
      </c>
      <c r="AH34" s="894">
        <f t="shared" si="10"/>
        <v>356.87738363439934</v>
      </c>
      <c r="AI34" s="894">
        <f t="shared" si="10"/>
        <v>365.84650373398273</v>
      </c>
      <c r="AJ34" s="894">
        <f t="shared" si="10"/>
        <v>316.11110667459093</v>
      </c>
      <c r="AK34" s="895">
        <f t="shared" si="10"/>
        <v>306.65898961524846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60.162573409929827</v>
      </c>
      <c r="P35" s="453">
        <f t="shared" si="9"/>
        <v>0.1340672175445054</v>
      </c>
      <c r="Q35" s="328"/>
      <c r="R35" s="13"/>
      <c r="S35" s="323"/>
      <c r="T35" s="334"/>
      <c r="U35" s="246" t="s">
        <v>114</v>
      </c>
      <c r="V35" s="344"/>
      <c r="W35" s="344"/>
      <c r="X35" s="896">
        <f>SUM(X36:X38)</f>
        <v>227.85763125529229</v>
      </c>
      <c r="Y35" s="897">
        <f t="shared" ref="Y35:AK35" si="11">SUM(Y36:Y38)</f>
        <v>187.88727150627295</v>
      </c>
      <c r="Z35" s="897">
        <f t="shared" si="11"/>
        <v>213.45665105278195</v>
      </c>
      <c r="AA35" s="897">
        <f t="shared" si="11"/>
        <v>214.25488275599844</v>
      </c>
      <c r="AB35" s="897">
        <f t="shared" si="11"/>
        <v>215.4416474195491</v>
      </c>
      <c r="AC35" s="897">
        <f t="shared" si="11"/>
        <v>208.88468597940255</v>
      </c>
      <c r="AD35" s="897">
        <f t="shared" si="11"/>
        <v>224.41472245252208</v>
      </c>
      <c r="AE35" s="897">
        <f t="shared" si="11"/>
        <v>235.02764369297626</v>
      </c>
      <c r="AF35" s="897">
        <f t="shared" si="11"/>
        <v>210.78129988870506</v>
      </c>
      <c r="AG35" s="897">
        <f t="shared" si="11"/>
        <v>192.57382917798577</v>
      </c>
      <c r="AH35" s="897">
        <f t="shared" si="11"/>
        <v>178.35803459709575</v>
      </c>
      <c r="AI35" s="897">
        <f t="shared" si="11"/>
        <v>206.5872424489655</v>
      </c>
      <c r="AJ35" s="897">
        <f t="shared" si="11"/>
        <v>164.19054449678859</v>
      </c>
      <c r="AK35" s="898">
        <f t="shared" si="11"/>
        <v>141.26973324103125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69.336595218930995</v>
      </c>
      <c r="P36" s="453">
        <f t="shared" si="9"/>
        <v>0.15451075092272351</v>
      </c>
      <c r="Q36" s="328"/>
      <c r="R36" s="13"/>
      <c r="S36" s="356" t="s">
        <v>184</v>
      </c>
      <c r="T36" s="335"/>
      <c r="U36" s="346"/>
      <c r="V36" s="336" t="s">
        <v>184</v>
      </c>
      <c r="W36" s="357"/>
      <c r="X36" s="899">
        <f>VLOOKUP(年度マスタ!$K$4&amp;"_"&amp;X$33,データシート1!$A:$BT,MATCH("aa_"&amp;$S36,データシート1!$A$1:$BT$1,0),0)</f>
        <v>188.5160133027849</v>
      </c>
      <c r="Y36" s="900">
        <f>VLOOKUP(年度マスタ!$K$4&amp;"_"&amp;Y$33,データシート1!$A:$BT,MATCH("aa_"&amp;$S36,データシート1!$A$1:$BT$1,0),0)</f>
        <v>152.7895695983097</v>
      </c>
      <c r="Z36" s="900">
        <f>VLOOKUP(年度マスタ!$K$4&amp;"_"&amp;Z$33,データシート1!$A:$BT,MATCH("aa_"&amp;$S36,データシート1!$A$1:$BT$1,0),0)</f>
        <v>165.39475776958071</v>
      </c>
      <c r="AA36" s="900">
        <f>VLOOKUP(年度マスタ!$K$4&amp;"_"&amp;AA$33,データシート1!$A:$BT,MATCH("aa_"&amp;$S36,データシート1!$A$1:$BT$1,0),0)</f>
        <v>166.50604827890149</v>
      </c>
      <c r="AB36" s="900">
        <f>VLOOKUP(年度マスタ!$K$4&amp;"_"&amp;AB$33,データシート1!$A:$BT,MATCH("aa_"&amp;$S36,データシート1!$A$1:$BT$1,0),0)</f>
        <v>172.31711488033051</v>
      </c>
      <c r="AC36" s="900">
        <f>VLOOKUP(年度マスタ!$K$4&amp;"_"&amp;AC$33,データシート1!$A:$BT,MATCH("aa_"&amp;$S36,データシート1!$A$1:$BT$1,0),0)</f>
        <v>171.85354553796139</v>
      </c>
      <c r="AD36" s="900">
        <f>VLOOKUP(年度マスタ!$K$4&amp;"_"&amp;AD$33,データシート1!$A:$BT,MATCH("aa_"&amp;$S36,データシート1!$A$1:$BT$1,0),0)</f>
        <v>183.79664784147951</v>
      </c>
      <c r="AE36" s="900">
        <f>VLOOKUP(年度マスタ!$K$4&amp;"_"&amp;AE$33,データシート1!$A:$BT,MATCH("aa_"&amp;$S36,データシート1!$A$1:$BT$1,0),0)</f>
        <v>192.91735316651869</v>
      </c>
      <c r="AF36" s="900">
        <f>VLOOKUP(年度マスタ!$K$4&amp;"_"&amp;AF$33,データシート1!$A:$BT,MATCH("aa_"&amp;$S36,データシート1!$A$1:$BT$1,0),0)</f>
        <v>172.33789746546964</v>
      </c>
      <c r="AG36" s="900">
        <f>VLOOKUP(年度マスタ!$K$4&amp;"_"&amp;AG$33,データシート1!$A:$BT,MATCH("aa_"&amp;$S36,データシート1!$A$1:$BT$1,0),0)</f>
        <v>158.33348855315575</v>
      </c>
      <c r="AH36" s="900">
        <f>VLOOKUP(年度マスタ!$K$4&amp;"_"&amp;AH$33,データシート1!$A:$BT,MATCH("aa_"&amp;$S36,データシート1!$A$1:$BT$1,0),0)</f>
        <v>143.5124320595512</v>
      </c>
      <c r="AI36" s="900">
        <f>VLOOKUP(年度マスタ!$K$4&amp;"_"&amp;AI$33,データシート1!$A:$BT,MATCH("aa_"&amp;$S36,データシート1!$A$1:$BT$1,0),0)</f>
        <v>171.86871680683529</v>
      </c>
      <c r="AJ36" s="900">
        <f>VLOOKUP(年度マスタ!$K$4&amp;"_"&amp;AJ$33,データシート1!$A:$BT,MATCH("aa_"&amp;$S36,データシート1!$A$1:$BT$1,0),0)</f>
        <v>132.65378407235787</v>
      </c>
      <c r="AK36" s="901">
        <f>VLOOKUP(年度マスタ!$K$4&amp;"_"&amp;AK$33,データシート1!$A:$BT,MATCH("aa_"&amp;$S36,データシート1!$A$1:$BT$1,0),0)</f>
        <v>117.11343709892698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101.34139610596435</v>
      </c>
      <c r="P37" s="453">
        <f t="shared" si="9"/>
        <v>0.22583074871860045</v>
      </c>
      <c r="Q37" s="328"/>
      <c r="R37" s="13"/>
      <c r="S37" s="356" t="s">
        <v>187</v>
      </c>
      <c r="T37" s="335"/>
      <c r="U37" s="346"/>
      <c r="V37" s="336" t="s">
        <v>194</v>
      </c>
      <c r="W37" s="357"/>
      <c r="X37" s="899">
        <f>VLOOKUP(年度マスタ!$K$4&amp;"_"&amp;X$33,データシート1!$A:$BT,MATCH("aa_"&amp;$S37,データシート1!$A$1:$BT$1,0),0)</f>
        <v>4.270926692193008</v>
      </c>
      <c r="Y37" s="900">
        <f>VLOOKUP(年度マスタ!$K$4&amp;"_"&amp;Y$33,データシート1!$A:$BT,MATCH("aa_"&amp;$S37,データシート1!$A$1:$BT$1,0),0)</f>
        <v>3.528207711839114</v>
      </c>
      <c r="Z37" s="900">
        <f>VLOOKUP(年度マスタ!$K$4&amp;"_"&amp;Z$33,データシート1!$A:$BT,MATCH("aa_"&amp;$S37,データシート1!$A$1:$BT$1,0),0)</f>
        <v>5.4083382995878146</v>
      </c>
      <c r="AA37" s="900">
        <f>VLOOKUP(年度マスタ!$K$4&amp;"_"&amp;AA$33,データシート1!$A:$BT,MATCH("aa_"&amp;$S37,データシート1!$A$1:$BT$1,0),0)</f>
        <v>5.7478958791182357</v>
      </c>
      <c r="AB37" s="900">
        <f>VLOOKUP(年度マスタ!$K$4&amp;"_"&amp;AB$33,データシート1!$A:$BT,MATCH("aa_"&amp;$S37,データシート1!$A$1:$BT$1,0),0)</f>
        <v>4.1086813354988347</v>
      </c>
      <c r="AC37" s="900">
        <f>VLOOKUP(年度マスタ!$K$4&amp;"_"&amp;AC$33,データシート1!$A:$BT,MATCH("aa_"&amp;$S37,データシート1!$A$1:$BT$1,0),0)</f>
        <v>4.3857994664110542</v>
      </c>
      <c r="AD37" s="900">
        <f>VLOOKUP(年度マスタ!$K$4&amp;"_"&amp;AD$33,データシート1!$A:$BT,MATCH("aa_"&amp;$S37,データシート1!$A$1:$BT$1,0),0)</f>
        <v>4.6855863942298059</v>
      </c>
      <c r="AE37" s="900">
        <f>VLOOKUP(年度マスタ!$K$4&amp;"_"&amp;AE$33,データシート1!$A:$BT,MATCH("aa_"&amp;$S37,データシート1!$A$1:$BT$1,0),0)</f>
        <v>4.4512829646777101</v>
      </c>
      <c r="AF37" s="900">
        <f>VLOOKUP(年度マスタ!$K$4&amp;"_"&amp;AF$33,データシート1!$A:$BT,MATCH("aa_"&amp;$S37,データシート1!$A$1:$BT$1,0),0)</f>
        <v>4.4265375055310558</v>
      </c>
      <c r="AG37" s="900">
        <f>VLOOKUP(年度マスタ!$K$4&amp;"_"&amp;AG$33,データシート1!$A:$BT,MATCH("aa_"&amp;$S37,データシート1!$A$1:$BT$1,0),0)</f>
        <v>3.9804164343732618</v>
      </c>
      <c r="AH37" s="900">
        <f>VLOOKUP(年度マスタ!$K$4&amp;"_"&amp;AH$33,データシート1!$A:$BT,MATCH("aa_"&amp;$S37,データシート1!$A$1:$BT$1,0),0)</f>
        <v>4.0383916118884331</v>
      </c>
      <c r="AI37" s="900">
        <f>VLOOKUP(年度マスタ!$K$4&amp;"_"&amp;AI$33,データシート1!$A:$BT,MATCH("aa_"&amp;$S37,データシート1!$A$1:$BT$1,0),0)</f>
        <v>4.0077205802125793</v>
      </c>
      <c r="AJ37" s="900">
        <f>VLOOKUP(年度マスタ!$K$4&amp;"_"&amp;AJ$33,データシート1!$A:$BT,MATCH("aa_"&amp;$S37,データシート1!$A$1:$BT$1,0),0)</f>
        <v>4.139434050502472</v>
      </c>
      <c r="AK37" s="901">
        <f>VLOOKUP(年度マスタ!$K$4&amp;"_"&amp;AK$33,データシート1!$A:$BT,MATCH("aa_"&amp;$S37,データシート1!$A$1:$BT$1,0),0)</f>
        <v>4.4124410002372789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98.309780463126884</v>
      </c>
      <c r="P38" s="454">
        <f t="shared" si="9"/>
        <v>0.21907504910564918</v>
      </c>
      <c r="Q38" s="328"/>
      <c r="R38" s="13"/>
      <c r="S38" s="356" t="s">
        <v>188</v>
      </c>
      <c r="T38" s="335"/>
      <c r="U38" s="348"/>
      <c r="V38" s="358" t="s">
        <v>197</v>
      </c>
      <c r="W38" s="358"/>
      <c r="X38" s="899">
        <f>VLOOKUP(年度マスタ!$K$4&amp;"_"&amp;X$33,データシート1!$A:$BT,MATCH("aa_"&amp;$S38,データシート1!$A$1:$BT$1,0),0)</f>
        <v>35.070691260314398</v>
      </c>
      <c r="Y38" s="900">
        <f>VLOOKUP(年度マスタ!$K$4&amp;"_"&amp;Y$33,データシート1!$A:$BT,MATCH("aa_"&amp;$S38,データシート1!$A$1:$BT$1,0),0)</f>
        <v>31.56949419612415</v>
      </c>
      <c r="Z38" s="900">
        <f>VLOOKUP(年度マスタ!$K$4&amp;"_"&amp;Z$33,データシート1!$A:$BT,MATCH("aa_"&amp;$S38,データシート1!$A$1:$BT$1,0),0)</f>
        <v>42.653554983613411</v>
      </c>
      <c r="AA38" s="900">
        <f>VLOOKUP(年度マスタ!$K$4&amp;"_"&amp;AA$33,データシート1!$A:$BT,MATCH("aa_"&amp;$S38,データシート1!$A$1:$BT$1,0),0)</f>
        <v>42.000938597978717</v>
      </c>
      <c r="AB38" s="900">
        <f>VLOOKUP(年度マスタ!$K$4&amp;"_"&amp;AB$33,データシート1!$A:$BT,MATCH("aa_"&amp;$S38,データシート1!$A$1:$BT$1,0),0)</f>
        <v>39.015851203719777</v>
      </c>
      <c r="AC38" s="900">
        <f>VLOOKUP(年度マスタ!$K$4&amp;"_"&amp;AC$33,データシート1!$A:$BT,MATCH("aa_"&amp;$S38,データシート1!$A$1:$BT$1,0),0)</f>
        <v>32.645340975030123</v>
      </c>
      <c r="AD38" s="900">
        <f>VLOOKUP(年度マスタ!$K$4&amp;"_"&amp;AD$33,データシート1!$A:$BT,MATCH("aa_"&amp;$S38,データシート1!$A$1:$BT$1,0),0)</f>
        <v>35.932488216812771</v>
      </c>
      <c r="AE38" s="900">
        <f>VLOOKUP(年度マスタ!$K$4&amp;"_"&amp;AE$33,データシート1!$A:$BT,MATCH("aa_"&amp;$S38,データシート1!$A$1:$BT$1,0),0)</f>
        <v>37.659007561779845</v>
      </c>
      <c r="AF38" s="900">
        <f>VLOOKUP(年度マスタ!$K$4&amp;"_"&amp;AF$33,データシート1!$A:$BT,MATCH("aa_"&amp;$S38,データシート1!$A$1:$BT$1,0),0)</f>
        <v>34.016864917704353</v>
      </c>
      <c r="AG38" s="900">
        <f>VLOOKUP(年度マスタ!$K$4&amp;"_"&amp;AG$33,データシート1!$A:$BT,MATCH("aa_"&amp;$S38,データシート1!$A$1:$BT$1,0),0)</f>
        <v>30.259924190456768</v>
      </c>
      <c r="AH38" s="900">
        <f>VLOOKUP(年度マスタ!$K$4&amp;"_"&amp;AH$33,データシート1!$A:$BT,MATCH("aa_"&amp;$S38,データシート1!$A$1:$BT$1,0),0)</f>
        <v>30.807210925656108</v>
      </c>
      <c r="AI38" s="900">
        <f>VLOOKUP(年度マスタ!$K$4&amp;"_"&amp;AI$33,データシート1!$A:$BT,MATCH("aa_"&amp;$S38,データシート1!$A$1:$BT$1,0),0)</f>
        <v>30.710805061917636</v>
      </c>
      <c r="AJ38" s="900">
        <f>VLOOKUP(年度マスタ!$K$4&amp;"_"&amp;AJ$33,データシート1!$A:$BT,MATCH("aa_"&amp;$S38,データシート1!$A$1:$BT$1,0),0)</f>
        <v>27.397326373928259</v>
      </c>
      <c r="AK38" s="901">
        <f>VLOOKUP(年度マスタ!$K$4&amp;"_"&amp;AK$33,データシート1!$A:$BT,MATCH("aa_"&amp;$S38,データシート1!$A$1:$BT$1,0),0)</f>
        <v>19.743855141866995</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42.571509845024039</v>
      </c>
      <c r="P39" s="454">
        <f t="shared" si="9"/>
        <v>9.4867016952583996E-2</v>
      </c>
      <c r="Q39" s="328"/>
      <c r="R39" s="13"/>
      <c r="S39" s="356" t="s">
        <v>189</v>
      </c>
      <c r="T39" s="335"/>
      <c r="U39" s="343" t="s">
        <v>199</v>
      </c>
      <c r="V39" s="344"/>
      <c r="W39" s="344"/>
      <c r="X39" s="896">
        <f>VLOOKUP(年度マスタ!$K$4&amp;"_"&amp;X$33,データシート1!$A:$BT,MATCH("aa_"&amp;$S39,データシート1!$A$1:$BT$1,0),0)</f>
        <v>43.238029441789131</v>
      </c>
      <c r="Y39" s="897">
        <f>VLOOKUP(年度マスタ!$K$4&amp;"_"&amp;Y$33,データシート1!$A:$BT,MATCH("aa_"&amp;$S39,データシート1!$A$1:$BT$1,0),0)</f>
        <v>46.476696484673887</v>
      </c>
      <c r="Z39" s="897">
        <f>VLOOKUP(年度マスタ!$K$4&amp;"_"&amp;Z$33,データシート1!$A:$BT,MATCH("aa_"&amp;$S39,データシート1!$A$1:$BT$1,0),0)</f>
        <v>58.131321404134503</v>
      </c>
      <c r="AA39" s="897">
        <f>VLOOKUP(年度マスタ!$K$4&amp;"_"&amp;AA$33,データシート1!$A:$BT,MATCH("aa_"&amp;$S39,データシート1!$A$1:$BT$1,0),0)</f>
        <v>61.849061558090767</v>
      </c>
      <c r="AB39" s="897">
        <f>VLOOKUP(年度マスタ!$K$4&amp;"_"&amp;AB$33,データシート1!$A:$BT,MATCH("aa_"&amp;$S39,データシート1!$A$1:$BT$1,0),0)</f>
        <v>60.162573409929827</v>
      </c>
      <c r="AC39" s="897">
        <f>VLOOKUP(年度マスタ!$K$4&amp;"_"&amp;AC$33,データシート1!$A:$BT,MATCH("aa_"&amp;$S39,データシート1!$A$1:$BT$1,0),0)</f>
        <v>58.987910392470873</v>
      </c>
      <c r="AD39" s="897">
        <f>VLOOKUP(年度マスタ!$K$4&amp;"_"&amp;AD$33,データシート1!$A:$BT,MATCH("aa_"&amp;$S39,データシート1!$A$1:$BT$1,0),0)</f>
        <v>64.28763613608379</v>
      </c>
      <c r="AE39" s="897">
        <f>VLOOKUP(年度マスタ!$K$4&amp;"_"&amp;AE$33,データシート1!$A:$BT,MATCH("aa_"&amp;$S39,データシート1!$A$1:$BT$1,0),0)</f>
        <v>43.849146576582989</v>
      </c>
      <c r="AF39" s="897">
        <f>VLOOKUP(年度マスタ!$K$4&amp;"_"&amp;AF$33,データシート1!$A:$BT,MATCH("aa_"&amp;$S39,データシート1!$A$1:$BT$1,0),0)</f>
        <v>42.485698199751219</v>
      </c>
      <c r="AG39" s="897">
        <f>VLOOKUP(年度マスタ!$K$4&amp;"_"&amp;AG$33,データシート1!$A:$BT,MATCH("aa_"&amp;$S39,データシート1!$A$1:$BT$1,0),0)</f>
        <v>38.686057263678144</v>
      </c>
      <c r="AH39" s="897">
        <f>VLOOKUP(年度マスタ!$K$4&amp;"_"&amp;AH$33,データシート1!$A:$BT,MATCH("aa_"&amp;$S39,データシート1!$A$1:$BT$1,0),0)</f>
        <v>44.125477682307796</v>
      </c>
      <c r="AI39" s="897">
        <f>VLOOKUP(年度マスタ!$K$4&amp;"_"&amp;AI$33,データシート1!$A:$BT,MATCH("aa_"&amp;$S39,データシート1!$A$1:$BT$1,0),0)</f>
        <v>35.521540183366916</v>
      </c>
      <c r="AJ39" s="897">
        <f>VLOOKUP(年度マスタ!$K$4&amp;"_"&amp;AJ$33,データシート1!$A:$BT,MATCH("aa_"&amp;$S39,データシート1!$A$1:$BT$1,0),0)</f>
        <v>34.24460086202032</v>
      </c>
      <c r="AK39" s="898">
        <f>VLOOKUP(年度マスタ!$K$4&amp;"_"&amp;AK$33,データシート1!$A:$BT,MATCH("aa_"&amp;$S39,データシート1!$A$1:$BT$1,0),0)</f>
        <v>34.453426849683794</v>
      </c>
      <c r="AL39" s="330"/>
      <c r="AW39" s="17" t="str">
        <f>年度マスタ!K4</f>
        <v>44212</v>
      </c>
      <c r="AX39" s="17" t="s">
        <v>200</v>
      </c>
      <c r="AY39" s="17">
        <f>VLOOKUP($AW39&amp;"_"&amp;$AY$34,データシート1!$A:$BT,MATCH($AY$31&amp;"_"&amp;AY$36,データシート1!$A$1:$BT$1,0),0)</f>
        <v>117.11343709892698</v>
      </c>
      <c r="AZ39" s="17">
        <f>VLOOKUP($AW39&amp;"_"&amp;$AY$34,データシート1!$A:$BT,MATCH($AY$31&amp;"_"&amp;AZ$36,データシート1!$A$1:$BT$1,0),0)</f>
        <v>4.4124410002372789</v>
      </c>
      <c r="BA39" s="17">
        <f>VLOOKUP($AW39&amp;"_"&amp;$AY$34,データシート1!$A:$BT,MATCH($AY$31&amp;"_"&amp;BA$36,データシート1!$A$1:$BT$1,0),0)</f>
        <v>19.743855141866995</v>
      </c>
      <c r="BB39" s="17">
        <f>VLOOKUP($AW39&amp;"_"&amp;$AY$34,データシート1!$A:$BT,MATCH($AY$31&amp;"_"&amp;BB$36,データシート1!$A$1:$BT$1,0),0)</f>
        <v>34.453426849683794</v>
      </c>
      <c r="BC39" s="17">
        <f>VLOOKUP($AW39&amp;"_"&amp;$AY$34,データシート1!$A:$BT,MATCH($AY$31&amp;"_"&amp;BC$36,データシート1!$A$1:$BT$1,0),0)</f>
        <v>45.109213679756373</v>
      </c>
      <c r="BD39" s="17">
        <f>VLOOKUP($AW39&amp;"_"&amp;$AY$34,データシート1!$A:$BT,MATCH($AY$31&amp;"_"&amp;BD$36,データシート1!$A$1:$BT$1,0),0)</f>
        <v>31.837357242813912</v>
      </c>
      <c r="BE39" s="17">
        <f>VLOOKUP($AW39&amp;"_"&amp;$AY$34,データシート1!$A:$BT,MATCH($AY$31&amp;"_"&amp;BE$36,データシート1!$A$1:$BT$1,0),0)</f>
        <v>47.297050561428861</v>
      </c>
      <c r="BF39" s="17">
        <f>VLOOKUP($AW39&amp;"_"&amp;$AY$34,データシート1!$A:$BT,MATCH($AY$31&amp;"_"&amp;BF$36,データシート1!$A$1:$BT$1,0),0)</f>
        <v>1.9671357873742206</v>
      </c>
      <c r="BG39" s="17">
        <f>VLOOKUP($AW39&amp;"_"&amp;$AY$34,データシート1!$A:$BT,MATCH($AY$31&amp;"_"&amp;BG$36,データシート1!$A$1:$BT$1,0),0)</f>
        <v>0</v>
      </c>
      <c r="BH39" s="17">
        <f>VLOOKUP($AW39&amp;"_"&amp;$AY$34,データシート1!$A:$BT,MATCH($AY$31&amp;"_"&amp;BH$36,データシート1!$A$1:$BT$1,0),0)</f>
        <v>4.7250722531599996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55.738270618102838</v>
      </c>
      <c r="P40" s="454">
        <f t="shared" si="9"/>
        <v>0.12420803215306517</v>
      </c>
      <c r="Q40" s="328"/>
      <c r="R40" s="13"/>
      <c r="S40" s="356" t="s">
        <v>165</v>
      </c>
      <c r="T40" s="335"/>
      <c r="U40" s="343" t="s">
        <v>165</v>
      </c>
      <c r="V40" s="344"/>
      <c r="W40" s="344"/>
      <c r="X40" s="896">
        <f>VLOOKUP(年度マスタ!$K$4&amp;"_"&amp;X$33,データシート1!$A:$BT,MATCH("aa_"&amp;$S40,データシート1!$A$1:$BT$1,0),0)</f>
        <v>41.101706889648277</v>
      </c>
      <c r="Y40" s="897">
        <f>VLOOKUP(年度マスタ!$K$4&amp;"_"&amp;Y$33,データシート1!$A:$BT,MATCH("aa_"&amp;$S40,データシート1!$A$1:$BT$1,0),0)</f>
        <v>54.571878762993407</v>
      </c>
      <c r="Z40" s="897">
        <f>VLOOKUP(年度マスタ!$K$4&amp;"_"&amp;Z$33,データシート1!$A:$BT,MATCH("aa_"&amp;$S40,データシート1!$A$1:$BT$1,0),0)</f>
        <v>67.387666882035134</v>
      </c>
      <c r="AA40" s="897">
        <f>VLOOKUP(年度マスタ!$K$4&amp;"_"&amp;AA$33,データシート1!$A:$BT,MATCH("aa_"&amp;$S40,データシート1!$A$1:$BT$1,0),0)</f>
        <v>66.261068438118201</v>
      </c>
      <c r="AB40" s="897">
        <f>VLOOKUP(年度マスタ!$K$4&amp;"_"&amp;AB$33,データシート1!$A:$BT,MATCH("aa_"&amp;$S40,データシート1!$A$1:$BT$1,0),0)</f>
        <v>69.336595218930995</v>
      </c>
      <c r="AC40" s="897">
        <f>VLOOKUP(年度マスタ!$K$4&amp;"_"&amp;AC$33,データシート1!$A:$BT,MATCH("aa_"&amp;$S40,データシート1!$A$1:$BT$1,0),0)</f>
        <v>62.319273564225007</v>
      </c>
      <c r="AD40" s="897">
        <f>VLOOKUP(年度マスタ!$K$4&amp;"_"&amp;AD$33,データシート1!$A:$BT,MATCH("aa_"&amp;$S40,データシート1!$A$1:$BT$1,0),0)</f>
        <v>54.452672356181587</v>
      </c>
      <c r="AE40" s="897">
        <f>VLOOKUP(年度マスタ!$K$4&amp;"_"&amp;AE$33,データシート1!$A:$BT,MATCH("aa_"&amp;$S40,データシート1!$A$1:$BT$1,0),0)</f>
        <v>52.174727120705931</v>
      </c>
      <c r="AF40" s="897">
        <f>VLOOKUP(年度マスタ!$K$4&amp;"_"&amp;AF$33,データシート1!$A:$BT,MATCH("aa_"&amp;$S40,データシート1!$A$1:$BT$1,0),0)</f>
        <v>50.962975560194756</v>
      </c>
      <c r="AG40" s="897">
        <f>VLOOKUP(年度マスタ!$K$4&amp;"_"&amp;AG$33,データシート1!$A:$BT,MATCH("aa_"&amp;$S40,データシート1!$A$1:$BT$1,0),0)</f>
        <v>36.225625592674284</v>
      </c>
      <c r="AH40" s="897">
        <f>VLOOKUP(年度マスタ!$K$4&amp;"_"&amp;AH$33,データシート1!$A:$BT,MATCH("aa_"&amp;$S40,データシート1!$A$1:$BT$1,0),0)</f>
        <v>40.223085448605318</v>
      </c>
      <c r="AI40" s="897">
        <f>VLOOKUP(年度マスタ!$K$4&amp;"_"&amp;AI$33,データシート1!$A:$BT,MATCH("aa_"&amp;$S40,データシート1!$A$1:$BT$1,0),0)</f>
        <v>37.120299319568872</v>
      </c>
      <c r="AJ40" s="897">
        <f>VLOOKUP(年度マスタ!$K$4&amp;"_"&amp;AJ$33,データシート1!$A:$BT,MATCH("aa_"&amp;$S40,データシート1!$A$1:$BT$1,0),0)</f>
        <v>32.563972653601155</v>
      </c>
      <c r="AK40" s="898">
        <f>VLOOKUP(年度マスタ!$K$4&amp;"_"&amp;AK$33,データシート1!$A:$BT,MATCH("aa_"&amp;$S40,データシート1!$A$1:$BT$1,0),0)</f>
        <v>45.109213679756373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3.0316156428374699</v>
      </c>
      <c r="P41" s="454">
        <f t="shared" si="9"/>
        <v>6.7556996129512934E-3</v>
      </c>
      <c r="Q41" s="328"/>
      <c r="R41" s="13"/>
      <c r="S41" s="356" t="s">
        <v>201</v>
      </c>
      <c r="T41" s="335"/>
      <c r="U41" s="246" t="s">
        <v>128</v>
      </c>
      <c r="V41" s="344"/>
      <c r="W41" s="344"/>
      <c r="X41" s="896">
        <f>X42+X45+X46</f>
        <v>104.8372635216292</v>
      </c>
      <c r="Y41" s="897">
        <f t="shared" ref="Y41:AH41" si="12">Y42+Y45+Y46</f>
        <v>105.43998266112087</v>
      </c>
      <c r="Z41" s="897">
        <f t="shared" si="12"/>
        <v>102.96123411213497</v>
      </c>
      <c r="AA41" s="897">
        <f t="shared" si="12"/>
        <v>103.09306847968539</v>
      </c>
      <c r="AB41" s="897">
        <f t="shared" si="12"/>
        <v>101.34139610596435</v>
      </c>
      <c r="AC41" s="897">
        <f t="shared" si="12"/>
        <v>99.327206854602878</v>
      </c>
      <c r="AD41" s="897">
        <f t="shared" si="12"/>
        <v>98.044874899741743</v>
      </c>
      <c r="AE41" s="897">
        <f t="shared" si="12"/>
        <v>95.060528198593701</v>
      </c>
      <c r="AF41" s="897">
        <f t="shared" si="12"/>
        <v>93.633590155459999</v>
      </c>
      <c r="AG41" s="897">
        <f t="shared" si="12"/>
        <v>91.261019830350094</v>
      </c>
      <c r="AH41" s="897">
        <f t="shared" si="12"/>
        <v>89.059459725590457</v>
      </c>
      <c r="AI41" s="897">
        <f>AI42+AI45+AI46</f>
        <v>80.784593727481464</v>
      </c>
      <c r="AJ41" s="897">
        <f>AJ42+AJ45+AJ46</f>
        <v>80.726619074880873</v>
      </c>
      <c r="AK41" s="898">
        <f>AK42+AK45+AK46</f>
        <v>81.101543591616988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102.45511686446204</v>
      </c>
      <c r="Y42" s="900">
        <f t="shared" ref="Y42:AK42" si="13">SUM(Y43:Y44)</f>
        <v>102.98397443455113</v>
      </c>
      <c r="Z42" s="900">
        <f t="shared" si="13"/>
        <v>100.15899465587361</v>
      </c>
      <c r="AA42" s="900">
        <f t="shared" si="13"/>
        <v>100.07609280650365</v>
      </c>
      <c r="AB42" s="900">
        <f t="shared" si="13"/>
        <v>98.309780463126884</v>
      </c>
      <c r="AC42" s="900">
        <f t="shared" si="13"/>
        <v>96.459223360717161</v>
      </c>
      <c r="AD42" s="900">
        <f t="shared" si="13"/>
        <v>95.278353443660166</v>
      </c>
      <c r="AE42" s="900">
        <f t="shared" si="13"/>
        <v>92.411473994030473</v>
      </c>
      <c r="AF42" s="900">
        <f t="shared" si="13"/>
        <v>91.118409942432635</v>
      </c>
      <c r="AG42" s="900">
        <f t="shared" si="13"/>
        <v>88.979626732829828</v>
      </c>
      <c r="AH42" s="900">
        <f t="shared" si="13"/>
        <v>86.876337288783276</v>
      </c>
      <c r="AI42" s="900">
        <f t="shared" si="13"/>
        <v>78.739128311326141</v>
      </c>
      <c r="AJ42" s="900">
        <f t="shared" si="13"/>
        <v>78.736669680561462</v>
      </c>
      <c r="AK42" s="901">
        <f t="shared" si="13"/>
        <v>79.13440780424277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2.4671130858399999</v>
      </c>
      <c r="P43" s="612">
        <f t="shared" si="9"/>
        <v>5.4977533047417078E-3</v>
      </c>
      <c r="Q43" s="328"/>
      <c r="R43" s="13"/>
      <c r="S43" s="356" t="s">
        <v>190</v>
      </c>
      <c r="T43" s="359"/>
      <c r="U43" s="346"/>
      <c r="V43" s="360"/>
      <c r="W43" s="347" t="s">
        <v>190</v>
      </c>
      <c r="X43" s="899">
        <f>VLOOKUP(年度マスタ!$K$4&amp;"_"&amp;X$33,データシート1!$A:$BT,MATCH("aa_"&amp;$S43,データシート1!$A$1:$BT$1,0),0)</f>
        <v>44.557688860711863</v>
      </c>
      <c r="Y43" s="900">
        <f>VLOOKUP(年度マスタ!$K$4&amp;"_"&amp;Y$33,データシート1!$A:$BT,MATCH("aa_"&amp;$S43,データシート1!$A$1:$BT$1,0),0)</f>
        <v>44.668603962805172</v>
      </c>
      <c r="Z43" s="900">
        <f>VLOOKUP(年度マスタ!$K$4&amp;"_"&amp;Z$33,データシート1!$A:$BT,MATCH("aa_"&amp;$S43,データシート1!$A$1:$BT$1,0),0)</f>
        <v>43.716885694042105</v>
      </c>
      <c r="AA43" s="900">
        <f>VLOOKUP(年度マスタ!$K$4&amp;"_"&amp;AA$33,データシート1!$A:$BT,MATCH("aa_"&amp;$S43,データシート1!$A$1:$BT$1,0),0)</f>
        <v>43.984698844675918</v>
      </c>
      <c r="AB43" s="900">
        <f>VLOOKUP(年度マスタ!$K$4&amp;"_"&amp;AB$33,データシート1!$A:$BT,MATCH("aa_"&amp;$S43,データシート1!$A$1:$BT$1,0),0)</f>
        <v>42.571509845024039</v>
      </c>
      <c r="AC43" s="900">
        <f>VLOOKUP(年度マスタ!$K$4&amp;"_"&amp;AC$33,データシート1!$A:$BT,MATCH("aa_"&amp;$S43,データシート1!$A$1:$BT$1,0),0)</f>
        <v>40.491489673497902</v>
      </c>
      <c r="AD43" s="900">
        <f>VLOOKUP(年度マスタ!$K$4&amp;"_"&amp;AD$33,データシート1!$A:$BT,MATCH("aa_"&amp;$S43,データシート1!$A$1:$BT$1,0),0)</f>
        <v>39.859386928122248</v>
      </c>
      <c r="AE43" s="900">
        <f>VLOOKUP(年度マスタ!$K$4&amp;"_"&amp;AE$33,データシート1!$A:$BT,MATCH("aa_"&amp;$S43,データシート1!$A$1:$BT$1,0),0)</f>
        <v>39.305643254746819</v>
      </c>
      <c r="AF43" s="900">
        <f>VLOOKUP(年度マスタ!$K$4&amp;"_"&amp;AF$33,データシート1!$A:$BT,MATCH("aa_"&amp;$S43,データシート1!$A$1:$BT$1,0),0)</f>
        <v>38.455200438118588</v>
      </c>
      <c r="AG43" s="900">
        <f>VLOOKUP(年度マスタ!$K$4&amp;"_"&amp;AG$33,データシート1!$A:$BT,MATCH("aa_"&amp;$S43,データシート1!$A$1:$BT$1,0),0)</f>
        <v>37.62932036868412</v>
      </c>
      <c r="AH43" s="900">
        <f>VLOOKUP(年度マスタ!$K$4&amp;"_"&amp;AH$33,データシート1!$A:$BT,MATCH("aa_"&amp;$S43,データシート1!$A$1:$BT$1,0),0)</f>
        <v>36.342754810319633</v>
      </c>
      <c r="AI43" s="900">
        <f>VLOOKUP(年度マスタ!$K$4&amp;"_"&amp;AI$33,データシート1!$A:$BT,MATCH("aa_"&amp;$S43,データシート1!$A$1:$BT$1,0),0)</f>
        <v>31.621679842383053</v>
      </c>
      <c r="AJ43" s="900">
        <f>VLOOKUP(年度マスタ!$K$4&amp;"_"&amp;AJ$33,データシート1!$A:$BT,MATCH("aa_"&amp;$S43,データシート1!$A$1:$BT$1,0),0)</f>
        <v>30.379400434319425</v>
      </c>
      <c r="AK43" s="901">
        <f>VLOOKUP(年度マスタ!$K$4&amp;"_"&amp;AK$33,データシート1!$A:$BT,MATCH("aa_"&amp;$S43,データシート1!$A$1:$BT$1,0),0)</f>
        <v>31.837357242813912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57.897428003750171</v>
      </c>
      <c r="Y44" s="900">
        <f>VLOOKUP(年度マスタ!$K$4&amp;"_"&amp;Y$33,データシート1!$A:$BT,MATCH("aa_"&amp;$S44,データシート1!$A$1:$BT$1,0),0)</f>
        <v>58.315370471745958</v>
      </c>
      <c r="Z44" s="900">
        <f>VLOOKUP(年度マスタ!$K$4&amp;"_"&amp;Z$33,データシート1!$A:$BT,MATCH("aa_"&amp;$S44,データシート1!$A$1:$BT$1,0),0)</f>
        <v>56.442108961831508</v>
      </c>
      <c r="AA44" s="900">
        <f>VLOOKUP(年度マスタ!$K$4&amp;"_"&amp;AA$33,データシート1!$A:$BT,MATCH("aa_"&amp;$S44,データシート1!$A$1:$BT$1,0),0)</f>
        <v>56.091393961827727</v>
      </c>
      <c r="AB44" s="900">
        <f>VLOOKUP(年度マスタ!$K$4&amp;"_"&amp;AB$33,データシート1!$A:$BT,MATCH("aa_"&amp;$S44,データシート1!$A$1:$BT$1,0),0)</f>
        <v>55.738270618102838</v>
      </c>
      <c r="AC44" s="900">
        <f>VLOOKUP(年度マスタ!$K$4&amp;"_"&amp;AC$33,データシート1!$A:$BT,MATCH("aa_"&amp;$S44,データシート1!$A$1:$BT$1,0),0)</f>
        <v>55.967733687219258</v>
      </c>
      <c r="AD44" s="900">
        <f>VLOOKUP(年度マスタ!$K$4&amp;"_"&amp;AD$33,データシート1!$A:$BT,MATCH("aa_"&amp;$S44,データシート1!$A$1:$BT$1,0),0)</f>
        <v>55.418966515537925</v>
      </c>
      <c r="AE44" s="900">
        <f>VLOOKUP(年度マスタ!$K$4&amp;"_"&amp;AE$33,データシート1!$A:$BT,MATCH("aa_"&amp;$S44,データシート1!$A$1:$BT$1,0),0)</f>
        <v>53.105830739283654</v>
      </c>
      <c r="AF44" s="900">
        <f>VLOOKUP(年度マスタ!$K$4&amp;"_"&amp;AF$33,データシート1!$A:$BT,MATCH("aa_"&amp;$S44,データシート1!$A$1:$BT$1,0),0)</f>
        <v>52.66320950431404</v>
      </c>
      <c r="AG44" s="900">
        <f>VLOOKUP(年度マスタ!$K$4&amp;"_"&amp;AG$33,データシート1!$A:$BT,MATCH("aa_"&amp;$S44,データシート1!$A$1:$BT$1,0),0)</f>
        <v>51.350306364145709</v>
      </c>
      <c r="AH44" s="900">
        <f>VLOOKUP(年度マスタ!$K$4&amp;"_"&amp;AH$33,データシート1!$A:$BT,MATCH("aa_"&amp;$S44,データシート1!$A$1:$BT$1,0),0)</f>
        <v>50.53358247846365</v>
      </c>
      <c r="AI44" s="900">
        <f>VLOOKUP(年度マスタ!$K$4&amp;"_"&amp;AI$33,データシート1!$A:$BT,MATCH("aa_"&amp;$S44,データシート1!$A$1:$BT$1,0),0)</f>
        <v>47.117448468943088</v>
      </c>
      <c r="AJ44" s="900">
        <f>VLOOKUP(年度マスタ!$K$4&amp;"_"&amp;AJ$33,データシート1!$A:$BT,MATCH("aa_"&amp;$S44,データシート1!$A$1:$BT$1,0),0)</f>
        <v>48.357269246242041</v>
      </c>
      <c r="AK44" s="901">
        <f>VLOOKUP(年度マスタ!$K$4&amp;"_"&amp;AK$33,データシート1!$A:$BT,MATCH("aa_"&amp;$S44,データシート1!$A$1:$BT$1,0),0)</f>
        <v>47.297050561428861</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2.3821466571671599</v>
      </c>
      <c r="Y45" s="900">
        <f>VLOOKUP(年度マスタ!$K$4&amp;"_"&amp;Y$33,データシート1!$A:$BT,MATCH("aa_"&amp;$S45,データシート1!$A$1:$BT$1,0),0)</f>
        <v>2.4560082265697298</v>
      </c>
      <c r="Z45" s="900">
        <f>VLOOKUP(年度マスタ!$K$4&amp;"_"&amp;Z$33,データシート1!$A:$BT,MATCH("aa_"&amp;$S45,データシート1!$A$1:$BT$1,0),0)</f>
        <v>2.80223945626136</v>
      </c>
      <c r="AA45" s="900">
        <f>VLOOKUP(年度マスタ!$K$4&amp;"_"&amp;AA$33,データシート1!$A:$BT,MATCH("aa_"&amp;$S45,データシート1!$A$1:$BT$1,0),0)</f>
        <v>3.0169756731817299</v>
      </c>
      <c r="AB45" s="900">
        <f>VLOOKUP(年度マスタ!$K$4&amp;"_"&amp;AB$33,データシート1!$A:$BT,MATCH("aa_"&amp;$S45,データシート1!$A$1:$BT$1,0),0)</f>
        <v>3.0316156428374699</v>
      </c>
      <c r="AC45" s="900">
        <f>VLOOKUP(年度マスタ!$K$4&amp;"_"&amp;AC$33,データシート1!$A:$BT,MATCH("aa_"&amp;$S45,データシート1!$A$1:$BT$1,0),0)</f>
        <v>2.8679834938857098</v>
      </c>
      <c r="AD45" s="900">
        <f>VLOOKUP(年度マスタ!$K$4&amp;"_"&amp;AD$33,データシート1!$A:$BT,MATCH("aa_"&amp;$S45,データシート1!$A$1:$BT$1,0),0)</f>
        <v>2.7665214560815801</v>
      </c>
      <c r="AE45" s="900">
        <f>VLOOKUP(年度マスタ!$K$4&amp;"_"&amp;AE$33,データシート1!$A:$BT,MATCH("aa_"&amp;$S45,データシート1!$A$1:$BT$1,0),0)</f>
        <v>2.6490542045632344</v>
      </c>
      <c r="AF45" s="900">
        <f>VLOOKUP(年度マスタ!$K$4&amp;"_"&amp;AF$33,データシート1!$A:$BT,MATCH("aa_"&amp;$S45,データシート1!$A$1:$BT$1,0),0)</f>
        <v>2.5151802130273602</v>
      </c>
      <c r="AG45" s="900">
        <f>VLOOKUP(年度マスタ!$K$4&amp;"_"&amp;AG$33,データシート1!$A:$BT,MATCH("aa_"&amp;$S45,データシート1!$A$1:$BT$1,0),0)</f>
        <v>2.2813930975202701</v>
      </c>
      <c r="AH45" s="900">
        <f>VLOOKUP(年度マスタ!$K$4&amp;"_"&amp;AH$33,データシート1!$A:$BT,MATCH("aa_"&amp;$S45,データシート1!$A$1:$BT$1,0),0)</f>
        <v>2.1831224368071802</v>
      </c>
      <c r="AI45" s="900">
        <f>VLOOKUP(年度マスタ!$K$4&amp;"_"&amp;AI$33,データシート1!$A:$BT,MATCH("aa_"&amp;$S45,データシート1!$A$1:$BT$1,0),0)</f>
        <v>2.0454654161553201</v>
      </c>
      <c r="AJ45" s="900">
        <f>VLOOKUP(年度マスタ!$K$4&amp;"_"&amp;AJ$33,データシート1!$A:$BT,MATCH("aa_"&amp;$S45,データシート1!$A$1:$BT$1,0),0)</f>
        <v>1.98994939431941</v>
      </c>
      <c r="AK45" s="901">
        <f>VLOOKUP(年度マスタ!$K$4&amp;"_"&amp;AK$33,データシート1!$A:$BT,MATCH("aa_"&amp;$S45,データシート1!$A$1:$BT$1,0),0)</f>
        <v>1.9671357873742206</v>
      </c>
      <c r="AL45" s="330"/>
      <c r="AW45" s="17" t="str">
        <f>AW48</f>
        <v>豊後大野市</v>
      </c>
      <c r="AX45" s="1010">
        <f t="shared" ref="AX45:BB45" si="15">AX48/$BC48</f>
        <v>0.46067370605465102</v>
      </c>
      <c r="AY45" s="1010">
        <f t="shared" si="15"/>
        <v>0.11235094360974382</v>
      </c>
      <c r="AZ45" s="1010">
        <f t="shared" si="15"/>
        <v>0.14709894445407559</v>
      </c>
      <c r="BA45" s="1010">
        <f t="shared" si="15"/>
        <v>0.2644681758502222</v>
      </c>
      <c r="BB45" s="1010">
        <f t="shared" si="15"/>
        <v>1.5408230031307217E-2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2.4037011599999998</v>
      </c>
      <c r="Y47" s="903">
        <f>VLOOKUP(年度マスタ!$K$4&amp;"_"&amp;Y$33,データシート1!$A:$BT,MATCH("aa_"&amp;$S47,データシート1!$A$1:$BT$1,0),0)</f>
        <v>2.3796641483999998</v>
      </c>
      <c r="Z47" s="903">
        <f>VLOOKUP(年度マスタ!$K$4&amp;"_"&amp;Z$33,データシート1!$A:$BT,MATCH("aa_"&amp;$S47,データシート1!$A$1:$BT$1,0),0)</f>
        <v>2.369362572</v>
      </c>
      <c r="AA47" s="903">
        <f>VLOOKUP(年度マスタ!$K$4&amp;"_"&amp;AA$33,データシート1!$A:$BT,MATCH("aa_"&amp;$S47,データシート1!$A$1:$BT$1,0),0)</f>
        <v>2.4510884114399998</v>
      </c>
      <c r="AB47" s="903">
        <f>VLOOKUP(年度マスタ!$K$4&amp;"_"&amp;AB$33,データシート1!$A:$BT,MATCH("aa_"&amp;$S47,データシート1!$A$1:$BT$1,0),0)</f>
        <v>2.4671130858399999</v>
      </c>
      <c r="AC47" s="903">
        <f>VLOOKUP(年度マスタ!$K$4&amp;"_"&amp;AC$33,データシート1!$A:$BT,MATCH("aa_"&amp;$S47,データシート1!$A$1:$BT$1,0),0)</f>
        <v>3.6703575899400001</v>
      </c>
      <c r="AD47" s="903">
        <f>VLOOKUP(年度マスタ!$K$4&amp;"_"&amp;AD$33,データシート1!$A:$BT,MATCH("aa_"&amp;$S47,データシート1!$A$1:$BT$1,0),0)</f>
        <v>4.0136350065800004</v>
      </c>
      <c r="AE47" s="903">
        <f>VLOOKUP(年度マスタ!$K$4&amp;"_"&amp;AE$33,データシート1!$A:$BT,MATCH("aa_"&amp;$S47,データシート1!$A$1:$BT$1,0),0)</f>
        <v>3.44890127624</v>
      </c>
      <c r="AF47" s="903">
        <f>VLOOKUP(年度マスタ!$K$4&amp;"_"&amp;AF$33,データシート1!$A:$BT,MATCH("aa_"&amp;$S47,データシート1!$A$1:$BT$1,0),0)</f>
        <v>3.7137915904000005</v>
      </c>
      <c r="AG47" s="903">
        <f>VLOOKUP(年度マスタ!$K$4&amp;"_"&amp;AG$33,データシート1!$A:$BT,MATCH("aa_"&amp;$S47,データシート1!$A$1:$BT$1,0),0)</f>
        <v>4.4407258048000005</v>
      </c>
      <c r="AH47" s="903">
        <f>VLOOKUP(年度マスタ!$K$4&amp;"_"&amp;AH$33,データシート1!$A:$BT,MATCH("aa_"&amp;$S47,データシート1!$A$1:$BT$1,0),0)</f>
        <v>5.111326180799999</v>
      </c>
      <c r="AI47" s="903">
        <f>VLOOKUP(年度マスタ!$K$4&amp;"_"&amp;AI$33,データシート1!$A:$BT,MATCH("aa_"&amp;$S47,データシート1!$A$1:$BT$1,0),0)</f>
        <v>5.8328280546000002</v>
      </c>
      <c r="AJ47" s="903">
        <f>VLOOKUP(年度マスタ!$K$4&amp;"_"&amp;AJ$33,データシート1!$A:$BT,MATCH("aa_"&amp;$S47,データシート1!$A$1:$BT$1,0),0)</f>
        <v>4.3853695872999996</v>
      </c>
      <c r="AK47" s="904">
        <f>VLOOKUP(年度マスタ!$K$4&amp;"_"&amp;AK$33,データシート1!$A:$BT,MATCH("aa_"&amp;$S47,データシート1!$A$1:$BT$1,0),0)</f>
        <v>4.7250722531599996</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豊後大野市</v>
      </c>
      <c r="AX48" s="1011">
        <f>SUM(AY39:BA39)</f>
        <v>141.26973324103125</v>
      </c>
      <c r="AY48" s="1011">
        <f>BB39</f>
        <v>34.453426849683794</v>
      </c>
      <c r="AZ48" s="1011">
        <f>BC39</f>
        <v>45.109213679756373</v>
      </c>
      <c r="BA48" s="1011">
        <f>SUM(BD39:BG39)</f>
        <v>81.101543591616988</v>
      </c>
      <c r="BB48" s="1011">
        <f>BH39</f>
        <v>4.7250722531599996</v>
      </c>
      <c r="BC48" s="1011">
        <f>SUM(AX48:BB48)</f>
        <v>306.65898961524846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306.65898961524846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141.26973324103125</v>
      </c>
      <c r="P52" s="453">
        <f t="shared" ref="P52:P64" si="18">O52/$O$51</f>
        <v>0.46067370605465102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117.11343709892698</v>
      </c>
      <c r="P53" s="454">
        <f t="shared" si="18"/>
        <v>0.38190120317641446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4.4124410002372789</v>
      </c>
      <c r="P54" s="454">
        <f t="shared" si="18"/>
        <v>1.4388754772111441E-2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19.743855141866995</v>
      </c>
      <c r="P55" s="454">
        <f t="shared" si="18"/>
        <v>6.4383748106125113E-2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34.453426849683794</v>
      </c>
      <c r="P56" s="453">
        <f t="shared" si="18"/>
        <v>0.11235094360974382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45.109213679756373</v>
      </c>
      <c r="P57" s="453">
        <f t="shared" si="18"/>
        <v>0.14709894445407559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81.101543591616988</v>
      </c>
      <c r="P58" s="453">
        <f t="shared" si="18"/>
        <v>0.2644681758502222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79.13440780424277</v>
      </c>
      <c r="P59" s="454">
        <f t="shared" si="18"/>
        <v>0.25805344204495434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31.837357242813912</v>
      </c>
      <c r="P60" s="454">
        <f t="shared" si="18"/>
        <v>0.10382006828744478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47.297050561428861</v>
      </c>
      <c r="P61" s="454">
        <f t="shared" si="18"/>
        <v>0.15423337375750956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1.9671357873742206</v>
      </c>
      <c r="P62" s="454">
        <f t="shared" si="18"/>
        <v>6.4147338052678625E-3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4.7250722531599996</v>
      </c>
      <c r="P64" s="612">
        <f t="shared" si="18"/>
        <v>1.5408230031307217E-2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豊後大野市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299.0772</v>
      </c>
      <c r="AI7" s="78">
        <f>VLOOKUP(年度マスタ!$K$4&amp;"_"&amp;$AG7,データシート1!$A:$BT,MATCH("ab_"&amp;AI$2,データシート1!$A$1:$BT$1,0),0)</f>
        <v>1374</v>
      </c>
      <c r="AJ7" s="78">
        <f>VLOOKUP(年度マスタ!$K$4&amp;"_"&amp;$AG7,データシート1!$A:$BT,MATCH("ab_"&amp;AJ$2,データシート1!$A$1:$BT$1,0),0)</f>
        <v>932</v>
      </c>
      <c r="AK7" s="78">
        <f>VLOOKUP(年度マスタ!$K$4&amp;"_"&amp;$AG7,データシート1!$A:$BT,MATCH("ab_"&amp;AK$2,データシート1!$A$1:$BT$1,0),0)</f>
        <v>11171</v>
      </c>
      <c r="AL7" s="78">
        <f>VLOOKUP(年度マスタ!$K$4&amp;"_"&amp;$AG7,データシート1!$A:$BT,MATCH("ab_"&amp;AL$2,データシート1!$A$1:$BT$1,0),0)</f>
        <v>16372</v>
      </c>
      <c r="AM7" s="78">
        <f>VLOOKUP(年度マスタ!$K$4&amp;"_"&amp;$AG7,データシート1!$A:$BT,MATCH("ab_"&amp;AM$2,データシート1!$A$1:$BT$1,0),0)</f>
        <v>22525</v>
      </c>
      <c r="AN7" s="78">
        <f>VLOOKUP(年度マスタ!$K$4&amp;"_"&amp;$AG7,データシート1!$A:$BT,MATCH("ab_"&amp;AN$2,データシート1!$A$1:$BT$1,0),0)</f>
        <v>11653</v>
      </c>
      <c r="AO7" s="78">
        <f>VLOOKUP(年度マスタ!$K$4&amp;"_"&amp;$AG7,データシート1!$A:$BT,MATCH("ab_"&amp;AO$2,データシート1!$A$1:$BT$1,0),0)</f>
        <v>40862</v>
      </c>
      <c r="AP7" s="78">
        <f>VLOOKUP(年度マスタ!$K$4&amp;"_"&amp;$AG7,データシート1!$A:$BT,MATCH("ab_"&amp;AP$2,データシート1!$A$1:$BT$1,0),0)</f>
        <v>0</v>
      </c>
      <c r="AQ7" s="954">
        <f>VLOOKUP(年度マスタ!$K$4&amp;"_"&amp;$AG7,データシート1!$A:$BT,MATCH("ab_"&amp;AQ$2,データシート1!$A$1:$BT$1,0),0)</f>
        <v>2.4037011599999998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278.75970000000001</v>
      </c>
      <c r="AI8" s="78">
        <f>VLOOKUP(年度マスタ!$K$4&amp;"_"&amp;$AG8,データシート1!$A:$BT,MATCH("ab_"&amp;AI$2,データシート1!$A$1:$BT$1,0),0)</f>
        <v>1374</v>
      </c>
      <c r="AJ8" s="78">
        <f>VLOOKUP(年度マスタ!$K$4&amp;"_"&amp;$AG8,データシート1!$A:$BT,MATCH("ab_"&amp;AJ$2,データシート1!$A$1:$BT$1,0),0)</f>
        <v>932</v>
      </c>
      <c r="AK8" s="78">
        <f>VLOOKUP(年度マスタ!$K$4&amp;"_"&amp;$AG8,データシート1!$A:$BT,MATCH("ab_"&amp;AK$2,データシート1!$A$1:$BT$1,0),0)</f>
        <v>11171</v>
      </c>
      <c r="AL8" s="78">
        <f>VLOOKUP(年度マスタ!$K$4&amp;"_"&amp;$AG8,データシート1!$A:$BT,MATCH("ab_"&amp;AL$2,データシート1!$A$1:$BT$1,0),0)</f>
        <v>16414</v>
      </c>
      <c r="AM8" s="78">
        <f>VLOOKUP(年度マスタ!$K$4&amp;"_"&amp;$AG8,データシート1!$A:$BT,MATCH("ab_"&amp;AM$2,データシート1!$A$1:$BT$1,0),0)</f>
        <v>22686</v>
      </c>
      <c r="AN8" s="78">
        <f>VLOOKUP(年度マスタ!$K$4&amp;"_"&amp;$AG8,データシート1!$A:$BT,MATCH("ab_"&amp;AN$2,データシート1!$A$1:$BT$1,0),0)</f>
        <v>11444</v>
      </c>
      <c r="AO8" s="78">
        <f>VLOOKUP(年度マスタ!$K$4&amp;"_"&amp;$AG8,データシート1!$A:$BT,MATCH("ab_"&amp;AO$2,データシート1!$A$1:$BT$1,0),0)</f>
        <v>40369</v>
      </c>
      <c r="AP8" s="78">
        <f>VLOOKUP(年度マスタ!$K$4&amp;"_"&amp;$AG8,データシート1!$A:$BT,MATCH("ab_"&amp;AP$2,データシート1!$A$1:$BT$1,0),0)</f>
        <v>0</v>
      </c>
      <c r="AQ8" s="954">
        <f>VLOOKUP(年度マスタ!$K$4&amp;"_"&amp;$AG8,データシート1!$A:$BT,MATCH("ab_"&amp;AQ$2,データシート1!$A$1:$BT$1,0),0)</f>
        <v>2.3796641483999998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286.77339999999998</v>
      </c>
      <c r="AI9" s="78">
        <f>VLOOKUP(年度マスタ!$K$4&amp;"_"&amp;$AG9,データシート1!$A:$BT,MATCH("ab_"&amp;AI$2,データシート1!$A$1:$BT$1,0),0)</f>
        <v>1374</v>
      </c>
      <c r="AJ9" s="78">
        <f>VLOOKUP(年度マスタ!$K$4&amp;"_"&amp;$AG9,データシート1!$A:$BT,MATCH("ab_"&amp;AJ$2,データシート1!$A$1:$BT$1,0),0)</f>
        <v>932</v>
      </c>
      <c r="AK9" s="78">
        <f>VLOOKUP(年度マスタ!$K$4&amp;"_"&amp;$AG9,データシート1!$A:$BT,MATCH("ab_"&amp;AK$2,データシート1!$A$1:$BT$1,0),0)</f>
        <v>11171</v>
      </c>
      <c r="AL9" s="78">
        <f>VLOOKUP(年度マスタ!$K$4&amp;"_"&amp;$AG9,データシート1!$A:$BT,MATCH("ab_"&amp;AL$2,データシート1!$A$1:$BT$1,0),0)</f>
        <v>16434</v>
      </c>
      <c r="AM9" s="78">
        <f>VLOOKUP(年度マスタ!$K$4&amp;"_"&amp;$AG9,データシート1!$A:$BT,MATCH("ab_"&amp;AM$2,データシート1!$A$1:$BT$1,0),0)</f>
        <v>22685</v>
      </c>
      <c r="AN9" s="78">
        <f>VLOOKUP(年度マスタ!$K$4&amp;"_"&amp;$AG9,データシート1!$A:$BT,MATCH("ab_"&amp;AN$2,データシート1!$A$1:$BT$1,0),0)</f>
        <v>11406</v>
      </c>
      <c r="AO9" s="78">
        <f>VLOOKUP(年度マスタ!$K$4&amp;"_"&amp;$AG9,データシート1!$A:$BT,MATCH("ab_"&amp;AO$2,データシート1!$A$1:$BT$1,0),0)</f>
        <v>39931</v>
      </c>
      <c r="AP9" s="78">
        <f>VLOOKUP(年度マスタ!$K$4&amp;"_"&amp;$AG9,データシート1!$A:$BT,MATCH("ab_"&amp;AP$2,データシート1!$A$1:$BT$1,0),0)</f>
        <v>0</v>
      </c>
      <c r="AQ9" s="954">
        <f>VLOOKUP(年度マスタ!$K$4&amp;"_"&amp;$AG9,データシート1!$A:$BT,MATCH("ab_"&amp;AQ$2,データシート1!$A$1:$BT$1,0),0)</f>
        <v>2.369362572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286.48020000000002</v>
      </c>
      <c r="AI10" s="78">
        <f>VLOOKUP(年度マスタ!$K$4&amp;"_"&amp;$AG10,データシート1!$A:$BT,MATCH("ab_"&amp;AI$2,データシート1!$A$1:$BT$1,0),0)</f>
        <v>1374</v>
      </c>
      <c r="AJ10" s="78">
        <f>VLOOKUP(年度マスタ!$K$4&amp;"_"&amp;$AG10,データシート1!$A:$BT,MATCH("ab_"&amp;AJ$2,データシート1!$A$1:$BT$1,0),0)</f>
        <v>932</v>
      </c>
      <c r="AK10" s="78">
        <f>VLOOKUP(年度マスタ!$K$4&amp;"_"&amp;$AG10,データシート1!$A:$BT,MATCH("ab_"&amp;AK$2,データシート1!$A$1:$BT$1,0),0)</f>
        <v>11171</v>
      </c>
      <c r="AL10" s="78">
        <f>VLOOKUP(年度マスタ!$K$4&amp;"_"&amp;$AG10,データシート1!$A:$BT,MATCH("ab_"&amp;AL$2,データシート1!$A$1:$BT$1,0),0)</f>
        <v>16475</v>
      </c>
      <c r="AM10" s="78">
        <f>VLOOKUP(年度マスタ!$K$4&amp;"_"&amp;$AG10,データシート1!$A:$BT,MATCH("ab_"&amp;AM$2,データシート1!$A$1:$BT$1,0),0)</f>
        <v>23005</v>
      </c>
      <c r="AN10" s="78">
        <f>VLOOKUP(年度マスタ!$K$4&amp;"_"&amp;$AG10,データシート1!$A:$BT,MATCH("ab_"&amp;AN$2,データシート1!$A$1:$BT$1,0),0)</f>
        <v>11271</v>
      </c>
      <c r="AO10" s="78">
        <f>VLOOKUP(年度マスタ!$K$4&amp;"_"&amp;$AG10,データシート1!$A:$BT,MATCH("ab_"&amp;AO$2,データシート1!$A$1:$BT$1,0),0)</f>
        <v>39569</v>
      </c>
      <c r="AP10" s="78">
        <f>VLOOKUP(年度マスタ!$K$4&amp;"_"&amp;$AG10,データシート1!$A:$BT,MATCH("ab_"&amp;AP$2,データシート1!$A$1:$BT$1,0),0)</f>
        <v>0</v>
      </c>
      <c r="AQ10" s="954">
        <f>VLOOKUP(年度マスタ!$K$4&amp;"_"&amp;$AG10,データシート1!$A:$BT,MATCH("ab_"&amp;AQ$2,データシート1!$A$1:$BT$1,0),0)</f>
        <v>2.4510884114399998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297.1549</v>
      </c>
      <c r="AI11" s="78">
        <f>VLOOKUP(年度マスタ!$K$4&amp;"_"&amp;$AG11,データシート1!$A:$BT,MATCH("ab_"&amp;AI$2,データシート1!$A$1:$BT$1,0),0)</f>
        <v>1374</v>
      </c>
      <c r="AJ11" s="78">
        <f>VLOOKUP(年度マスタ!$K$4&amp;"_"&amp;$AG11,データシート1!$A:$BT,MATCH("ab_"&amp;AJ$2,データシート1!$A$1:$BT$1,0),0)</f>
        <v>932</v>
      </c>
      <c r="AK11" s="78">
        <f>VLOOKUP(年度マスタ!$K$4&amp;"_"&amp;$AG11,データシート1!$A:$BT,MATCH("ab_"&amp;AK$2,データシート1!$A$1:$BT$1,0),0)</f>
        <v>11171</v>
      </c>
      <c r="AL11" s="78">
        <f>VLOOKUP(年度マスタ!$K$4&amp;"_"&amp;$AG11,データシート1!$A:$BT,MATCH("ab_"&amp;AL$2,データシート1!$A$1:$BT$1,0),0)</f>
        <v>16495</v>
      </c>
      <c r="AM11" s="78">
        <f>VLOOKUP(年度マスタ!$K$4&amp;"_"&amp;$AG11,データシート1!$A:$BT,MATCH("ab_"&amp;AM$2,データシート1!$A$1:$BT$1,0),0)</f>
        <v>23260</v>
      </c>
      <c r="AN11" s="78">
        <f>VLOOKUP(年度マスタ!$K$4&amp;"_"&amp;$AG11,データシート1!$A:$BT,MATCH("ab_"&amp;AN$2,データシート1!$A$1:$BT$1,0),0)</f>
        <v>11158</v>
      </c>
      <c r="AO11" s="78">
        <f>VLOOKUP(年度マスタ!$K$4&amp;"_"&amp;$AG11,データシート1!$A:$BT,MATCH("ab_"&amp;AO$2,データシート1!$A$1:$BT$1,0),0)</f>
        <v>39191</v>
      </c>
      <c r="AP11" s="78">
        <f>VLOOKUP(年度マスタ!$K$4&amp;"_"&amp;$AG11,データシート1!$A:$BT,MATCH("ab_"&amp;AP$2,データシート1!$A$1:$BT$1,0),0)</f>
        <v>0</v>
      </c>
      <c r="AQ11" s="954">
        <f>VLOOKUP(年度マスタ!$K$4&amp;"_"&amp;$AG11,データシート1!$A:$BT,MATCH("ab_"&amp;AQ$2,データシート1!$A$1:$BT$1,0),0)</f>
        <v>2.4671130858399999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322.37959999999998</v>
      </c>
      <c r="AI12" s="78">
        <f>VLOOKUP(年度マスタ!$K$4&amp;"_"&amp;$AG12,データシート1!$A:$BT,MATCH("ab_"&amp;AI$2,データシート1!$A$1:$BT$1,0),0)</f>
        <v>1115</v>
      </c>
      <c r="AJ12" s="78">
        <f>VLOOKUP(年度マスタ!$K$4&amp;"_"&amp;$AG12,データシート1!$A:$BT,MATCH("ab_"&amp;AJ$2,データシート1!$A$1:$BT$1,0),0)</f>
        <v>791</v>
      </c>
      <c r="AK12" s="78">
        <f>VLOOKUP(年度マスタ!$K$4&amp;"_"&amp;$AG12,データシート1!$A:$BT,MATCH("ab_"&amp;AK$2,データシート1!$A$1:$BT$1,0),0)</f>
        <v>11276</v>
      </c>
      <c r="AL12" s="78">
        <f>VLOOKUP(年度マスタ!$K$4&amp;"_"&amp;$AG12,データシート1!$A:$BT,MATCH("ab_"&amp;AL$2,データシート1!$A$1:$BT$1,0),0)</f>
        <v>16443</v>
      </c>
      <c r="AM12" s="78">
        <f>VLOOKUP(年度マスタ!$K$4&amp;"_"&amp;$AG12,データシート1!$A:$BT,MATCH("ab_"&amp;AM$2,データシート1!$A$1:$BT$1,0),0)</f>
        <v>23301</v>
      </c>
      <c r="AN12" s="78">
        <f>VLOOKUP(年度マスタ!$K$4&amp;"_"&amp;$AG12,データシート1!$A:$BT,MATCH("ab_"&amp;AN$2,データシート1!$A$1:$BT$1,0),0)</f>
        <v>11146</v>
      </c>
      <c r="AO12" s="78">
        <f>VLOOKUP(年度マスタ!$K$4&amp;"_"&amp;$AG12,データシート1!$A:$BT,MATCH("ab_"&amp;AO$2,データシート1!$A$1:$BT$1,0),0)</f>
        <v>38643</v>
      </c>
      <c r="AP12" s="78">
        <f>VLOOKUP(年度マスタ!$K$4&amp;"_"&amp;$AG12,データシート1!$A:$BT,MATCH("ab_"&amp;AP$2,データシート1!$A$1:$BT$1,0),0)</f>
        <v>0</v>
      </c>
      <c r="AQ12" s="954">
        <f>VLOOKUP(年度マスタ!$K$4&amp;"_"&amp;$AG12,データシート1!$A:$BT,MATCH("ab_"&amp;AQ$2,データシート1!$A$1:$BT$1,0),0)</f>
        <v>3.6703575899400001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347.87369999999999</v>
      </c>
      <c r="AI13" s="78">
        <f>VLOOKUP(年度マスタ!$K$4&amp;"_"&amp;$AG13,データシート1!$A:$BT,MATCH("ab_"&amp;AI$2,データシート1!$A$1:$BT$1,0),0)</f>
        <v>1115</v>
      </c>
      <c r="AJ13" s="78">
        <f>VLOOKUP(年度マスタ!$K$4&amp;"_"&amp;$AG13,データシート1!$A:$BT,MATCH("ab_"&amp;AJ$2,データシート1!$A$1:$BT$1,0),0)</f>
        <v>791</v>
      </c>
      <c r="AK13" s="78">
        <f>VLOOKUP(年度マスタ!$K$4&amp;"_"&amp;$AG13,データシート1!$A:$BT,MATCH("ab_"&amp;AK$2,データシート1!$A$1:$BT$1,0),0)</f>
        <v>11276</v>
      </c>
      <c r="AL13" s="78">
        <f>VLOOKUP(年度マスタ!$K$4&amp;"_"&amp;$AG13,データシート1!$A:$BT,MATCH("ab_"&amp;AL$2,データシート1!$A$1:$BT$1,0),0)</f>
        <v>16457</v>
      </c>
      <c r="AM13" s="78">
        <f>VLOOKUP(年度マスタ!$K$4&amp;"_"&amp;$AG13,データシート1!$A:$BT,MATCH("ab_"&amp;AM$2,データシート1!$A$1:$BT$1,0),0)</f>
        <v>23158</v>
      </c>
      <c r="AN13" s="78">
        <f>VLOOKUP(年度マスタ!$K$4&amp;"_"&amp;$AG13,データシート1!$A:$BT,MATCH("ab_"&amp;AN$2,データシート1!$A$1:$BT$1,0),0)</f>
        <v>11028</v>
      </c>
      <c r="AO13" s="78">
        <f>VLOOKUP(年度マスタ!$K$4&amp;"_"&amp;$AG13,データシート1!$A:$BT,MATCH("ab_"&amp;AO$2,データシート1!$A$1:$BT$1,0),0)</f>
        <v>38078</v>
      </c>
      <c r="AP13" s="78">
        <f>VLOOKUP(年度マスタ!$K$4&amp;"_"&amp;$AG13,データシート1!$A:$BT,MATCH("ab_"&amp;AP$2,データシート1!$A$1:$BT$1,0),0)</f>
        <v>0</v>
      </c>
      <c r="AQ13" s="954">
        <f>VLOOKUP(年度マスタ!$K$4&amp;"_"&amp;$AG13,データシート1!$A:$BT,MATCH("ab_"&amp;AQ$2,データシート1!$A$1:$BT$1,0),0)</f>
        <v>4.0136350065800004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332.45830000000001</v>
      </c>
      <c r="AI14" s="78">
        <f>VLOOKUP(年度マスタ!$K$4&amp;"_"&amp;$AG14,データシート1!$A:$BT,MATCH("ab_"&amp;AI$2,データシート1!$A$1:$BT$1,0),0)</f>
        <v>1115</v>
      </c>
      <c r="AJ14" s="78">
        <f>VLOOKUP(年度マスタ!$K$4&amp;"_"&amp;$AG14,データシート1!$A:$BT,MATCH("ab_"&amp;AJ$2,データシート1!$A$1:$BT$1,0),0)</f>
        <v>791</v>
      </c>
      <c r="AK14" s="78">
        <f>VLOOKUP(年度マスタ!$K$4&amp;"_"&amp;$AG14,データシート1!$A:$BT,MATCH("ab_"&amp;AK$2,データシート1!$A$1:$BT$1,0),0)</f>
        <v>11276</v>
      </c>
      <c r="AL14" s="78">
        <f>VLOOKUP(年度マスタ!$K$4&amp;"_"&amp;$AG14,データシート1!$A:$BT,MATCH("ab_"&amp;AL$2,データシート1!$A$1:$BT$1,0),0)</f>
        <v>16424</v>
      </c>
      <c r="AM14" s="78">
        <f>VLOOKUP(年度マスタ!$K$4&amp;"_"&amp;$AG14,データシート1!$A:$BT,MATCH("ab_"&amp;AM$2,データシート1!$A$1:$BT$1,0),0)</f>
        <v>23117</v>
      </c>
      <c r="AN14" s="78">
        <f>VLOOKUP(年度マスタ!$K$4&amp;"_"&amp;$AG14,データシート1!$A:$BT,MATCH("ab_"&amp;AN$2,データシート1!$A$1:$BT$1,0),0)</f>
        <v>10930</v>
      </c>
      <c r="AO14" s="78">
        <f>VLOOKUP(年度マスタ!$K$4&amp;"_"&amp;$AG14,データシート1!$A:$BT,MATCH("ab_"&amp;AO$2,データシート1!$A$1:$BT$1,0),0)</f>
        <v>37505</v>
      </c>
      <c r="AP14" s="78">
        <f>VLOOKUP(年度マスタ!$K$4&amp;"_"&amp;$AG14,データシート1!$A:$BT,MATCH("ab_"&amp;AP$2,データシート1!$A$1:$BT$1,0),0)</f>
        <v>0</v>
      </c>
      <c r="AQ14" s="954">
        <f>VLOOKUP(年度マスタ!$K$4&amp;"_"&amp;$AG14,データシート1!$A:$BT,MATCH("ab_"&amp;AQ$2,データシート1!$A$1:$BT$1,0),0)</f>
        <v>3.44890127624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337.09899999999999</v>
      </c>
      <c r="AI15" s="78">
        <f>VLOOKUP(年度マスタ!$K$4&amp;"_"&amp;$AG15,データシート1!$A:$BT,MATCH("ab_"&amp;AI$2,データシート1!$A$1:$BT$1,0),0)</f>
        <v>1115</v>
      </c>
      <c r="AJ15" s="78">
        <f>VLOOKUP(年度マスタ!$K$4&amp;"_"&amp;$AG15,データシート1!$A:$BT,MATCH("ab_"&amp;AJ$2,データシート1!$A$1:$BT$1,0),0)</f>
        <v>791</v>
      </c>
      <c r="AK15" s="78">
        <f>VLOOKUP(年度マスタ!$K$4&amp;"_"&amp;$AG15,データシート1!$A:$BT,MATCH("ab_"&amp;AK$2,データシート1!$A$1:$BT$1,0),0)</f>
        <v>11276</v>
      </c>
      <c r="AL15" s="78">
        <f>VLOOKUP(年度マスタ!$K$4&amp;"_"&amp;$AG15,データシート1!$A:$BT,MATCH("ab_"&amp;AL$2,データシート1!$A$1:$BT$1,0),0)</f>
        <v>16360</v>
      </c>
      <c r="AM15" s="78">
        <f>VLOOKUP(年度マスタ!$K$4&amp;"_"&amp;$AG15,データシート1!$A:$BT,MATCH("ab_"&amp;AM$2,データシート1!$A$1:$BT$1,0),0)</f>
        <v>22992</v>
      </c>
      <c r="AN15" s="78">
        <f>VLOOKUP(年度マスタ!$K$4&amp;"_"&amp;$AG15,データシート1!$A:$BT,MATCH("ab_"&amp;AN$2,データシート1!$A$1:$BT$1,0),0)</f>
        <v>10908</v>
      </c>
      <c r="AO15" s="78">
        <f>VLOOKUP(年度マスタ!$K$4&amp;"_"&amp;$AG15,データシート1!$A:$BT,MATCH("ab_"&amp;AO$2,データシート1!$A$1:$BT$1,0),0)</f>
        <v>36824</v>
      </c>
      <c r="AP15" s="78">
        <f>VLOOKUP(年度マスタ!$K$4&amp;"_"&amp;$AG15,データシート1!$A:$BT,MATCH("ab_"&amp;AP$2,データシート1!$A$1:$BT$1,0),0)</f>
        <v>0</v>
      </c>
      <c r="AQ15" s="954">
        <f>VLOOKUP(年度マスタ!$K$4&amp;"_"&amp;$AG15,データシート1!$A:$BT,MATCH("ab_"&amp;AQ$2,データシート1!$A$1:$BT$1,0),0)</f>
        <v>3.713791590400001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347.6848</v>
      </c>
      <c r="AI16" s="78">
        <f>VLOOKUP(年度マスタ!$K$4&amp;"_"&amp;$AG16,データシート1!$A:$BT,MATCH("ab_"&amp;AI$2,データシート1!$A$1:$BT$1,0),0)</f>
        <v>1115</v>
      </c>
      <c r="AJ16" s="78">
        <f>VLOOKUP(年度マスタ!$K$4&amp;"_"&amp;$AG16,データシート1!$A:$BT,MATCH("ab_"&amp;AJ$2,データシート1!$A$1:$BT$1,0),0)</f>
        <v>791</v>
      </c>
      <c r="AK16" s="78">
        <f>VLOOKUP(年度マスタ!$K$4&amp;"_"&amp;$AG16,データシート1!$A:$BT,MATCH("ab_"&amp;AK$2,データシート1!$A$1:$BT$1,0),0)</f>
        <v>11276</v>
      </c>
      <c r="AL16" s="78">
        <f>VLOOKUP(年度マスタ!$K$4&amp;"_"&amp;$AG16,データシート1!$A:$BT,MATCH("ab_"&amp;AL$2,データシート1!$A$1:$BT$1,0),0)</f>
        <v>16173</v>
      </c>
      <c r="AM16" s="78">
        <f>VLOOKUP(年度マスタ!$K$4&amp;"_"&amp;$AG16,データシート1!$A:$BT,MATCH("ab_"&amp;AM$2,データシート1!$A$1:$BT$1,0),0)</f>
        <v>22929</v>
      </c>
      <c r="AN16" s="78">
        <f>VLOOKUP(年度マスタ!$K$4&amp;"_"&amp;$AG16,データシート1!$A:$BT,MATCH("ab_"&amp;AN$2,データシート1!$A$1:$BT$1,0),0)</f>
        <v>10743</v>
      </c>
      <c r="AO16" s="78">
        <f>VLOOKUP(年度マスタ!$K$4&amp;"_"&amp;$AG16,データシート1!$A:$BT,MATCH("ab_"&amp;AO$2,データシート1!$A$1:$BT$1,0),0)</f>
        <v>35995</v>
      </c>
      <c r="AP16" s="78">
        <f>VLOOKUP(年度マスタ!$K$4&amp;"_"&amp;$AG16,データシート1!$A:$BT,MATCH("ab_"&amp;AP$2,データシート1!$A$1:$BT$1,0),0)</f>
        <v>0</v>
      </c>
      <c r="AQ16" s="954">
        <f>VLOOKUP(年度マスタ!$K$4&amp;"_"&amp;$AG16,データシート1!$A:$BT,MATCH("ab_"&amp;AQ$2,データシート1!$A$1:$BT$1,0),0)</f>
        <v>4.4407258047999996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301.04719999999998</v>
      </c>
      <c r="AI17" s="151">
        <f>VLOOKUP(年度マスタ!$K$4&amp;"_"&amp;$AG17,データシート1!$A:$BT,MATCH("ab_"&amp;AI$2,データシート1!$A$1:$BT$1,0),0)</f>
        <v>1115</v>
      </c>
      <c r="AJ17" s="151">
        <f>VLOOKUP(年度マスタ!$K$4&amp;"_"&amp;$AG17,データシート1!$A:$BT,MATCH("ab_"&amp;AJ$2,データシート1!$A$1:$BT$1,0),0)</f>
        <v>791</v>
      </c>
      <c r="AK17" s="151">
        <f>VLOOKUP(年度マスタ!$K$4&amp;"_"&amp;$AG17,データシート1!$A:$BT,MATCH("ab_"&amp;AK$2,データシート1!$A$1:$BT$1,0),0)</f>
        <v>11276</v>
      </c>
      <c r="AL17" s="151">
        <f>VLOOKUP(年度マスタ!$K$4&amp;"_"&amp;$AG17,データシート1!$A:$BT,MATCH("ab_"&amp;AL$2,データシート1!$A$1:$BT$1,0),0)</f>
        <v>16060</v>
      </c>
      <c r="AM17" s="151">
        <f>VLOOKUP(年度マスタ!$K$4&amp;"_"&amp;$AG17,データシート1!$A:$BT,MATCH("ab_"&amp;AM$2,データシート1!$A$1:$BT$1,0),0)</f>
        <v>22753</v>
      </c>
      <c r="AN17" s="151">
        <f>VLOOKUP(年度マスタ!$K$4&amp;"_"&amp;$AG17,データシート1!$A:$BT,MATCH("ab_"&amp;AN$2,データシート1!$A$1:$BT$1,0),0)</f>
        <v>10493</v>
      </c>
      <c r="AO17" s="151">
        <f>VLOOKUP(年度マスタ!$K$4&amp;"_"&amp;$AG17,データシート1!$A:$BT,MATCH("ab_"&amp;AO$2,データシート1!$A$1:$BT$1,0),0)</f>
        <v>35377</v>
      </c>
      <c r="AP17" s="151">
        <f>VLOOKUP(年度マスタ!$K$4&amp;"_"&amp;$AG17,データシート1!$A:$BT,MATCH("ab_"&amp;AP$2,データシート1!$A$1:$BT$1,0),0)</f>
        <v>0</v>
      </c>
      <c r="AQ17" s="955">
        <f>VLOOKUP(年度マスタ!$K$4&amp;"_"&amp;$AG17,データシート1!$A:$BT,MATCH("ab_"&amp;AQ$2,データシート1!$A$1:$BT$1,0),0)</f>
        <v>5.111326180799999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345.7808</v>
      </c>
      <c r="AI18" s="78">
        <f>VLOOKUP(年度マスタ!$K$4&amp;"_"&amp;$AG18,データシート1!$A:$BT,MATCH("ab_"&amp;AI$2,データシート1!$A$1:$BT$1,0),0)</f>
        <v>1081</v>
      </c>
      <c r="AJ18" s="78">
        <f>VLOOKUP(年度マスタ!$K$4&amp;"_"&amp;$AG18,データシート1!$A:$BT,MATCH("ab_"&amp;AJ$2,データシート1!$A$1:$BT$1,0),0)</f>
        <v>741</v>
      </c>
      <c r="AK18" s="78">
        <f>VLOOKUP(年度マスタ!$K$4&amp;"_"&amp;$AG18,データシート1!$A:$BT,MATCH("ab_"&amp;AK$2,データシート1!$A$1:$BT$1,0),0)</f>
        <v>9694</v>
      </c>
      <c r="AL18" s="78">
        <f>VLOOKUP(年度マスタ!$K$4&amp;"_"&amp;$AG18,データシート1!$A:$BT,MATCH("ab_"&amp;AL$2,データシート1!$A$1:$BT$1,0),0)</f>
        <v>15952</v>
      </c>
      <c r="AM18" s="78">
        <f>VLOOKUP(年度マスタ!$K$4&amp;"_"&amp;$AG18,データシート1!$A:$BT,MATCH("ab_"&amp;AM$2,データシート1!$A$1:$BT$1,0),0)</f>
        <v>22596</v>
      </c>
      <c r="AN18" s="78">
        <f>VLOOKUP(年度マスタ!$K$4&amp;"_"&amp;$AG18,データシート1!$A:$BT,MATCH("ab_"&amp;AN$2,データシート1!$A$1:$BT$1,0),0)</f>
        <v>10399</v>
      </c>
      <c r="AO18" s="78">
        <f>VLOOKUP(年度マスタ!$K$4&amp;"_"&amp;$AG18,データシート1!$A:$BT,MATCH("ab_"&amp;AO$2,データシート1!$A$1:$BT$1,0),0)</f>
        <v>34692</v>
      </c>
      <c r="AP18" s="78">
        <f>VLOOKUP(年度マスタ!$K$4&amp;"_"&amp;$AG18,データシート1!$A:$BT,MATCH("ab_"&amp;AP$2,データシート1!$A$1:$BT$1,0),0)</f>
        <v>0</v>
      </c>
      <c r="AQ18" s="954">
        <f>VLOOKUP(年度マスタ!$K$4&amp;"_"&amp;$AG18,データシート1!$A:$BT,MATCH("ab_"&amp;AQ$2,データシート1!$A$1:$BT$1,0),0)</f>
        <v>5.8328280546000002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305.65359999999998</v>
      </c>
      <c r="AI19" s="78">
        <f>VLOOKUP(年度マスタ!$K$4&amp;"_"&amp;$AG19,データシート1!$A:$BT,MATCH("ab_"&amp;AI$2,データシート1!$A$1:$BT$1,0),0)</f>
        <v>1081</v>
      </c>
      <c r="AJ19" s="78">
        <f>VLOOKUP(年度マスタ!$K$4&amp;"_"&amp;$AG19,データシート1!$A:$BT,MATCH("ab_"&amp;AJ$2,データシート1!$A$1:$BT$1,0),0)</f>
        <v>741</v>
      </c>
      <c r="AK19" s="78">
        <f>VLOOKUP(年度マスタ!$K$4&amp;"_"&amp;$AG19,データシート1!$A:$BT,MATCH("ab_"&amp;AK$2,データシート1!$A$1:$BT$1,0),0)</f>
        <v>9694</v>
      </c>
      <c r="AL19" s="78">
        <f>VLOOKUP(年度マスタ!$K$4&amp;"_"&amp;$AG19,データシート1!$A:$BT,MATCH("ab_"&amp;AL$2,データシート1!$A$1:$BT$1,0),0)</f>
        <v>15825</v>
      </c>
      <c r="AM19" s="78">
        <f>VLOOKUP(年度マスタ!$K$4&amp;"_"&amp;$AG19,データシート1!$A:$BT,MATCH("ab_"&amp;AM$2,データシート1!$A$1:$BT$1,0),0)</f>
        <v>22352</v>
      </c>
      <c r="AN19" s="78">
        <f>VLOOKUP(年度マスタ!$K$4&amp;"_"&amp;$AG19,データシート1!$A:$BT,MATCH("ab_"&amp;AN$2,データシート1!$A$1:$BT$1,0),0)</f>
        <v>10407</v>
      </c>
      <c r="AO19" s="78">
        <f>VLOOKUP(年度マスタ!$K$4&amp;"_"&amp;$AG19,データシート1!$A:$BT,MATCH("ab_"&amp;AO$2,データシート1!$A$1:$BT$1,0),0)</f>
        <v>34082</v>
      </c>
      <c r="AP19" s="78">
        <f>VLOOKUP(年度マスタ!$K$4&amp;"_"&amp;$AG19,データシート1!$A:$BT,MATCH("ab_"&amp;AP$2,データシート1!$A$1:$BT$1,0),0)</f>
        <v>0</v>
      </c>
      <c r="AQ19" s="954">
        <f>VLOOKUP(年度マスタ!$K$4&amp;"_"&amp;$AG19,データシート1!$A:$BT,MATCH("ab_"&amp;AQ$2,データシート1!$A$1:$BT$1,0),0)</f>
        <v>4.3853695872999996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318.8929</v>
      </c>
      <c r="AI20" s="78">
        <f>VLOOKUP(年度マスタ!$K$4&amp;"_"&amp;$AG20,データシート1!$A:$BT,MATCH("ab_"&amp;AI$2,データシート1!$A$1:$BT$1,0),0)</f>
        <v>1081</v>
      </c>
      <c r="AJ20" s="78">
        <f>VLOOKUP(年度マスタ!$K$4&amp;"_"&amp;$AG20,データシート1!$A:$BT,MATCH("ab_"&amp;AJ$2,データシート1!$A$1:$BT$1,0),0)</f>
        <v>741</v>
      </c>
      <c r="AK20" s="78">
        <f>VLOOKUP(年度マスタ!$K$4&amp;"_"&amp;$AG20,データシート1!$A:$BT,MATCH("ab_"&amp;AK$2,データシート1!$A$1:$BT$1,0),0)</f>
        <v>9694</v>
      </c>
      <c r="AL20" s="78">
        <f>VLOOKUP(年度マスタ!$K$4&amp;"_"&amp;$AG20,データシート1!$A:$BT,MATCH("ab_"&amp;AL$2,データシート1!$A$1:$BT$1,0),0)</f>
        <v>15760</v>
      </c>
      <c r="AM20" s="78">
        <f>VLOOKUP(年度マスタ!$K$4&amp;"_"&amp;$AG20,データシート1!$A:$BT,MATCH("ab_"&amp;AM$2,データシート1!$A$1:$BT$1,0),0)</f>
        <v>22256</v>
      </c>
      <c r="AN20" s="78">
        <f>VLOOKUP(年度マスタ!$K$4&amp;"_"&amp;$AG20,データシート1!$A:$BT,MATCH("ab_"&amp;AN$2,データシート1!$A$1:$BT$1,0),0)</f>
        <v>10334</v>
      </c>
      <c r="AO20" s="78">
        <f>VLOOKUP(年度マスタ!$K$4&amp;"_"&amp;$AG20,データシート1!$A:$BT,MATCH("ab_"&amp;AO$2,データシート1!$A$1:$BT$1,0),0)</f>
        <v>33415</v>
      </c>
      <c r="AP20" s="78">
        <f>VLOOKUP(年度マスタ!$K$4&amp;"_"&amp;$AG20,データシート1!$A:$BT,MATCH("ab_"&amp;AP$2,データシート1!$A$1:$BT$1,0),0)</f>
        <v>0</v>
      </c>
      <c r="AQ20" s="954">
        <f>VLOOKUP(年度マスタ!$K$4&amp;"_"&amp;$AG20,データシート1!$A:$BT,MATCH("ab_"&amp;AQ$2,データシート1!$A$1:$BT$1,0),0)</f>
        <v>4.7250722531599996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豊後大野市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18.254000000000001</v>
      </c>
      <c r="BE13" s="70" t="str">
        <f>年度マスタ!K4</f>
        <v>44212</v>
      </c>
      <c r="BF13" s="70" t="str">
        <f>年度マスタ!K4</f>
        <v>44212</v>
      </c>
      <c r="BG13" s="70" t="str">
        <f>年度マスタ!K4</f>
        <v>44212</v>
      </c>
      <c r="BH13" s="278" t="s">
        <v>195</v>
      </c>
      <c r="BI13" s="278" t="s">
        <v>195</v>
      </c>
      <c r="BJ13" s="278" t="s">
        <v>195</v>
      </c>
      <c r="BK13" s="278" t="str">
        <f>年度マスタ!K4</f>
        <v>44212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18.254000000000001</v>
      </c>
      <c r="AY14" s="70"/>
      <c r="BE14" s="70" t="str">
        <f>AP2</f>
        <v>豊後大野市</v>
      </c>
      <c r="BF14" s="70" t="str">
        <f>AP2</f>
        <v>豊後大野市</v>
      </c>
      <c r="BG14" s="70" t="str">
        <f>AP2</f>
        <v>豊後大野市</v>
      </c>
      <c r="BH14" s="70" t="s">
        <v>205</v>
      </c>
      <c r="BI14" s="70" t="s">
        <v>205</v>
      </c>
      <c r="BJ14" s="70" t="s">
        <v>205</v>
      </c>
      <c r="BK14" s="70" t="str">
        <f>AP2</f>
        <v>豊後大野市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26.279</v>
      </c>
      <c r="G21" s="877">
        <f t="shared" ref="G21:O21" si="5">SUM(G22,G26,G27,G28)</f>
        <v>31.317</v>
      </c>
      <c r="H21" s="877">
        <f t="shared" si="5"/>
        <v>36.042000000000002</v>
      </c>
      <c r="I21" s="877">
        <f t="shared" si="5"/>
        <v>35.613999999999997</v>
      </c>
      <c r="J21" s="877">
        <f t="shared" si="5"/>
        <v>33.093000000000004</v>
      </c>
      <c r="K21" s="877">
        <f t="shared" si="5"/>
        <v>30.550999999999998</v>
      </c>
      <c r="L21" s="877">
        <f t="shared" si="5"/>
        <v>28.257999999999999</v>
      </c>
      <c r="M21" s="877">
        <f t="shared" si="5"/>
        <v>25.925999999999998</v>
      </c>
      <c r="N21" s="877">
        <f t="shared" si="5"/>
        <v>18.677</v>
      </c>
      <c r="O21" s="877">
        <f t="shared" si="5"/>
        <v>17.786999999999999</v>
      </c>
      <c r="P21" s="878">
        <f>SUM(P22,P26,P27,P28)</f>
        <v>18.254000000000001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26.279</v>
      </c>
      <c r="G22" s="879">
        <f t="shared" ref="G22:P22" si="6">SUM(G23:G25)</f>
        <v>31.317</v>
      </c>
      <c r="H22" s="879">
        <f t="shared" si="6"/>
        <v>36.042000000000002</v>
      </c>
      <c r="I22" s="879">
        <f t="shared" si="6"/>
        <v>35.613999999999997</v>
      </c>
      <c r="J22" s="879">
        <f t="shared" si="6"/>
        <v>33.093000000000004</v>
      </c>
      <c r="K22" s="879">
        <f t="shared" si="6"/>
        <v>30.550999999999998</v>
      </c>
      <c r="L22" s="879">
        <f t="shared" si="6"/>
        <v>28.257999999999999</v>
      </c>
      <c r="M22" s="879">
        <f t="shared" si="6"/>
        <v>25.925999999999998</v>
      </c>
      <c r="N22" s="879">
        <f t="shared" si="6"/>
        <v>18.677</v>
      </c>
      <c r="O22" s="879">
        <f t="shared" si="6"/>
        <v>17.786999999999999</v>
      </c>
      <c r="P22" s="880">
        <f t="shared" si="6"/>
        <v>18.254000000000001</v>
      </c>
      <c r="Z22" s="273"/>
      <c r="AB22" s="272"/>
      <c r="AC22" s="521" t="s">
        <v>286</v>
      </c>
      <c r="AP22" s="16" t="s">
        <v>287</v>
      </c>
      <c r="AQ22" s="273"/>
      <c r="AV22" s="70" t="str">
        <f>AW22</f>
        <v>エネルギー起源CO2</v>
      </c>
      <c r="AW22" s="70" t="str">
        <f>D56</f>
        <v>エネルギー起源CO2</v>
      </c>
      <c r="AX22" s="165">
        <f>P56</f>
        <v>18.254000000000001</v>
      </c>
      <c r="AY22" s="165">
        <f>AX22</f>
        <v>18.254000000000001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26.279</v>
      </c>
      <c r="G23" s="881">
        <f>IFERROR(VLOOKUP(年度マスタ!$K$4&amp;"_"&amp;G$20,データシート1!$A:$BU,MATCH("ba_"&amp;$E23,データシート1!$A$1:$BU$1,0),0),0)</f>
        <v>31.317</v>
      </c>
      <c r="H23" s="881">
        <f>IFERROR(VLOOKUP(年度マスタ!$K$4&amp;"_"&amp;H$20,データシート1!$A:$BU,MATCH("ba_"&amp;$E23,データシート1!$A$1:$BU$1,0),0),0)</f>
        <v>36.042000000000002</v>
      </c>
      <c r="I23" s="881">
        <f>IFERROR(VLOOKUP(年度マスタ!$K$4&amp;"_"&amp;I$20,データシート1!$A:$BU,MATCH("ba_"&amp;$E23,データシート1!$A$1:$BU$1,0),0),0)</f>
        <v>35.613999999999997</v>
      </c>
      <c r="J23" s="881">
        <f>IFERROR(VLOOKUP(年度マスタ!$K$4&amp;"_"&amp;J$20,データシート1!$A:$BU,MATCH("ba_"&amp;$E23,データシート1!$A$1:$BU$1,0),0),0)</f>
        <v>33.093000000000004</v>
      </c>
      <c r="K23" s="881">
        <f>IFERROR(VLOOKUP(年度マスタ!$K$4&amp;"_"&amp;K$20,データシート1!$A:$BU,MATCH("ba_"&amp;$E23,データシート1!$A$1:$BU$1,0),0),0)</f>
        <v>30.550999999999998</v>
      </c>
      <c r="L23" s="881">
        <f>IFERROR(VLOOKUP(年度マスタ!$K$4&amp;"_"&amp;L$20,データシート1!$A:$BU,MATCH("ba_"&amp;$E23,データシート1!$A$1:$BU$1,0),0),0)</f>
        <v>28.257999999999999</v>
      </c>
      <c r="M23" s="881">
        <f>IFERROR(VLOOKUP(年度マスタ!$K$4&amp;"_"&amp;M$20,データシート1!$A:$BU,MATCH("ba_"&amp;$E23,データシート1!$A$1:$BU$1,0),0),0)</f>
        <v>25.925999999999998</v>
      </c>
      <c r="N23" s="881">
        <f>IFERROR(VLOOKUP(年度マスタ!$K$4&amp;"_"&amp;N$20,データシート1!$A:$BU,MATCH("ba_"&amp;$E23,データシート1!$A$1:$BU$1,0),0),0)</f>
        <v>18.677</v>
      </c>
      <c r="O23" s="881">
        <f>IFERROR(VLOOKUP(年度マスタ!$K$4&amp;"_"&amp;O$20,データシート1!$A:$BU,MATCH("ba_"&amp;$E23,データシート1!$A$1:$BU$1,0),0),0)</f>
        <v>17.786999999999999</v>
      </c>
      <c r="P23" s="882">
        <f>IFERROR(VLOOKUP(年度マスタ!$K$4&amp;"_"&amp;P$20,データシート1!$A:$BU,MATCH("ba_"&amp;$E23,データシート1!$A$1:$BU$1,0),0),0)</f>
        <v>18.254000000000001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10.726000000000001</v>
      </c>
      <c r="BG23" s="952">
        <f t="shared" ref="BG23" si="8">BF23/BE23</f>
        <v>5.3630000000000004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0.2703139809452848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271.58797245691648</v>
      </c>
      <c r="AG24" s="877">
        <f t="shared" ref="AG24:AP24" si="11">AG25+AG29</f>
        <v>276.10394431408918</v>
      </c>
      <c r="AH24" s="877">
        <f t="shared" si="11"/>
        <v>275.60422082947895</v>
      </c>
      <c r="AI24" s="877">
        <f t="shared" si="11"/>
        <v>267.87259637187344</v>
      </c>
      <c r="AJ24" s="877">
        <f t="shared" si="11"/>
        <v>288.70235858860588</v>
      </c>
      <c r="AK24" s="877">
        <f t="shared" si="11"/>
        <v>278.87679026955925</v>
      </c>
      <c r="AL24" s="877">
        <f t="shared" si="11"/>
        <v>253.26699808845629</v>
      </c>
      <c r="AM24" s="877">
        <f t="shared" si="11"/>
        <v>231.25988644166392</v>
      </c>
      <c r="AN24" s="877">
        <f t="shared" si="11"/>
        <v>222.48351227940356</v>
      </c>
      <c r="AO24" s="877">
        <f t="shared" si="11"/>
        <v>242.10878263233241</v>
      </c>
      <c r="AP24" s="878">
        <f t="shared" si="11"/>
        <v>198.43514535880891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213.45665105278195</v>
      </c>
      <c r="AG25" s="879">
        <f>①CO2排出量の現状把握!AA35</f>
        <v>214.25488275599844</v>
      </c>
      <c r="AH25" s="879">
        <f>①CO2排出量の現状把握!AB35</f>
        <v>215.4416474195491</v>
      </c>
      <c r="AI25" s="879">
        <f>①CO2排出量の現状把握!AC35</f>
        <v>208.88468597940255</v>
      </c>
      <c r="AJ25" s="879">
        <f>①CO2排出量の現状把握!AD35</f>
        <v>224.41472245252208</v>
      </c>
      <c r="AK25" s="879">
        <f>①CO2排出量の現状把握!AE35</f>
        <v>235.02764369297626</v>
      </c>
      <c r="AL25" s="879">
        <f>①CO2排出量の現状把握!AF35</f>
        <v>210.78129988870506</v>
      </c>
      <c r="AM25" s="879">
        <f>①CO2排出量の現状把握!AG35</f>
        <v>192.57382917798577</v>
      </c>
      <c r="AN25" s="879">
        <f>①CO2排出量の現状把握!AH35</f>
        <v>178.35803459709575</v>
      </c>
      <c r="AO25" s="879">
        <f>①CO2排出量の現状把握!AI35</f>
        <v>206.5872424489655</v>
      </c>
      <c r="AP25" s="880">
        <f>①CO2排出量の現状把握!AJ35</f>
        <v>164.19054449678859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165.39475776958071</v>
      </c>
      <c r="AG26" s="881">
        <f>①CO2排出量の現状把握!AA36</f>
        <v>166.50604827890149</v>
      </c>
      <c r="AH26" s="881">
        <f>①CO2排出量の現状把握!AB36</f>
        <v>172.31711488033051</v>
      </c>
      <c r="AI26" s="881">
        <f>①CO2排出量の現状把握!AC36</f>
        <v>171.85354553796139</v>
      </c>
      <c r="AJ26" s="881">
        <f>①CO2排出量の現状把握!AD36</f>
        <v>183.79664784147951</v>
      </c>
      <c r="AK26" s="881">
        <f>①CO2排出量の現状把握!AE36</f>
        <v>192.91735316651869</v>
      </c>
      <c r="AL26" s="881">
        <f>①CO2排出量の現状把握!AF36</f>
        <v>172.33789746546964</v>
      </c>
      <c r="AM26" s="881">
        <f>①CO2排出量の現状把握!AG36</f>
        <v>158.33348855315575</v>
      </c>
      <c r="AN26" s="881">
        <f>①CO2排出量の現状把握!AH36</f>
        <v>143.5124320595512</v>
      </c>
      <c r="AO26" s="881">
        <f>①CO2排出量の現状把握!AI36</f>
        <v>171.86871680683529</v>
      </c>
      <c r="AP26" s="882">
        <f>①CO2排出量の現状把握!AJ36</f>
        <v>132.65378407235787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5.4083382995878146</v>
      </c>
      <c r="AG27" s="881">
        <f>①CO2排出量の現状把握!AA37</f>
        <v>5.7478958791182357</v>
      </c>
      <c r="AH27" s="881">
        <f>①CO2排出量の現状把握!AB37</f>
        <v>4.1086813354988347</v>
      </c>
      <c r="AI27" s="881">
        <f>①CO2排出量の現状把握!AC37</f>
        <v>4.3857994664110542</v>
      </c>
      <c r="AJ27" s="881">
        <f>①CO2排出量の現状把握!AD37</f>
        <v>4.6855863942298059</v>
      </c>
      <c r="AK27" s="881">
        <f>①CO2排出量の現状把握!AE37</f>
        <v>4.4512829646777101</v>
      </c>
      <c r="AL27" s="881">
        <f>①CO2排出量の現状把握!AF37</f>
        <v>4.4265375055310558</v>
      </c>
      <c r="AM27" s="881">
        <f>①CO2排出量の現状把握!AG37</f>
        <v>3.9804164343732618</v>
      </c>
      <c r="AN27" s="881">
        <f>①CO2排出量の現状把握!AH37</f>
        <v>4.0383916118884331</v>
      </c>
      <c r="AO27" s="881">
        <f>①CO2排出量の現状把握!AI37</f>
        <v>4.0077205802125793</v>
      </c>
      <c r="AP27" s="882">
        <f>①CO2排出量の現状把握!AJ37</f>
        <v>4.139434050502472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2.024</v>
      </c>
      <c r="BG27" s="952">
        <f t="shared" si="2"/>
        <v>2.024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0.2333653699329028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42.653554983613411</v>
      </c>
      <c r="AG28" s="881">
        <f>①CO2排出量の現状把握!AA38</f>
        <v>42.000938597978717</v>
      </c>
      <c r="AH28" s="881">
        <f>①CO2排出量の現状把握!AB38</f>
        <v>39.015851203719777</v>
      </c>
      <c r="AI28" s="881">
        <f>①CO2排出量の現状把握!AC38</f>
        <v>32.645340975030123</v>
      </c>
      <c r="AJ28" s="881">
        <f>①CO2排出量の現状把握!AD38</f>
        <v>35.932488216812771</v>
      </c>
      <c r="AK28" s="881">
        <f>①CO2排出量の現状把握!AE38</f>
        <v>37.659007561779845</v>
      </c>
      <c r="AL28" s="881">
        <f>①CO2排出量の現状把握!AF38</f>
        <v>34.016864917704353</v>
      </c>
      <c r="AM28" s="881">
        <f>①CO2排出量の現状把握!AG38</f>
        <v>30.259924190456768</v>
      </c>
      <c r="AN28" s="881">
        <f>①CO2排出量の現状把握!AH38</f>
        <v>30.807210925656108</v>
      </c>
      <c r="AO28" s="881">
        <f>①CO2排出量の現状把握!AI38</f>
        <v>30.710805061917636</v>
      </c>
      <c r="AP28" s="882">
        <f>①CO2排出量の現状把握!AJ38</f>
        <v>27.397326373928259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58.131321404134503</v>
      </c>
      <c r="AG29" s="883">
        <f>①CO2排出量の現状把握!AA39</f>
        <v>61.849061558090767</v>
      </c>
      <c r="AH29" s="883">
        <f>①CO2排出量の現状把握!AB39</f>
        <v>60.162573409929827</v>
      </c>
      <c r="AI29" s="883">
        <f>①CO2排出量の現状把握!AC39</f>
        <v>58.987910392470873</v>
      </c>
      <c r="AJ29" s="883">
        <f>①CO2排出量の現状把握!AD39</f>
        <v>64.28763613608379</v>
      </c>
      <c r="AK29" s="883">
        <f>①CO2排出量の現状把握!AE39</f>
        <v>43.849146576582989</v>
      </c>
      <c r="AL29" s="883">
        <f>①CO2排出量の現状把握!AF39</f>
        <v>42.485698199751219</v>
      </c>
      <c r="AM29" s="883">
        <f>①CO2排出量の現状把握!AG39</f>
        <v>38.686057263678144</v>
      </c>
      <c r="AN29" s="883">
        <f>①CO2排出量の現状把握!AH39</f>
        <v>44.125477682307796</v>
      </c>
      <c r="AO29" s="883">
        <f>①CO2排出量の現状把握!AI39</f>
        <v>35.521540183366916</v>
      </c>
      <c r="AP29" s="884">
        <f>①CO2排出量の現状把握!AJ39</f>
        <v>34.24460086202032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9.6760544151743635E-2</v>
      </c>
      <c r="AG32" s="461">
        <f t="shared" si="16"/>
        <v>0.1134246744565682</v>
      </c>
      <c r="AH32" s="461">
        <f t="shared" si="16"/>
        <v>0.13077448484469983</v>
      </c>
      <c r="AI32" s="461">
        <f t="shared" si="16"/>
        <v>0.13295126295994442</v>
      </c>
      <c r="AJ32" s="461">
        <f t="shared" si="16"/>
        <v>0.11462670468569588</v>
      </c>
      <c r="AK32" s="461">
        <f t="shared" si="16"/>
        <v>0.10955017077781817</v>
      </c>
      <c r="AL32" s="461">
        <f t="shared" si="16"/>
        <v>0.11157395244259412</v>
      </c>
      <c r="AM32" s="461">
        <f t="shared" si="16"/>
        <v>0.11210763958642658</v>
      </c>
      <c r="AN32" s="461">
        <f t="shared" si="16"/>
        <v>8.3947793742777166E-2</v>
      </c>
      <c r="AO32" s="461">
        <f t="shared" si="16"/>
        <v>7.3466975491803727E-2</v>
      </c>
      <c r="AP32" s="461">
        <f t="shared" si="16"/>
        <v>9.1989752959301938E-2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0.12311164758928934</v>
      </c>
      <c r="AG33" s="458">
        <f t="shared" ref="AG33:AP33" si="17">IFERROR(IF(G22/AG25&gt;1,1,G22/AG25),0)</f>
        <v>0.14616703058135194</v>
      </c>
      <c r="AH33" s="458">
        <f t="shared" si="17"/>
        <v>0.16729355921518804</v>
      </c>
      <c r="AI33" s="458">
        <f t="shared" si="17"/>
        <v>0.17049598362376733</v>
      </c>
      <c r="AJ33" s="458">
        <f t="shared" si="17"/>
        <v>0.14746358722967148</v>
      </c>
      <c r="AK33" s="458">
        <f t="shared" si="17"/>
        <v>0.12998896436161228</v>
      </c>
      <c r="AL33" s="458">
        <f t="shared" si="17"/>
        <v>0.13406312616404087</v>
      </c>
      <c r="AM33" s="458">
        <f t="shared" si="17"/>
        <v>0.1346288855067527</v>
      </c>
      <c r="AN33" s="458">
        <f>IFERROR(IF(N22/AN25&gt;1,1,N22/AN25),0)</f>
        <v>0.10471633667746259</v>
      </c>
      <c r="AO33" s="458">
        <f t="shared" si="17"/>
        <v>8.6099217885606025E-2</v>
      </c>
      <c r="AP33" s="458">
        <f t="shared" si="17"/>
        <v>0.11117570780914873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0.15888653518638435</v>
      </c>
      <c r="AG34" s="459">
        <f t="shared" ref="AG34:AP36" si="18">IFERROR(IF(G23/AG26&gt;1,1,G23/AG26),0)</f>
        <v>0.18808325777777934</v>
      </c>
      <c r="AH34" s="459">
        <f t="shared" si="18"/>
        <v>0.20916088355489343</v>
      </c>
      <c r="AI34" s="459">
        <f t="shared" si="18"/>
        <v>0.2072345955302568</v>
      </c>
      <c r="AJ34" s="459">
        <f t="shared" si="18"/>
        <v>0.18005225007445172</v>
      </c>
      <c r="AK34" s="459">
        <f t="shared" si="18"/>
        <v>0.15836315136269558</v>
      </c>
      <c r="AL34" s="459">
        <f t="shared" si="18"/>
        <v>0.16396857809909102</v>
      </c>
      <c r="AM34" s="459">
        <f t="shared" si="18"/>
        <v>0.16374299737162754</v>
      </c>
      <c r="AN34" s="459">
        <f t="shared" si="18"/>
        <v>0.13014203530638993</v>
      </c>
      <c r="AO34" s="459">
        <f t="shared" si="18"/>
        <v>0.10349178332430886</v>
      </c>
      <c r="AP34" s="459">
        <f t="shared" si="18"/>
        <v>0.13760632708406645</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5.5039999999999996</v>
      </c>
      <c r="BG34" s="952">
        <f t="shared" si="2"/>
        <v>5.5039999999999996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0.53044233962187581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26.279</v>
      </c>
      <c r="G55" s="885">
        <f t="shared" ref="G55:P55" si="32">SUM(G56,G57,G60,G61,G62,G63,G64,G65,)</f>
        <v>31.317</v>
      </c>
      <c r="H55" s="885">
        <f t="shared" si="32"/>
        <v>36.042000000000002</v>
      </c>
      <c r="I55" s="885">
        <f t="shared" si="32"/>
        <v>35.613999999999997</v>
      </c>
      <c r="J55" s="885">
        <f t="shared" si="32"/>
        <v>33.093000000000004</v>
      </c>
      <c r="K55" s="885">
        <f t="shared" si="32"/>
        <v>30.550999999999998</v>
      </c>
      <c r="L55" s="885">
        <f t="shared" si="32"/>
        <v>28.257999999999999</v>
      </c>
      <c r="M55" s="885">
        <f t="shared" si="32"/>
        <v>25.925999999999998</v>
      </c>
      <c r="N55" s="885">
        <f t="shared" si="32"/>
        <v>18.677</v>
      </c>
      <c r="O55" s="885">
        <f t="shared" si="32"/>
        <v>17.786999999999999</v>
      </c>
      <c r="P55" s="886">
        <f t="shared" si="32"/>
        <v>18.254000000000001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26.279</v>
      </c>
      <c r="G56" s="887">
        <f>IFERROR(VLOOKUP(年度マスタ!$K$4&amp;"_"&amp;G$54,データシート1!$A:$CE,MATCH("bc_"&amp;$C56,データシート1!$A$1:$CE$1,0),0),0)</f>
        <v>31.317</v>
      </c>
      <c r="H56" s="887">
        <f>IFERROR(VLOOKUP(年度マスタ!$K$4&amp;"_"&amp;H$54,データシート1!$A:$CE,MATCH("bc_"&amp;$C56,データシート1!$A$1:$CE$1,0),0),0)</f>
        <v>36.042000000000002</v>
      </c>
      <c r="I56" s="887">
        <f>IFERROR(VLOOKUP(年度マスタ!$K$4&amp;"_"&amp;I$54,データシート1!$A:$CE,MATCH("bc_"&amp;$C56,データシート1!$A$1:$CE$1,0),0),0)</f>
        <v>35.613999999999997</v>
      </c>
      <c r="J56" s="887">
        <f>IFERROR(VLOOKUP(年度マスタ!$K$4&amp;"_"&amp;J$54,データシート1!$A:$CE,MATCH("bc_"&amp;$C56,データシート1!$A$1:$CE$1,0),0),0)</f>
        <v>33.093000000000004</v>
      </c>
      <c r="K56" s="887">
        <f>IFERROR(VLOOKUP(年度マスタ!$K$4&amp;"_"&amp;K$54,データシート1!$A:$CE,MATCH("bc_"&amp;$C56,データシート1!$A$1:$CE$1,0),0),0)</f>
        <v>30.550999999999998</v>
      </c>
      <c r="L56" s="887">
        <f>IFERROR(VLOOKUP(年度マスタ!$K$4&amp;"_"&amp;L$54,データシート1!$A:$CE,MATCH("bc_"&amp;$C56,データシート1!$A$1:$CE$1,0),0),0)</f>
        <v>28.257999999999999</v>
      </c>
      <c r="M56" s="887">
        <f>IFERROR(VLOOKUP(年度マスタ!$K$4&amp;"_"&amp;M$54,データシート1!$A:$CE,MATCH("bc_"&amp;$C56,データシート1!$A$1:$CE$1,0),0),0)</f>
        <v>25.925999999999998</v>
      </c>
      <c r="N56" s="887">
        <f>IFERROR(VLOOKUP(年度マスタ!$K$4&amp;"_"&amp;N$54,データシート1!$A:$CE,MATCH("bc_"&amp;$C56,データシート1!$A$1:$CE$1,0),0),0)</f>
        <v>18.677</v>
      </c>
      <c r="O56" s="887">
        <f>IFERROR(VLOOKUP(年度マスタ!$K$4&amp;"_"&amp;O$54,データシート1!$A:$CE,MATCH("bc_"&amp;$C56,データシート1!$A$1:$CE$1,0),0),0)</f>
        <v>17.786999999999999</v>
      </c>
      <c r="P56" s="888">
        <f>IFERROR(VLOOKUP(年度マスタ!$K$4&amp;"_"&amp;P$54,データシート1!$A:$CE,MATCH("bc_"&amp;$C56,データシート1!$A$1:$CE$1,0),0),0)</f>
        <v>18.254000000000001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豊後大野市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6080.8</v>
      </c>
      <c r="K6" s="619">
        <f>VLOOKUP(年度マスタ!$K$4&amp;"_"&amp;K$5,データシート1!$A:$BT,MATCH("cb_"&amp;$G6,データシート1!$A$1:$BT$1,0),0)</f>
        <v>6434.2999999999993</v>
      </c>
      <c r="L6" s="619">
        <f>VLOOKUP(年度マスタ!$K$4&amp;"_"&amp;L$5,データシート1!$A:$BT,MATCH("cb_"&amp;$G6,データシート1!$A$1:$BT$1,0),0)</f>
        <v>6678.02</v>
      </c>
      <c r="M6" s="619">
        <f>VLOOKUP(年度マスタ!$K$4&amp;"_"&amp;M$5,データシート1!$A:$BT,MATCH("cb_"&amp;$G6,データシート1!$A$1:$BT$1,0),0)</f>
        <v>6945.029999999997</v>
      </c>
      <c r="N6" s="619">
        <f>VLOOKUP(年度マスタ!$K$4&amp;"_"&amp;N$5,データシート1!$A:$BT,MATCH("cb_"&amp;$G6,データシート1!$A$1:$BT$1,0),0)</f>
        <v>7296.4100000000053</v>
      </c>
      <c r="O6" s="619">
        <f>VLOOKUP(年度マスタ!$K$4&amp;"_"&amp;O$5,データシート1!$A:$BT,MATCH("cb_"&amp;$G6,データシート1!$A$1:$BT$1,0),0)</f>
        <v>7546.7400000000016</v>
      </c>
      <c r="P6" s="619">
        <f>VLOOKUP(年度マスタ!$K$4&amp;"_"&amp;P$5,データシート1!$A:$BT,MATCH("cb_"&amp;$G6,データシート1!$A$1:$BT$1,0),0)</f>
        <v>7799.2500000000018</v>
      </c>
      <c r="Q6" s="619">
        <f>VLOOKUP(年度マスタ!$K$4&amp;"_"&amp;Q$5,データシート1!$A:$BT,MATCH("cb_"&amp;$G6,データシート1!$A$1:$BT$1,0),0)</f>
        <v>8208.980000000005</v>
      </c>
      <c r="R6" s="633">
        <f>VLOOKUP(年度マスタ!$K$4&amp;"_"&amp;R$5,データシート1!$A:$BT,MATCH("cb_"&amp;$G6,データシート1!$A$1:$BT$1,0),0)</f>
        <v>8419.8700000000044</v>
      </c>
      <c r="S6" s="568"/>
      <c r="T6" s="190"/>
      <c r="U6" s="581"/>
      <c r="V6" s="195"/>
      <c r="W6" s="195"/>
      <c r="X6" s="195"/>
      <c r="Y6" s="196" t="s">
        <v>372</v>
      </c>
      <c r="Z6" s="663" t="s">
        <v>373</v>
      </c>
      <c r="AA6" s="663"/>
      <c r="AB6" s="663"/>
      <c r="AC6" s="664">
        <f>SUM(AC7:AC8)</f>
        <v>2518203</v>
      </c>
      <c r="AD6" s="664">
        <f>SUM(AD7:AD8)</f>
        <v>3289615.1910000001</v>
      </c>
      <c r="AE6" s="665">
        <f>$AD6*3600/100000000</f>
        <v>118.426146876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31649.599999999999</v>
      </c>
      <c r="K7" s="617">
        <f>VLOOKUP(年度マスタ!$K$4&amp;"_"&amp;K$5,データシート1!$A:$BT,MATCH("cb_"&amp;$G7,データシート1!$A$1:$BT$1,0),0)</f>
        <v>34217.1</v>
      </c>
      <c r="L7" s="617">
        <f>VLOOKUP(年度マスタ!$K$4&amp;"_"&amp;L$5,データシート1!$A:$BT,MATCH("cb_"&amp;$G7,データシート1!$A$1:$BT$1,0),0)</f>
        <v>38581.500000000007</v>
      </c>
      <c r="M7" s="617">
        <f>VLOOKUP(年度マスタ!$K$4&amp;"_"&amp;M$5,データシート1!$A:$BT,MATCH("cb_"&amp;$G7,データシート1!$A$1:$BT$1,0),0)</f>
        <v>44189.4</v>
      </c>
      <c r="N7" s="617">
        <f>VLOOKUP(年度マスタ!$K$4&amp;"_"&amp;N$5,データシート1!$A:$BT,MATCH("cb_"&amp;$G7,データシート1!$A$1:$BT$1,0),0)</f>
        <v>48017.599999999991</v>
      </c>
      <c r="O7" s="617">
        <f>VLOOKUP(年度マスタ!$K$4&amp;"_"&amp;O$5,データシート1!$A:$BT,MATCH("cb_"&amp;$G7,データシート1!$A$1:$BT$1,0),0)</f>
        <v>52716.999999999993</v>
      </c>
      <c r="P7" s="617">
        <f>VLOOKUP(年度マスタ!$K$4&amp;"_"&amp;P$5,データシート1!$A:$BT,MATCH("cb_"&amp;$G7,データシート1!$A$1:$BT$1,0),0)</f>
        <v>54834.499999999971</v>
      </c>
      <c r="Q7" s="617">
        <f>VLOOKUP(年度マスタ!$K$4&amp;"_"&amp;Q$5,データシート1!$A:$BT,MATCH("cb_"&amp;$G7,データシート1!$A$1:$BT$1,0),0)</f>
        <v>62247.899999999972</v>
      </c>
      <c r="R7" s="634">
        <f>VLOOKUP(年度マスタ!$K$4&amp;"_"&amp;R$5,データシート1!$A:$BT,MATCH("cb_"&amp;$G7,データシート1!$A$1:$BT$1,0),0)</f>
        <v>65841.899999999936</v>
      </c>
      <c r="S7" s="568"/>
      <c r="T7" s="190"/>
      <c r="U7" s="581"/>
      <c r="V7" s="195"/>
      <c r="W7" s="195"/>
      <c r="X7" s="195"/>
      <c r="Y7" s="196" t="s">
        <v>375</v>
      </c>
      <c r="Z7" s="212" t="s">
        <v>376</v>
      </c>
      <c r="AA7" s="212"/>
      <c r="AB7" s="212"/>
      <c r="AC7" s="1022">
        <f>VLOOKUP(年度マスタ!$K$4&amp;"_"&amp;年度マスタ!$K$9,データシート3!A:AB,MATCH("ea_"&amp;$Y7&amp;"_設備",データシート3!$A$1:$AB$1,0),0)</f>
        <v>301767</v>
      </c>
      <c r="AD7" s="1022">
        <f>VLOOKUP(年度マスタ!$K$4&amp;"_"&amp;年度マスタ!$K$9,データシート3!A:AB,MATCH("ea_"&amp;$Y7&amp;"_年間発電",データシート3!$A$1:$AB$1,0),0)/10^3</f>
        <v>395064.58100000006</v>
      </c>
      <c r="AE7" s="554">
        <f t="shared" ref="AE7:AE16" si="0">$AD7*3600/100000000</f>
        <v>14.222324916000002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2216436</v>
      </c>
      <c r="AD8" s="1022">
        <f>VLOOKUP(年度マスタ!$K$4&amp;"_"&amp;年度マスタ!$K$9,データシート3!A:AB,MATCH("ea_"&amp;$Y8&amp;"_年間発電",データシート3!$A$1:$AB$1,0),0)/10^3</f>
        <v>2894550.61</v>
      </c>
      <c r="AE8" s="554">
        <f t="shared" si="0"/>
        <v>104.20382196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v>
      </c>
      <c r="K9" s="617">
        <f>VLOOKUP(年度マスタ!$K$4&amp;"_"&amp;K$5,データシート1!$A:$BT,MATCH("cb_"&amp;$G9,データシート1!$A$1:$BT$1,0),0)</f>
        <v>19</v>
      </c>
      <c r="L9" s="617">
        <f>VLOOKUP(年度マスタ!$K$4&amp;"_"&amp;L$5,データシート1!$A:$BT,MATCH("cb_"&amp;$G9,データシート1!$A$1:$BT$1,0),0)</f>
        <v>19</v>
      </c>
      <c r="M9" s="617">
        <f>VLOOKUP(年度マスタ!$K$4&amp;"_"&amp;M$5,データシート1!$A:$BT,MATCH("cb_"&amp;$G9,データシート1!$A$1:$BT$1,0),0)</f>
        <v>399</v>
      </c>
      <c r="N9" s="617">
        <f>VLOOKUP(年度マスタ!$K$4&amp;"_"&amp;N$5,データシート1!$A:$BT,MATCH("cb_"&amp;$G9,データシート1!$A$1:$BT$1,0),0)</f>
        <v>399</v>
      </c>
      <c r="O9" s="617">
        <f>VLOOKUP(年度マスタ!$K$4&amp;"_"&amp;O$5,データシート1!$A:$BT,MATCH("cb_"&amp;$G9,データシート1!$A$1:$BT$1,0),0)</f>
        <v>1397</v>
      </c>
      <c r="P9" s="617">
        <f>VLOOKUP(年度マスタ!$K$4&amp;"_"&amp;P$5,データシート1!$A:$BT,MATCH("cb_"&amp;$G9,データシート1!$A$1:$BT$1,0),0)</f>
        <v>11546</v>
      </c>
      <c r="Q9" s="617">
        <f>VLOOKUP(年度マスタ!$K$4&amp;"_"&amp;Q$5,データシート1!$A:$BT,MATCH("cb_"&amp;$G9,データシート1!$A$1:$BT$1,0),0)</f>
        <v>11546</v>
      </c>
      <c r="R9" s="634">
        <f>VLOOKUP(年度マスタ!$K$4&amp;"_"&amp;R$5,データシート1!$A:$BT,MATCH("cb_"&amp;$G9,データシート1!$A$1:$BT$1,0),0)</f>
        <v>11546</v>
      </c>
      <c r="S9" s="568"/>
      <c r="T9" s="190"/>
      <c r="U9" s="581"/>
      <c r="V9" s="195"/>
      <c r="W9" s="195"/>
      <c r="X9" s="195"/>
      <c r="Y9" s="196" t="s">
        <v>381</v>
      </c>
      <c r="Z9" s="208" t="s">
        <v>377</v>
      </c>
      <c r="AA9" s="208"/>
      <c r="AB9" s="208"/>
      <c r="AC9" s="666">
        <f>VLOOKUP(年度マスタ!$K$4&amp;"_"&amp;年度マスタ!$K$9,データシート3!A:AB,MATCH("ea_"&amp;$Y9&amp;"_設備",データシート3!$A$1:$AB$1,0),0)</f>
        <v>152800</v>
      </c>
      <c r="AD9" s="666">
        <f>VLOOKUP(年度マスタ!$K$4&amp;"_"&amp;年度マスタ!$K$9,データシート3!A:AB,MATCH("ea_"&amp;$Y9&amp;"_年間発電",データシート3!$A$1:$AB$1,0),0)/10^3</f>
        <v>332456.90700000001</v>
      </c>
      <c r="AE9" s="667">
        <f t="shared" si="0"/>
        <v>11.968448652000001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4503</v>
      </c>
      <c r="AD10" s="666">
        <f>SUM(AD11:AD12)</f>
        <v>10969.423000000001</v>
      </c>
      <c r="AE10" s="667">
        <f t="shared" si="0"/>
        <v>0.39489922800000005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18000</v>
      </c>
      <c r="L11" s="654">
        <f>VLOOKUP(年度マスタ!$K$4&amp;"_"&amp;L$5,データシート1!$A:$BT,MATCH("cb_"&amp;$G11,データシート1!$A$1:$BT$1,0),0)</f>
        <v>18000</v>
      </c>
      <c r="M11" s="654">
        <f>VLOOKUP(年度マスタ!$K$4&amp;"_"&amp;M$5,データシート1!$A:$BT,MATCH("cb_"&amp;$G11,データシート1!$A$1:$BT$1,0),0)</f>
        <v>18000</v>
      </c>
      <c r="N11" s="654">
        <f>VLOOKUP(年度マスタ!$K$4&amp;"_"&amp;N$5,データシート1!$A:$BT,MATCH("cb_"&amp;$G11,データシート1!$A$1:$BT$1,0),0)</f>
        <v>18000</v>
      </c>
      <c r="O11" s="654">
        <f>VLOOKUP(年度マスタ!$K$4&amp;"_"&amp;O$5,データシート1!$A:$BT,MATCH("cb_"&amp;$G11,データシート1!$A$1:$BT$1,0),0)</f>
        <v>18000</v>
      </c>
      <c r="P11" s="654">
        <f>VLOOKUP(年度マスタ!$K$4&amp;"_"&amp;P$5,データシート1!$A:$BT,MATCH("cb_"&amp;$G11,データシート1!$A$1:$BT$1,0),0)</f>
        <v>18000</v>
      </c>
      <c r="Q11" s="654">
        <f>VLOOKUP(年度マスタ!$K$4&amp;"_"&amp;Q$5,データシート1!$A:$BT,MATCH("cb_"&amp;$G11,データシート1!$A$1:$BT$1,0),0)</f>
        <v>18000</v>
      </c>
      <c r="R11" s="655">
        <f>VLOOKUP(年度マスタ!$K$4&amp;"_"&amp;R$5,データシート1!$A:$BT,MATCH("cb_"&amp;$G11,データシート1!$A$1:$BT$1,0),0)</f>
        <v>18000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4492</v>
      </c>
      <c r="AD11" s="1022">
        <f>VLOOKUP(年度マスタ!$K$4&amp;"_"&amp;年度マスタ!$K$9,データシート3!A:AB,MATCH("ea_"&amp;$Y11&amp;"_年間発電",データシート3!$A$1:$AB$1,0),0)/10^3</f>
        <v>10910.715</v>
      </c>
      <c r="AE11" s="554">
        <f t="shared" si="0"/>
        <v>0.39278573999999999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37749.4</v>
      </c>
      <c r="K12" s="651">
        <f t="shared" ref="K12:Q12" si="1">SUM(K6:K11)</f>
        <v>58670.399999999994</v>
      </c>
      <c r="L12" s="651">
        <f t="shared" si="1"/>
        <v>63278.520000000004</v>
      </c>
      <c r="M12" s="651">
        <f t="shared" si="1"/>
        <v>69533.429999999993</v>
      </c>
      <c r="N12" s="651">
        <f t="shared" si="1"/>
        <v>73713.009999999995</v>
      </c>
      <c r="O12" s="651">
        <f t="shared" si="1"/>
        <v>79660.739999999991</v>
      </c>
      <c r="P12" s="651">
        <f t="shared" si="1"/>
        <v>92179.749999999971</v>
      </c>
      <c r="Q12" s="651">
        <f t="shared" si="1"/>
        <v>100002.87999999998</v>
      </c>
      <c r="R12" s="652">
        <f t="shared" ref="R12" si="2">SUM(R6:R11)</f>
        <v>103807.76999999995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v>
      </c>
      <c r="AD12" s="1022">
        <f>VLOOKUP(年度マスタ!$K$4&amp;"_"&amp;年度マスタ!$K$9,データシート3!A:AB,MATCH("ea_"&amp;$Y12&amp;"_年間発電",データシート3!$A$1:$AB$1,0),0)/10^3</f>
        <v>58.707999999999991</v>
      </c>
      <c r="AE12" s="554">
        <f t="shared" si="0"/>
        <v>2.1134879999999997E-3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1581</v>
      </c>
      <c r="AD13" s="666">
        <f>SUM(AD14:AD16)</f>
        <v>9695.4279999999999</v>
      </c>
      <c r="AE13" s="667">
        <f t="shared" si="0"/>
        <v>0.34903540799999999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1581</v>
      </c>
      <c r="AD16" s="1022">
        <f>VLOOKUP(年度マスタ!$K$4&amp;"_"&amp;年度マスタ!$K$9,データシート3!A:AB,MATCH("ea_"&amp;$Y16&amp;"_年間発電",データシート3!$A$1:$AB$1,0),0)/10^3</f>
        <v>9695.4279999999999</v>
      </c>
      <c r="AE16" s="554">
        <f t="shared" si="0"/>
        <v>0.34903540799999999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4.15298722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22.772305459999998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7297.6896959999995</v>
      </c>
      <c r="K19" s="615">
        <f>K6*別紙!$C5/100*別紙!$E5/10^3</f>
        <v>7721.932115999999</v>
      </c>
      <c r="L19" s="615">
        <f>L6*別紙!$C5/100*別紙!$E5/10^3</f>
        <v>8014.4253624000003</v>
      </c>
      <c r="M19" s="615">
        <f>M6*別紙!$C5/100*別紙!$E5/10^3</f>
        <v>8334.8694035999961</v>
      </c>
      <c r="N19" s="615">
        <f>N6*別紙!$C5/100*別紙!$E5/10^3</f>
        <v>8756.5675692000059</v>
      </c>
      <c r="O19" s="615">
        <f>O6*別紙!$C5/100*別紙!$E5/10^3</f>
        <v>9056.9936088000013</v>
      </c>
      <c r="P19" s="615">
        <f>P6*別紙!$C5/100*別紙!$E5/10^3</f>
        <v>9360.0359100000005</v>
      </c>
      <c r="Q19" s="615">
        <f>Q6*別紙!$C5/100*別紙!$E5/10^3</f>
        <v>9851.7610776000056</v>
      </c>
      <c r="R19" s="639">
        <f>R6*別紙!$C5/100*別紙!$E5/10^3</f>
        <v>10104.854384400005</v>
      </c>
      <c r="S19" s="572"/>
      <c r="T19" s="191"/>
      <c r="U19" s="588"/>
      <c r="W19" s="201"/>
      <c r="X19" s="201"/>
      <c r="Y19" s="173"/>
      <c r="Z19" s="628" t="s">
        <v>389</v>
      </c>
      <c r="AA19" s="671"/>
      <c r="AB19" s="672"/>
      <c r="AC19" s="673">
        <f>SUM($AC$6,$AC$9,$AC$10,$AC$13)</f>
        <v>2677087</v>
      </c>
      <c r="AD19" s="673">
        <f>SUM($AD$6,$AD$9,$AD$10,$AD$13)</f>
        <v>3642736.949</v>
      </c>
      <c r="AE19" s="674">
        <f>SUM($AE$6,$AE$9,$AE$10,$AE$13,$AE$17,$AE$18)</f>
        <v>158.06382284400001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41864.824895999998</v>
      </c>
      <c r="K20" s="617">
        <f>K7*別紙!$C6/100*別紙!$E6/10^3</f>
        <v>45261.011195999992</v>
      </c>
      <c r="L20" s="617">
        <f>L7*別紙!$C6/100*別紙!$E6/10^3</f>
        <v>51034.064940000011</v>
      </c>
      <c r="M20" s="617">
        <f>M7*別紙!$C6/100*別紙!$E6/10^3</f>
        <v>58451.970744000013</v>
      </c>
      <c r="N20" s="617">
        <f>N7*別紙!$C6/100*別紙!$E6/10^3</f>
        <v>63515.760575999993</v>
      </c>
      <c r="O20" s="617">
        <f>O7*別紙!$C6/100*別紙!$E6/10^3</f>
        <v>69731.938919999986</v>
      </c>
      <c r="P20" s="617">
        <f>P7*別紙!$C6/100*別紙!$E6/10^3</f>
        <v>72532.88321999996</v>
      </c>
      <c r="Q20" s="617">
        <f>Q7*別紙!$C6/100*別紙!$E6/10^3</f>
        <v>82339.032203999959</v>
      </c>
      <c r="R20" s="634">
        <f>R7*別紙!$C6/100*別紙!$E6/10^3</f>
        <v>87093.031643999915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99.864000000000004</v>
      </c>
      <c r="K22" s="617">
        <f>K9*別紙!$C8/100*別紙!$E8/10^3</f>
        <v>99.864000000000004</v>
      </c>
      <c r="L22" s="617">
        <f>L9*別紙!$C8/100*別紙!$E8/10^3</f>
        <v>99.864000000000004</v>
      </c>
      <c r="M22" s="617">
        <f>M9*別紙!$C8/100*別紙!$E8/10^3</f>
        <v>2097.1439999999998</v>
      </c>
      <c r="N22" s="617">
        <f>N9*別紙!$C8/100*別紙!$E8/10^3</f>
        <v>2097.1439999999998</v>
      </c>
      <c r="O22" s="617">
        <f>O9*別紙!$C8/100*別紙!$E8/10^3</f>
        <v>7342.6319999999996</v>
      </c>
      <c r="P22" s="617">
        <f>P9*別紙!$C8/100*別紙!$E8/10^3</f>
        <v>60685.775999999998</v>
      </c>
      <c r="Q22" s="617">
        <f>Q9*別紙!$C8/100*別紙!$E8/10^3</f>
        <v>60685.775999999998</v>
      </c>
      <c r="R22" s="634">
        <f>R9*別紙!$C8/100*別紙!$E8/10^3</f>
        <v>60685.775999999998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126144</v>
      </c>
      <c r="L24" s="654">
        <f>L11*別紙!$C10/100*別紙!$E10/10^3</f>
        <v>126144</v>
      </c>
      <c r="M24" s="654">
        <f>M11*別紙!$C10/100*別紙!$E10/10^3</f>
        <v>126144</v>
      </c>
      <c r="N24" s="654">
        <f>N11*別紙!$C10/100*別紙!$E10/10^3</f>
        <v>126144</v>
      </c>
      <c r="O24" s="654">
        <f>O11*別紙!$C10/100*別紙!$E10/10^3</f>
        <v>126144</v>
      </c>
      <c r="P24" s="654">
        <f>P11*別紙!$C10/100*別紙!$E10/10^3</f>
        <v>126144</v>
      </c>
      <c r="Q24" s="654">
        <f>Q11*別紙!$C10/100*別紙!$E10/10^3</f>
        <v>126144</v>
      </c>
      <c r="R24" s="655">
        <f>R11*別紙!$C10/100*別紙!$E10/10^3</f>
        <v>126144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49262.378592000001</v>
      </c>
      <c r="K25" s="657">
        <f t="shared" si="3"/>
        <v>179226.80731199999</v>
      </c>
      <c r="L25" s="657">
        <f t="shared" si="3"/>
        <v>185292.35430240002</v>
      </c>
      <c r="M25" s="657">
        <f t="shared" si="3"/>
        <v>195027.98414760001</v>
      </c>
      <c r="N25" s="657">
        <f t="shared" si="3"/>
        <v>200513.47214520001</v>
      </c>
      <c r="O25" s="657">
        <f t="shared" si="3"/>
        <v>212275.56452879997</v>
      </c>
      <c r="P25" s="657">
        <f t="shared" si="3"/>
        <v>268722.69512999995</v>
      </c>
      <c r="Q25" s="657">
        <f t="shared" si="3"/>
        <v>279020.56928159995</v>
      </c>
      <c r="R25" s="658">
        <f t="shared" ref="R25" si="4">SUM(R19:R24)</f>
        <v>284027.66202839994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231130.28477462745</v>
      </c>
      <c r="K26" s="654">
        <f>(VLOOKUP(年度マスタ!$K$4&amp;"_"&amp;K$18,データシート1!$A:$BT,MATCH("da_合計",データシート1!$A$1:$BT$1,0),0))/10^3</f>
        <v>225855.40527597384</v>
      </c>
      <c r="L26" s="654">
        <f>(VLOOKUP(年度マスタ!$K$4&amp;"_"&amp;L$18,データシート1!$A:$BT,MATCH("da_合計",データシート1!$A$1:$BT$1,0),0))/10^3</f>
        <v>229642.04048905039</v>
      </c>
      <c r="M26" s="654">
        <f>(VLOOKUP(年度マスタ!$K$4&amp;"_"&amp;M$18,データシート1!$A:$BT,MATCH("da_合計",データシート1!$A$1:$BT$1,0),0))/10^3</f>
        <v>217003.41309591208</v>
      </c>
      <c r="N26" s="654">
        <f>(VLOOKUP(年度マスタ!$K$4&amp;"_"&amp;N$18,データシート1!$A:$BT,MATCH("da_合計",データシート1!$A$1:$BT$1,0),0))/10^3</f>
        <v>210159.76517335861</v>
      </c>
      <c r="O26" s="654">
        <f>(VLOOKUP(年度マスタ!$K$4&amp;"_"&amp;O$18,データシート1!$A:$BT,MATCH("da_合計",データシート1!$A$1:$BT$1,0),0))/10^3</f>
        <v>203267.84211487288</v>
      </c>
      <c r="P26" s="654">
        <f>(VLOOKUP(年度マスタ!$K$4&amp;"_"&amp;P$18,データシート1!$A:$BT,MATCH("da_合計",データシート1!$A$1:$BT$1,0),0))/10^3</f>
        <v>197194.71562472678</v>
      </c>
      <c r="Q26" s="654">
        <f>(VLOOKUP(年度マスタ!$K$4&amp;"_"&amp;Q$18,データシート1!$A:$BT,MATCH("da_合計",データシート1!$A$1:$BT$1,0),0))/10^3</f>
        <v>194133.30751101242</v>
      </c>
      <c r="R26" s="655">
        <f>Q26</f>
        <v>194133.30751101242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0.21313684028916935</v>
      </c>
      <c r="K27" s="839">
        <f t="shared" ref="K27:P27" si="5">K25/K26</f>
        <v>0.79354668130701522</v>
      </c>
      <c r="L27" s="839">
        <f t="shared" si="5"/>
        <v>0.80687470773120473</v>
      </c>
      <c r="M27" s="839">
        <f t="shared" si="5"/>
        <v>0.89873233496747229</v>
      </c>
      <c r="N27" s="839">
        <f t="shared" si="5"/>
        <v>0.95410019125115852</v>
      </c>
      <c r="O27" s="839">
        <f t="shared" si="5"/>
        <v>1.0443145473489925</v>
      </c>
      <c r="P27" s="839">
        <f t="shared" si="5"/>
        <v>1.362727668835686</v>
      </c>
      <c r="Q27" s="839">
        <f>Q25/Q26</f>
        <v>1.4372627389855408</v>
      </c>
      <c r="R27" s="840">
        <f>R25/R26</f>
        <v>1.4630547723619667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1.4630547723619667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18.764100790861775</v>
      </c>
      <c r="AA52" s="173"/>
      <c r="AB52" s="678" t="s">
        <v>413</v>
      </c>
      <c r="AC52" s="679">
        <f>$AD6</f>
        <v>3289615.1910000001</v>
      </c>
      <c r="AD52" s="680">
        <f>R19+R20</f>
        <v>97197.886028399924</v>
      </c>
      <c r="AE52" s="681">
        <f t="shared" ref="AE52:AE54" si="6">IFERROR(AD52/AC52,"-")</f>
        <v>2.9546886302787602E-2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3448603.6414889875</v>
      </c>
      <c r="Z53" s="1130"/>
      <c r="AA53" s="173"/>
      <c r="AB53" s="678" t="s">
        <v>377</v>
      </c>
      <c r="AC53" s="679">
        <f>$AD9</f>
        <v>332456.90700000001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10969.423000000001</v>
      </c>
      <c r="AD54" s="679">
        <f>R22</f>
        <v>60685.775999999998</v>
      </c>
      <c r="AE54" s="681">
        <f t="shared" si="6"/>
        <v>5.5322669205116801</v>
      </c>
      <c r="AF54" s="473"/>
      <c r="AG54" s="41"/>
      <c r="AH54" s="420"/>
      <c r="AI54" s="442" t="s">
        <v>440</v>
      </c>
      <c r="AJ54" s="443">
        <f>VLOOKUP(年度マスタ!$K$4&amp;"_"&amp;AJ$53,データシート1!$A$1:$BT$2000,MATCH("ca_太陽光発電（10kW未満）",データシート1!$A$1:$BT$1,0),0)</f>
        <v>1271</v>
      </c>
      <c r="AK54" s="443">
        <f>VLOOKUP(年度マスタ!$K$4&amp;"_"&amp;AK$53,データシート1!$A$1:$BT$2000,MATCH("ca_太陽光発電（10kW未満）",データシート1!$A$1:$BT$1,0),0)</f>
        <v>1325</v>
      </c>
      <c r="AL54" s="443">
        <f>VLOOKUP(年度マスタ!$K$4&amp;"_"&amp;AL$53,データシート1!$A$1:$BT$2000,MATCH("ca_太陽光発電（10kW未満）",データシート1!$A$1:$BT$1,0),0)</f>
        <v>1365</v>
      </c>
      <c r="AM54" s="443">
        <f>VLOOKUP(年度マスタ!$K$4&amp;"_"&amp;AM$53,データシート1!$A$1:$BT$2000,MATCH("ca_太陽光発電（10kW未満）",データシート1!$A$1:$BT$1,0),0)</f>
        <v>1407</v>
      </c>
      <c r="AN54" s="443">
        <f>VLOOKUP(年度マスタ!$K$4&amp;"_"&amp;AN$53,データシート1!$A$1:$BT$2000,MATCH("ca_太陽光発電（10kW未満）",データシート1!$A$1:$BT$1,0),0)</f>
        <v>1469</v>
      </c>
      <c r="AO54" s="443">
        <f>VLOOKUP(年度マスタ!$K$4&amp;"_"&amp;AO$53,データシート1!$A$1:$BT$2000,MATCH("ca_太陽光発電（10kW未満）",データシート1!$A$1:$BT$1,0),0)</f>
        <v>1514</v>
      </c>
      <c r="AP54" s="443">
        <f>VLOOKUP(年度マスタ!$K$4&amp;"_"&amp;AP$53,データシート1!$A$1:$BT$2000,MATCH("ca_太陽光発電（10kW未満）",データシート1!$A$1:$BT$1,0),0)</f>
        <v>1553</v>
      </c>
      <c r="AQ54" s="443">
        <f>VLOOKUP(年度マスタ!$K$4&amp;"_"&amp;AQ$53,データシート1!$A$1:$BT$2000,MATCH("ca_太陽光発電（10kW未満）",データシート1!$A$1:$BT$1,0),0)</f>
        <v>1616</v>
      </c>
      <c r="AR54" s="443">
        <f>VLOOKUP(年度マスタ!$K$4&amp;"_"&amp;AR$53,データシート1!$A$1:$BT$2000,MATCH("ca_太陽光発電（10kW未満）",データシート1!$A$1:$BT$1,0),0)</f>
        <v>1654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9695.4279999999999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豊後大野市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豊後大野市</v>
      </c>
      <c r="AZ12" s="1023" t="str">
        <f>年度マスタ!$K4</f>
        <v>44212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豊後大野市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豊後大野市</v>
      </c>
      <c r="AZ4" s="1038" t="str">
        <f>年度マスタ!$K4</f>
        <v>44212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豊後大野市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26.279</v>
      </c>
      <c r="S7" s="910">
        <f t="shared" si="0"/>
        <v>31.317</v>
      </c>
      <c r="T7" s="910">
        <f t="shared" si="0"/>
        <v>36.042000000000002</v>
      </c>
      <c r="U7" s="910">
        <f t="shared" si="0"/>
        <v>35.613999999999997</v>
      </c>
      <c r="V7" s="910">
        <f t="shared" si="0"/>
        <v>33.093000000000004</v>
      </c>
      <c r="W7" s="910">
        <f t="shared" si="0"/>
        <v>30.550999999999998</v>
      </c>
      <c r="X7" s="910">
        <f t="shared" si="0"/>
        <v>28.257999999999999</v>
      </c>
      <c r="Y7" s="910">
        <f t="shared" si="0"/>
        <v>25.925999999999998</v>
      </c>
      <c r="Z7" s="910">
        <f>SUM(Z8:Z13)</f>
        <v>18.677</v>
      </c>
      <c r="AA7" s="910">
        <f>SUM(AA8:AA13)</f>
        <v>17.786999999999999</v>
      </c>
      <c r="AB7" s="911">
        <f t="shared" si="0"/>
        <v>18.254000000000001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26.279</v>
      </c>
      <c r="S10" s="916">
        <f>VLOOKUP($D$3&amp;"_"&amp;S$3,データシート1!$A:$BU,MATCH($R$2&amp;"_"&amp;$C10,データシート1!$A$1:$BU$1,0),0)</f>
        <v>31.317</v>
      </c>
      <c r="T10" s="916">
        <f>VLOOKUP($D$3&amp;"_"&amp;T$3,データシート1!$A:$BU,MATCH($R$2&amp;"_"&amp;$C10,データシート1!$A$1:$BU$1,0),0)</f>
        <v>36.042000000000002</v>
      </c>
      <c r="U10" s="916">
        <f>VLOOKUP($D$3&amp;"_"&amp;U$3,データシート1!$A:$BU,MATCH($R$2&amp;"_"&amp;$C10,データシート1!$A$1:$BU$1,0),0)</f>
        <v>35.613999999999997</v>
      </c>
      <c r="V10" s="916">
        <f>VLOOKUP($D$3&amp;"_"&amp;V$3,データシート1!$A:$BU,MATCH($R$2&amp;"_"&amp;$C10,データシート1!$A$1:$BU$1,0),0)</f>
        <v>33.093000000000004</v>
      </c>
      <c r="W10" s="916">
        <f>VLOOKUP($D$3&amp;"_"&amp;W$3,データシート1!$A:$BU,MATCH($R$2&amp;"_"&amp;$C10,データシート1!$A$1:$BU$1,0),0)</f>
        <v>30.550999999999998</v>
      </c>
      <c r="X10" s="916">
        <f>VLOOKUP($D$3&amp;"_"&amp;X$3,データシート1!$A:$BU,MATCH($R$2&amp;"_"&amp;$C10,データシート1!$A$1:$BU$1,0),0)</f>
        <v>28.257999999999999</v>
      </c>
      <c r="Y10" s="916">
        <f>VLOOKUP($D$3&amp;"_"&amp;Y$3,データシート1!$A:$BU,MATCH($R$2&amp;"_"&amp;$C10,データシート1!$A$1:$BU$1,0),0)</f>
        <v>25.925999999999998</v>
      </c>
      <c r="Z10" s="916">
        <f>VLOOKUP($D$3&amp;"_"&amp;Z$3,データシート1!$A:$BU,MATCH($R$2&amp;"_"&amp;$C10,データシート1!$A$1:$BU$1,0),0)</f>
        <v>18.677</v>
      </c>
      <c r="AA10" s="916">
        <f>VLOOKUP($D$3&amp;"_"&amp;AA$3,データシート1!$A:$BU,MATCH($R$2&amp;"_"&amp;$C10,データシート1!$A$1:$BU$1,0),0)</f>
        <v>17.786999999999999</v>
      </c>
      <c r="AB10" s="917">
        <f>VLOOKUP($D$3&amp;"_"&amp;AB$3,データシート1!$A:$BU,MATCH($R$2&amp;"_"&amp;$C10,データシート1!$A$1:$BU$1,0),0)</f>
        <v>18.254000000000001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26.279</v>
      </c>
      <c r="S26" s="925">
        <f>VLOOKUP($D$3&amp;"_"&amp;S$3,データシート2!$A:$SI,MATCH($R$2&amp;"_"&amp;$B26,データシート2!$A$1:$SI$1,0),0)</f>
        <v>31.317</v>
      </c>
      <c r="T26" s="925">
        <f>VLOOKUP($D$3&amp;"_"&amp;T$3,データシート2!$A:$SI,MATCH($R$2&amp;"_"&amp;$B26,データシート2!$A$1:$SI$1,0),0)</f>
        <v>36.042000000000002</v>
      </c>
      <c r="U26" s="925">
        <f>VLOOKUP($D$3&amp;"_"&amp;U$3,データシート2!$A:$SI,MATCH($R$2&amp;"_"&amp;$B26,データシート2!$A$1:$SI$1,0),0)</f>
        <v>35.613999999999997</v>
      </c>
      <c r="V26" s="925">
        <f>VLOOKUP($D$3&amp;"_"&amp;V$3,データシート2!$A:$SI,MATCH($R$2&amp;"_"&amp;$B26,データシート2!$A$1:$SI$1,0),0)</f>
        <v>33.093000000000004</v>
      </c>
      <c r="W26" s="925">
        <f>VLOOKUP($D$3&amp;"_"&amp;W$3,データシート2!$A:$SI,MATCH($R$2&amp;"_"&amp;$B26,データシート2!$A$1:$SI$1,0),0)</f>
        <v>30.550999999999998</v>
      </c>
      <c r="X26" s="925">
        <f>VLOOKUP($D$3&amp;"_"&amp;X$3,データシート2!$A:$SI,MATCH($R$2&amp;"_"&amp;$B26,データシート2!$A$1:$SI$1,0),0)</f>
        <v>28.257999999999999</v>
      </c>
      <c r="Y26" s="925">
        <f>VLOOKUP($D$3&amp;"_"&amp;Y$3,データシート2!$A:$SI,MATCH($R$2&amp;"_"&amp;$B26,データシート2!$A$1:$SI$1,0),0)</f>
        <v>25.925999999999998</v>
      </c>
      <c r="Z26" s="925">
        <f>VLOOKUP($D$3&amp;"_"&amp;Z$3,データシート2!$A:$SI,MATCH($R$2&amp;"_"&amp;$B26,データシート2!$A$1:$SI$1,0),0)</f>
        <v>18.677</v>
      </c>
      <c r="AA26" s="925">
        <f>VLOOKUP($D$3&amp;"_"&amp;AA$3,データシート2!$A:$SI,MATCH($R$2&amp;"_"&amp;$B26,データシート2!$A$1:$SI$1,0),0)</f>
        <v>17.786999999999999</v>
      </c>
      <c r="AB26" s="926">
        <f>VLOOKUP($D$3&amp;"_"&amp;AB$3,データシート2!$A:$SI,MATCH($R$2&amp;"_"&amp;$B26,データシート2!$A$1:$SI$1,0),0)</f>
        <v>18.254000000000001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12.728</v>
      </c>
      <c r="S29" s="938">
        <f>VLOOKUP($D$3&amp;"_"&amp;S$3,データシート2!$A:$SI,MATCH($R$2&amp;"_"&amp;$C29,データシート2!$A$1:$SI$1,0),0)</f>
        <v>16.395</v>
      </c>
      <c r="T29" s="938">
        <f>VLOOKUP($D$3&amp;"_"&amp;T$3,データシート2!$A:$SI,MATCH($R$2&amp;"_"&amp;$C29,データシート2!$A$1:$SI$1,0),0)</f>
        <v>19.670999999999999</v>
      </c>
      <c r="U29" s="938">
        <f>VLOOKUP($D$3&amp;"_"&amp;U$3,データシート2!$A:$SI,MATCH($R$2&amp;"_"&amp;$C29,データシート2!$A$1:$SI$1,0),0)</f>
        <v>20.053000000000001</v>
      </c>
      <c r="V29" s="938">
        <f>VLOOKUP($D$3&amp;"_"&amp;V$3,データシート2!$A:$SI,MATCH($R$2&amp;"_"&amp;$C29,データシート2!$A$1:$SI$1,0),0)</f>
        <v>18.225999999999999</v>
      </c>
      <c r="W29" s="938">
        <f>VLOOKUP($D$3&amp;"_"&amp;W$3,データシート2!$A:$SI,MATCH($R$2&amp;"_"&amp;$C29,データシート2!$A$1:$SI$1,0),0)</f>
        <v>16.343</v>
      </c>
      <c r="X29" s="938">
        <f>VLOOKUP($D$3&amp;"_"&amp;X$3,データシート2!$A:$SI,MATCH($R$2&amp;"_"&amp;$C29,データシート2!$A$1:$SI$1,0),0)</f>
        <v>15.176</v>
      </c>
      <c r="Y29" s="938">
        <f>VLOOKUP($D$3&amp;"_"&amp;Y$3,データシート2!$A:$SI,MATCH($R$2&amp;"_"&amp;$C29,データシート2!$A$1:$SI$1,0),0)</f>
        <v>14.263999999999999</v>
      </c>
      <c r="Z29" s="938">
        <f>VLOOKUP($D$3&amp;"_"&amp;Z$3,データシート2!$A:$SI,MATCH($R$2&amp;"_"&amp;$C29,データシート2!$A$1:$SI$1,0),0)</f>
        <v>10.492000000000001</v>
      </c>
      <c r="AA29" s="938">
        <f>VLOOKUP($D$3&amp;"_"&amp;AA$3,データシート2!$A:$SI,MATCH($R$2&amp;"_"&amp;$C29,データシート2!$A$1:$SI$1,0),0)</f>
        <v>9.6189999999999998</v>
      </c>
      <c r="AB29" s="939">
        <f>VLOOKUP($D$3&amp;"_"&amp;AB$3,データシート2!$A:$SI,MATCH($R$2&amp;"_"&amp;$C29,データシート2!$A$1:$SI$1,0),0)</f>
        <v>10.726000000000001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4.2229999999999999</v>
      </c>
      <c r="S38" s="938">
        <f>VLOOKUP($D$3&amp;"_"&amp;S$3,データシート2!$A:$SI,MATCH($R$2&amp;"_"&amp;$C38,データシート2!$A$1:$SI$1,0),0)</f>
        <v>4.8970000000000002</v>
      </c>
      <c r="T38" s="938">
        <f>VLOOKUP($D$3&amp;"_"&amp;T$3,データシート2!$A:$SI,MATCH($R$2&amp;"_"&amp;$C38,データシート2!$A$1:$SI$1,0),0)</f>
        <v>5.3490000000000002</v>
      </c>
      <c r="U38" s="938">
        <f>VLOOKUP($D$3&amp;"_"&amp;U$3,データシート2!$A:$SI,MATCH($R$2&amp;"_"&amp;$C38,データシート2!$A$1:$SI$1,0),0)</f>
        <v>4.8090000000000002</v>
      </c>
      <c r="V38" s="938">
        <f>VLOOKUP($D$3&amp;"_"&amp;V$3,データシート2!$A:$SI,MATCH($R$2&amp;"_"&amp;$C38,データシート2!$A$1:$SI$1,0),0)</f>
        <v>4.6639999999999997</v>
      </c>
      <c r="W38" s="938">
        <f>VLOOKUP($D$3&amp;"_"&amp;W$3,データシート2!$A:$SI,MATCH($R$2&amp;"_"&amp;$C38,データシート2!$A$1:$SI$1,0),0)</f>
        <v>4.1630000000000003</v>
      </c>
      <c r="X38" s="938">
        <f>VLOOKUP($D$3&amp;"_"&amp;X$3,データシート2!$A:$SI,MATCH($R$2&amp;"_"&amp;$C38,データシート2!$A$1:$SI$1,0),0)</f>
        <v>3.6389999999999998</v>
      </c>
      <c r="Y38" s="938">
        <f>VLOOKUP($D$3&amp;"_"&amp;Y$3,データシート2!$A:$SI,MATCH($R$2&amp;"_"&amp;$C38,データシート2!$A$1:$SI$1,0),0)</f>
        <v>2.8980000000000001</v>
      </c>
      <c r="Z38" s="938">
        <f>VLOOKUP($D$3&amp;"_"&amp;Z$3,データシート2!$A:$SI,MATCH($R$2&amp;"_"&amp;$C38,データシート2!$A$1:$SI$1,0),0)</f>
        <v>1.851</v>
      </c>
      <c r="AA38" s="938">
        <f>VLOOKUP($D$3&amp;"_"&amp;AA$3,データシート2!$A:$SI,MATCH($R$2&amp;"_"&amp;$C38,データシート2!$A$1:$SI$1,0),0)</f>
        <v>2.1150000000000002</v>
      </c>
      <c r="AB38" s="939">
        <f>VLOOKUP($D$3&amp;"_"&amp;AB$3,データシート2!$A:$SI,MATCH($R$2&amp;"_"&amp;$C38,データシート2!$A$1:$SI$1,0),0)</f>
        <v>2.024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9.3279999999999994</v>
      </c>
      <c r="S47" s="938">
        <f>VLOOKUP($D$3&amp;"_"&amp;S$3,データシート2!$A:$SI,MATCH($R$2&amp;"_"&amp;$C47,データシート2!$A$1:$SI$1,0),0)</f>
        <v>10.025</v>
      </c>
      <c r="T47" s="938">
        <f>VLOOKUP($D$3&amp;"_"&amp;T$3,データシート2!$A:$SI,MATCH($R$2&amp;"_"&amp;$C47,データシート2!$A$1:$SI$1,0),0)</f>
        <v>11.022</v>
      </c>
      <c r="U47" s="938">
        <f>VLOOKUP($D$3&amp;"_"&amp;U$3,データシート2!$A:$SI,MATCH($R$2&amp;"_"&amp;$C47,データシート2!$A$1:$SI$1,0),0)</f>
        <v>10.752000000000001</v>
      </c>
      <c r="V47" s="938">
        <f>VLOOKUP($D$3&amp;"_"&amp;V$3,データシート2!$A:$SI,MATCH($R$2&amp;"_"&amp;$C47,データシート2!$A$1:$SI$1,0),0)</f>
        <v>10.202999999999999</v>
      </c>
      <c r="W47" s="938">
        <f>VLOOKUP($D$3&amp;"_"&amp;W$3,データシート2!$A:$SI,MATCH($R$2&amp;"_"&amp;$C47,データシート2!$A$1:$SI$1,0),0)</f>
        <v>10.045</v>
      </c>
      <c r="X47" s="938">
        <f>VLOOKUP($D$3&amp;"_"&amp;X$3,データシート2!$A:$SI,MATCH($R$2&amp;"_"&amp;$C47,データシート2!$A$1:$SI$1,0),0)</f>
        <v>9.4429999999999996</v>
      </c>
      <c r="Y47" s="938">
        <f>VLOOKUP($D$3&amp;"_"&amp;Y$3,データシート2!$A:$SI,MATCH($R$2&amp;"_"&amp;$C47,データシート2!$A$1:$SI$1,0),0)</f>
        <v>8.7639999999999993</v>
      </c>
      <c r="Z47" s="938">
        <f>VLOOKUP($D$3&amp;"_"&amp;Z$3,データシート2!$A:$SI,MATCH($R$2&amp;"_"&amp;$C47,データシート2!$A$1:$SI$1,0),0)</f>
        <v>6.3339999999999996</v>
      </c>
      <c r="AA47" s="938">
        <f>VLOOKUP($D$3&amp;"_"&amp;AA$3,データシート2!$A:$SI,MATCH($R$2&amp;"_"&amp;$C47,データシート2!$A$1:$SI$1,0),0)</f>
        <v>6.0529999999999999</v>
      </c>
      <c r="AB47" s="939">
        <f>VLOOKUP($D$3&amp;"_"&amp;AB$3,データシート2!$A:$SI,MATCH($R$2&amp;"_"&amp;$C47,データシート2!$A$1:$SI$1,0),0)</f>
        <v>5.5039999999999996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2025-03-04T10:09:30Z</dcterms:created>
  <dcterms:modified xsi:type="dcterms:W3CDTF">2025-03-04T10:09:30Z</dcterms:modified>
  <cp:category/>
  <cp:contentStatus/>
</cp:coreProperties>
</file>