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ED195A-E6AA-48A0-8399-143E60434E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<sst xmlns="http://schemas.openxmlformats.org/spreadsheetml/2006/main" count="16714" uniqueCount="2404">
  <si>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</si>
  <si>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</si>
  <si>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</si>
  <si>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</si>
  <si>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</si>
  <si>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</si>
  <si>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</si>
  <si>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</si>
  <si>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</si>
  <si>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</si>
  <si>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</si>
  <si>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</si>
  <si>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</si>
  <si>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</si>
  <si>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</si>
  <si>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</si>
  <si>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</si>
  <si>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</si>
  <si>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</si>
  <si>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</si>
  <si>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</si>
  <si>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</si>
  <si>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</si>
  <si>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</si>
  <si>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</si>
  <si>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</si>
  <si>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</si>
  <si>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</si>
  <si>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</si>
  <si>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</si>
  <si>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</si>
  <si>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</si>
  <si>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</si>
  <si>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</si>
  <si>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</si>
  <si>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</si>
  <si>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</si>
  <si>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</si>
  <si>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</si>
  <si>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</si>
  <si>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</si>
  <si>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</si>
  <si>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</si>
  <si>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</si>
  <si>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</si>
  <si>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</si>
  <si>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</si>
  <si>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</si>
  <si>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</si>
  <si>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</si>
  <si>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</si>
  <si>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</si>
  <si>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</si>
  <si>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</si>
  <si>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</si>
  <si>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</si>
  <si>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</si>
  <si>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</si>
  <si>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</si>
  <si>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</si>
  <si>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</si>
  <si>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</si>
  <si>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</si>
  <si>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</si>
  <si>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</si>
  <si>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</si>
  <si>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</si>
  <si>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</si>
  <si>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</si>
  <si>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</si>
  <si>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</si>
  <si>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</si>
  <si>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</si>
  <si>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</si>
  <si>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</si>
  <si>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</si>
  <si>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</si>
  <si>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</si>
  <si>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</si>
  <si>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</si>
  <si>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</si>
  <si>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</si>
  <si>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</si>
  <si>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</si>
  <si>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</si>
  <si>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</si>
  <si>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</si>
  <si>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</si>
  <si>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</si>
  <si>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</si>
  <si>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</si>
  <si>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</si>
  <si>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</si>
  <si>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</si>
  <si>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</si>
  <si>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</si>
  <si>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</si>
  <si>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</si>
  <si>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</si>
  <si>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</si>
  <si>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</si>
  <si>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</si>
  <si>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</si>
  <si>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</si>
  <si>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</si>
  <si>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</si>
  <si>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</si>
  <si>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</si>
  <si>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</si>
  <si>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</si>
  <si>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</si>
  <si>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</si>
  <si>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</si>
  <si>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</si>
  <si>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</si>
  <si>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</si>
  <si>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</si>
  <si>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</si>
  <si>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</si>
  <si>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</si>
  <si>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</si>
  <si>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</si>
  <si>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</si>
  <si>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</si>
  <si>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</si>
  <si>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</si>
  <si>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</si>
  <si>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</si>
  <si>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</si>
  <si>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</si>
  <si>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</si>
  <si>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</si>
  <si>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</si>
  <si>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</si>
  <si>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</si>
  <si>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</si>
  <si>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</si>
  <si>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</si>
  <si>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</si>
  <si>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</si>
  <si>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</si>
  <si>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</si>
  <si>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</si>
  <si>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</si>
  <si>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</si>
  <si>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</si>
  <si>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</si>
  <si>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</si>
  <si>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</si>
  <si>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</si>
  <si>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</si>
  <si>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</si>
  <si>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</si>
  <si>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</si>
  <si>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</si>
  <si>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</si>
  <si>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</si>
  <si>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</si>
  <si>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</si>
  <si>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</si>
  <si>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</si>
  <si>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</si>
  <si>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</si>
  <si>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</si>
  <si>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</si>
  <si>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</si>
  <si>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</si>
  <si>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</si>
  <si>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</si>
  <si>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</si>
  <si>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</si>
  <si>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</si>
  <si>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</si>
  <si>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</si>
  <si>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</si>
  <si>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</si>
  <si>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</si>
  <si>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</si>
  <si>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</si>
  <si>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</si>
  <si>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</si>
  <si>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</si>
  <si>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</si>
  <si>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</si>
  <si>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</si>
  <si>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</si>
  <si>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</si>
  <si>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</si>
  <si>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</si>
  <si>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</si>
  <si>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</si>
  <si>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</si>
  <si>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</si>
  <si>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</si>
  <si>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</si>
  <si>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</si>
  <si>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</si>
  <si>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</si>
  <si>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</si>
  <si>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</si>
  <si>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</si>
  <si>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</si>
  <si>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</si>
  <si>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</si>
  <si>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</si>
  <si>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</si>
  <si>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</si>
  <si>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</si>
  <si>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</si>
  <si>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</si>
  <si>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</si>
  <si>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</si>
  <si>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</si>
  <si>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</si>
  <si>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</si>
  <si>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</si>
  <si>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</si>
  <si>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</si>
  <si>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</si>
  <si>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</si>
  <si>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</si>
  <si>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</si>
  <si>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</si>
  <si>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</si>
  <si>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</si>
  <si>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</si>
  <si>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</si>
  <si>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</si>
  <si>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</si>
  <si>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</si>
  <si>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</si>
  <si>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</si>
  <si>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</si>
  <si>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</si>
  <si>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</si>
  <si>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</si>
  <si>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</si>
  <si>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</si>
  <si>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</si>
  <si>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</si>
  <si>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</si>
  <si>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</si>
  <si>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</si>
  <si>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</si>
  <si>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</si>
  <si>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</si>
  <si>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</si>
  <si>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</si>
  <si>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</si>
  <si>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</si>
  <si>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</si>
  <si>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</si>
  <si>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</si>
  <si>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</si>
  <si>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</si>
  <si>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</si>
  <si>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</si>
  <si>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</si>
  <si>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</si>
  <si>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</si>
  <si>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</si>
  <si>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</si>
  <si>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</si>
  <si>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</si>
  <si>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</si>
  <si>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</si>
  <si>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</si>
  <si>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</si>
  <si>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</si>
  <si>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</si>
  <si>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</si>
  <si>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</si>
  <si>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</si>
  <si>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</si>
  <si>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</si>
  <si>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</si>
  <si>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</si>
  <si>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</si>
  <si>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</si>
  <si>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</si>
  <si>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</si>
  <si>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</si>
  <si>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</si>
  <si>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</si>
  <si>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</si>
  <si>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</si>
  <si>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</si>
  <si>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</si>
  <si>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</si>
  <si>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</si>
  <si>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</si>
  <si>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</si>
  <si>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</si>
  <si>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</si>
  <si>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</si>
  <si>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</si>
  <si>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</si>
  <si>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</si>
  <si>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</si>
  <si>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</si>
  <si>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</si>
  <si>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</si>
  <si>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</si>
  <si>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</si>
  <si>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</si>
  <si>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</si>
  <si>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</si>
  <si>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</si>
  <si>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</si>
  <si>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</si>
  <si>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</si>
  <si>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</si>
  <si>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</si>
  <si>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</si>
  <si>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</si>
  <si>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</si>
  <si>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</si>
  <si>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</si>
  <si>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</si>
  <si>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</si>
  <si>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</si>
  <si>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</si>
  <si>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</si>
  <si>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</si>
  <si>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</si>
  <si>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</si>
  <si>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</si>
  <si>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</si>
  <si>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</si>
  <si>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</si>
  <si>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</si>
  <si>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</si>
  <si>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</si>
  <si>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</si>
  <si>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</si>
  <si>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</si>
  <si>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</si>
  <si>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</si>
  <si>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</si>
  <si>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</si>
  <si>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</si>
  <si>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</si>
  <si>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</si>
  <si>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</si>
  <si>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</si>
  <si>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</si>
  <si>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</si>
  <si>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</si>
  <si>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</si>
  <si>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</si>
  <si>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</si>
  <si>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</si>
  <si>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</si>
  <si>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</si>
  <si>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</si>
  <si>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</si>
  <si>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</si>
  <si>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</si>
  <si>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</si>
  <si>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</si>
  <si>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</si>
  <si>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</si>
  <si>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</si>
  <si>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</si>
  <si>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</si>
  <si>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</si>
  <si>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</si>
  <si>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</si>
  <si>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</si>
  <si>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</si>
  <si>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</si>
  <si>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</si>
  <si>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</si>
  <si>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</si>
  <si>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</si>
  <si>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</si>
  <si>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</si>
  <si>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</si>
  <si>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</si>
  <si>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</si>
  <si>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</si>
  <si>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</si>
  <si>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</si>
  <si>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</si>
  <si>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</si>
  <si>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</si>
  <si>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</si>
  <si>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</si>
  <si>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</si>
  <si>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</si>
  <si>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</si>
  <si>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</si>
  <si>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</si>
  <si>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</si>
  <si>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</si>
  <si>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</si>
  <si>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</si>
  <si>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</si>
  <si>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</si>
  <si>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</si>
  <si>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</si>
  <si>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</si>
  <si>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</si>
  <si>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</si>
  <si>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</si>
  <si>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</si>
  <si>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</si>
  <si>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</si>
  <si>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</si>
  <si>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</si>
  <si>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</si>
  <si>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</si>
  <si>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</si>
  <si>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</si>
  <si>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</si>
  <si>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</si>
  <si>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</si>
  <si>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</si>
  <si>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</si>
  <si>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</si>
  <si>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</si>
  <si>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</si>
  <si>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</si>
  <si>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</si>
  <si>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</si>
  <si>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</si>
  <si>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</si>
  <si>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</si>
  <si>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</si>
  <si>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</si>
  <si>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</si>
  <si>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</si>
  <si>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</si>
  <si>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</si>
  <si>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</si>
  <si>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</si>
  <si>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</si>
  <si>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</si>
  <si>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</si>
  <si>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</si>
  <si>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</si>
  <si>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</si>
  <si>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</si>
  <si>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</si>
  <si>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</si>
  <si>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</si>
  <si>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</si>
  <si>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</si>
  <si>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</si>
  <si>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</si>
  <si>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</si>
  <si>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</si>
  <si>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</si>
  <si>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</si>
  <si>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</si>
  <si>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</si>
  <si>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</si>
  <si>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</si>
  <si>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</si>
  <si>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</si>
  <si>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</si>
  <si>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</si>
  <si>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</si>
  <si>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</si>
  <si>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</si>
  <si>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</si>
  <si>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</si>
  <si>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</si>
  <si>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</si>
  <si>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</si>
  <si>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</si>
  <si>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</si>
  <si>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</si>
  <si>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</si>
  <si>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</si>
  <si>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</si>
  <si>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</si>
  <si>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</si>
  <si>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</si>
  <si>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</si>
  <si>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</si>
  <si>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</si>
  <si>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</si>
  <si>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</si>
  <si>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</si>
  <si>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</si>
  <si>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</si>
  <si>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</si>
  <si>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</si>
  <si>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</si>
  <si>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</si>
  <si>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</si>
  <si>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</si>
  <si>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</si>
  <si>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</si>
  <si>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</si>
  <si>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</si>
  <si>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</si>
  <si>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</si>
  <si>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</si>
  <si>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</si>
  <si>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</si>
  <si>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</si>
  <si>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</si>
  <si>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</si>
  <si>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</si>
  <si>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</si>
  <si>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</si>
  <si>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</si>
  <si>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</si>
  <si>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</si>
  <si>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</si>
  <si>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</si>
  <si>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</si>
  <si>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</si>
  <si>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</si>
  <si>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</si>
  <si>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</si>
  <si>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</si>
  <si>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</si>
  <si>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</si>
  <si>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</si>
  <si>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</si>
  <si>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</si>
  <si>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</si>
  <si>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</si>
  <si>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</si>
  <si>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</si>
  <si>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</si>
  <si>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</si>
  <si>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</si>
  <si>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</si>
  <si>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</si>
  <si>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</si>
  <si>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</si>
  <si>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</si>
  <si>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</si>
  <si>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</si>
  <si>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</si>
  <si>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</si>
  <si>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</si>
  <si>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</si>
  <si>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</si>
  <si>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</si>
  <si>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</si>
  <si>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</si>
  <si>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</si>
  <si>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</si>
  <si>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</si>
  <si>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</si>
  <si>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</si>
  <si>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</si>
  <si>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</si>
  <si>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</si>
  <si>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</si>
  <si>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</si>
  <si>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</si>
  <si>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</si>
  <si>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</si>
  <si>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</si>
  <si>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</si>
  <si>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</si>
  <si>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</si>
  <si>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</si>
  <si>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</si>
  <si>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</si>
  <si>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</si>
  <si>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</si>
  <si>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</si>
  <si>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</si>
  <si>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</si>
  <si>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</si>
  <si>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</si>
  <si>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</si>
  <si>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</si>
  <si>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</si>
  <si>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</si>
  <si>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</si>
  <si>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</si>
  <si>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</si>
  <si>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</si>
  <si>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</si>
  <si>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</si>
  <si>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</si>
  <si>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</si>
  <si>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</si>
  <si>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</si>
  <si>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</si>
  <si>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</si>
  <si>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</si>
  <si>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</si>
  <si>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</si>
  <si>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</si>
  <si>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</si>
  <si>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</si>
  <si>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</si>
  <si>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</si>
  <si>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</si>
  <si>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</si>
  <si>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</si>
  <si>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</si>
  <si>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</si>
  <si>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</si>
  <si>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</si>
  <si>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</si>
  <si>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</si>
  <si>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</si>
  <si>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</si>
  <si>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</si>
  <si>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</si>
  <si>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</si>
  <si>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</si>
  <si>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</si>
  <si>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</si>
  <si>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</si>
  <si>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</si>
  <si>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</si>
  <si>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</si>
  <si>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</si>
  <si>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</si>
  <si>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</si>
  <si>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</si>
  <si>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</si>
  <si>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</si>
  <si>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</si>
  <si>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</si>
  <si>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</si>
  <si>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</si>
  <si>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</si>
  <si>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</si>
  <si>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</si>
  <si>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</si>
  <si>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</si>
  <si>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</si>
  <si>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</si>
  <si>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</si>
  <si>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</si>
  <si>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</si>
  <si>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</si>
  <si>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</si>
  <si>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</si>
  <si>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</si>
  <si>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</si>
  <si>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</si>
  <si>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</si>
  <si>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</si>
  <si>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</si>
  <si>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</si>
  <si>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</si>
  <si>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</si>
  <si>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</si>
  <si>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</si>
  <si>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</si>
  <si>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</si>
  <si>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</si>
  <si>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</si>
  <si>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</si>
  <si>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</si>
  <si>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</si>
  <si>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</si>
  <si>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</si>
  <si>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</si>
  <si>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</si>
  <si>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</si>
  <si>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</si>
  <si>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</si>
  <si>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</si>
  <si>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</si>
  <si>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</si>
  <si>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</si>
  <si>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</si>
  <si>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</si>
  <si>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</si>
  <si>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</si>
  <si>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</si>
  <si>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</si>
  <si>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</si>
  <si>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</si>
  <si>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</si>
  <si>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</si>
  <si>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</si>
  <si>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</si>
  <si>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</si>
  <si>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</si>
  <si>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</si>
  <si>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</si>
  <si>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</si>
  <si>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</si>
  <si>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</si>
  <si>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</si>
  <si>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</si>
  <si>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</si>
  <si>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</si>
  <si>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</si>
  <si>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</si>
  <si>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</si>
  <si>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</si>
  <si>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</si>
  <si>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</si>
  <si>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</si>
  <si>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</si>
  <si>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</si>
  <si>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</si>
  <si>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</si>
  <si>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</si>
  <si>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</si>
  <si>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</si>
  <si>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</si>
  <si>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</si>
  <si>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</si>
  <si>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</si>
  <si>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</si>
  <si>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</si>
  <si>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</si>
  <si>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</si>
  <si>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</si>
  <si>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</si>
  <si>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</si>
  <si>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</si>
  <si>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</si>
  <si>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</si>
  <si>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</si>
  <si>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</si>
  <si>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</si>
  <si>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</si>
  <si>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</si>
  <si>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</si>
  <si>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</si>
  <si>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</si>
  <si>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</si>
  <si>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</si>
  <si>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</si>
  <si>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</si>
  <si>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</si>
  <si>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</si>
  <si>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</si>
  <si>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</si>
  <si>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</si>
  <si>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</si>
  <si>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</si>
  <si>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</si>
  <si>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</si>
  <si>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</si>
  <si>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</si>
  <si>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</si>
  <si>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</si>
  <si>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</si>
  <si>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</si>
  <si>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</si>
  <si>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</si>
  <si>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</si>
  <si>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</si>
  <si>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</si>
  <si>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</si>
  <si>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</si>
  <si>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</si>
  <si>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</si>
  <si>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</si>
  <si>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</si>
  <si>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</si>
  <si>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</si>
  <si>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</si>
  <si>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</si>
  <si>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</si>
  <si>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</si>
  <si>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</si>
  <si>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</si>
  <si>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</si>
  <si>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</si>
  <si>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</si>
  <si>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</si>
  <si>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</si>
  <si>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</si>
  <si>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</si>
  <si>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</si>
  <si>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</si>
  <si>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</si>
  <si>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</si>
  <si>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</si>
  <si>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</si>
  <si>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</si>
  <si>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</si>
  <si>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</si>
  <si>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</si>
  <si>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</si>
  <si>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</si>
  <si>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</si>
  <si>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</si>
  <si>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</si>
  <si>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</si>
  <si>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</si>
  <si>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</si>
  <si>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</si>
  <si>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</si>
  <si>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</si>
  <si>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</si>
  <si>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</si>
  <si>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</si>
  <si>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</si>
  <si>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</si>
  <si>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</si>
  <si>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</si>
  <si>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</si>
  <si>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</si>
  <si>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</si>
  <si>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</si>
  <si>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</si>
  <si>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</si>
  <si>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</si>
  <si>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</si>
  <si>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</si>
  <si>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</si>
  <si>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</si>
  <si>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</si>
  <si>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</si>
  <si>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</si>
  <si>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</si>
  <si>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</si>
  <si>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</si>
  <si>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</si>
  <si>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</si>
  <si>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</si>
  <si>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</si>
  <si>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</si>
  <si>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</si>
  <si>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</si>
  <si>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</si>
  <si>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</si>
  <si>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</si>
  <si>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</si>
  <si>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</si>
  <si>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</si>
  <si>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</si>
  <si>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</si>
  <si>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</si>
  <si>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</si>
  <si>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</si>
  <si>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</si>
  <si>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</si>
  <si>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</si>
  <si>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</si>
  <si>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</si>
  <si>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</si>
  <si>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</si>
  <si>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</si>
  <si>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</si>
  <si>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</si>
  <si>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</si>
  <si>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</si>
  <si>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</si>
  <si>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</si>
  <si>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</si>
  <si>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</si>
  <si>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</si>
  <si>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</si>
  <si>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</si>
  <si>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</si>
  <si>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</si>
  <si>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</si>
  <si>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</si>
  <si>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</si>
  <si>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</si>
  <si>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</si>
  <si>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</si>
  <si>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</si>
  <si>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</si>
  <si>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</si>
  <si>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</si>
  <si>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</si>
  <si>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</si>
  <si>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</si>
  <si>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</si>
  <si>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</si>
  <si>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</si>
  <si>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</si>
  <si>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</si>
  <si>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</si>
  <si>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</si>
  <si>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</si>
  <si>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</si>
  <si>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</si>
  <si>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</si>
  <si>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</si>
  <si>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</si>
  <si>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</si>
  <si>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</si>
  <si>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</si>
  <si>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</si>
  <si>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</si>
  <si>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</si>
  <si>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</si>
  <si>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</si>
  <si>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</si>
  <si>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</si>
  <si>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</si>
  <si>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</si>
  <si>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</si>
  <si>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</si>
  <si>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</si>
  <si>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</si>
  <si>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</si>
  <si>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</si>
  <si>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</si>
  <si>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</si>
  <si>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</si>
  <si>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</si>
  <si>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</si>
  <si>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</si>
  <si>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</si>
  <si>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</si>
  <si>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</si>
  <si>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</si>
  <si>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</si>
  <si>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</si>
  <si>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</si>
  <si>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</si>
  <si>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</si>
  <si>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</si>
  <si>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</si>
  <si>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</si>
  <si>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</si>
  <si>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</si>
  <si>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</si>
  <si>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</si>
  <si>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</si>
  <si>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</si>
  <si>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</si>
  <si>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</si>
  <si>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</si>
  <si>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</si>
  <si>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</si>
  <si>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</si>
  <si>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</si>
  <si>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</si>
  <si>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</si>
  <si>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</si>
  <si>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</si>
  <si>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</si>
  <si>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</si>
  <si>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</si>
  <si>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</si>
  <si>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</si>
  <si>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</si>
  <si>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</si>
  <si>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</si>
  <si>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</si>
  <si>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</si>
  <si>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</si>
  <si>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</si>
  <si>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</si>
  <si>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</si>
  <si>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</si>
  <si>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</si>
  <si>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</si>
  <si>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</si>
  <si>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</si>
  <si>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</si>
  <si>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</si>
  <si>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</si>
  <si>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</si>
  <si>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</si>
  <si>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</si>
  <si>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</si>
  <si>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</si>
  <si>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</si>
  <si>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</si>
  <si>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</si>
  <si>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</si>
  <si>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</si>
  <si>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</si>
  <si>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</si>
  <si>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</si>
  <si>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</si>
  <si>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</si>
  <si>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</si>
  <si>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</si>
  <si>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</si>
  <si>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</si>
  <si>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</si>
  <si>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</si>
  <si>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</si>
  <si>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</si>
  <si>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</si>
  <si>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</si>
  <si>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</si>
  <si>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</si>
  <si>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</si>
  <si>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</si>
  <si>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</si>
  <si>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</si>
  <si>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</si>
  <si>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</si>
  <si>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</si>
  <si>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</si>
  <si>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</si>
  <si>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</si>
  <si>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</si>
  <si>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</si>
  <si>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</si>
  <si>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</si>
  <si>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</si>
  <si>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</si>
  <si>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</si>
  <si>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</si>
  <si>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</si>
  <si>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</si>
  <si>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</si>
  <si>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</si>
  <si>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</si>
  <si>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</si>
  <si>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</si>
  <si>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</si>
  <si>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</si>
  <si>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</si>
  <si>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</si>
  <si>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</si>
  <si>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</si>
  <si>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</si>
  <si>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</si>
  <si>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</si>
  <si>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</si>
  <si>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</si>
  <si>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</si>
  <si>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</si>
  <si>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</si>
  <si>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</si>
  <si>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</si>
  <si>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</si>
  <si>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</si>
  <si>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</si>
  <si>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</si>
  <si>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</si>
  <si>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</si>
  <si>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</si>
  <si>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</si>
  <si>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</si>
  <si>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</si>
  <si>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</si>
  <si>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</si>
  <si>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</si>
  <si>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</si>
  <si>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</si>
  <si>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</si>
  <si>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</si>
  <si>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</si>
  <si>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</si>
  <si>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</si>
  <si>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</si>
  <si>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</si>
  <si>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</si>
  <si>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</si>
  <si>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</si>
  <si>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</si>
  <si>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</si>
  <si>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</si>
  <si>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</si>
  <si>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</si>
  <si>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</si>
  <si>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</si>
  <si>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</si>
  <si>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</si>
  <si>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</si>
  <si>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</si>
  <si>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</si>
  <si>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</si>
  <si>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</si>
  <si>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</si>
  <si>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</si>
  <si>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</si>
  <si>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</si>
  <si>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</si>
  <si>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</si>
  <si>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</si>
  <si>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</si>
  <si>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</si>
  <si>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</si>
  <si>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</si>
  <si>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</si>
  <si>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</si>
  <si>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</si>
  <si>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</si>
  <si>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</si>
  <si>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</si>
  <si>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</si>
  <si>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</si>
  <si>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</si>
  <si>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</si>
  <si>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</si>
  <si>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</si>
  <si>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</si>
  <si>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</si>
  <si>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</si>
  <si>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</si>
  <si>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</si>
  <si>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</si>
  <si>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</si>
  <si>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</si>
  <si>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</si>
  <si>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</si>
  <si>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</si>
  <si>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</si>
  <si>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</si>
  <si>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</si>
  <si>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</si>
  <si>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</si>
  <si>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</si>
  <si>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</si>
  <si>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</si>
  <si>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</si>
  <si>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</si>
  <si>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</si>
  <si>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</si>
  <si>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</si>
  <si>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</si>
  <si>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</si>
  <si>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</si>
  <si>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</si>
  <si>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</si>
  <si>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</si>
  <si>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</si>
  <si>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</si>
  <si>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</si>
  <si>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</si>
  <si>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</si>
  <si>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</si>
  <si>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</si>
  <si>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</si>
  <si>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</si>
  <si>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</si>
  <si>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</si>
  <si>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</si>
  <si>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</si>
  <si>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</si>
  <si>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</si>
  <si>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</si>
  <si>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</si>
  <si>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</si>
  <si>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</si>
  <si>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</si>
  <si>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</si>
  <si>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</si>
  <si>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</si>
  <si>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</si>
  <si>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</si>
  <si>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</si>
  <si>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</si>
  <si>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</si>
  <si>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</si>
  <si>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</si>
  <si>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</si>
  <si>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</si>
  <si>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</si>
  <si>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</si>
  <si>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</si>
  <si>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</si>
  <si>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</si>
  <si>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</si>
  <si>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</si>
  <si>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</si>
  <si>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</si>
  <si>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</si>
  <si>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</si>
  <si>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</si>
  <si>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</si>
  <si>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</si>
  <si>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</si>
  <si>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</si>
  <si>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</si>
  <si>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</si>
  <si>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</si>
  <si>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</si>
  <si>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</si>
  <si>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</si>
  <si>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</si>
  <si>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</si>
  <si>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</si>
  <si>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</si>
  <si>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</si>
  <si>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</si>
  <si>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</si>
  <si>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</si>
  <si>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</si>
  <si>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</si>
  <si>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</si>
  <si>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</si>
  <si>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</si>
  <si>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</si>
  <si>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</si>
  <si>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</si>
  <si>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</si>
  <si>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</si>
  <si>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</si>
  <si>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</si>
  <si>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</si>
  <si>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</si>
  <si>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</si>
  <si>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</si>
  <si>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</si>
  <si>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</si>
  <si>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</si>
  <si>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</si>
  <si>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</si>
  <si>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</si>
  <si>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</si>
  <si>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</si>
  <si>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</si>
  <si>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</si>
  <si>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</si>
  <si>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</si>
  <si>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</si>
  <si>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</si>
  <si>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</si>
  <si>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</si>
  <si>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</si>
  <si>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</si>
  <si>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</si>
  <si>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</si>
  <si>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</si>
  <si>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</si>
  <si>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</si>
  <si>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</si>
  <si>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</si>
  <si>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</si>
  <si>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</si>
  <si>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</si>
  <si>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</si>
  <si>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</si>
  <si>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</si>
  <si>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</si>
  <si>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</si>
  <si>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</si>
  <si>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</si>
  <si>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</si>
  <si>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</si>
  <si>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</si>
  <si>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</si>
  <si>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</si>
  <si>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</si>
  <si>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</si>
  <si>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</si>
  <si>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</si>
  <si>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</si>
  <si>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</si>
  <si>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</si>
  <si>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</si>
  <si>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</si>
  <si>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</si>
  <si>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</si>
  <si>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</si>
  <si>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</si>
  <si>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</si>
  <si>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</si>
  <si>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</si>
  <si>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</si>
  <si>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</si>
  <si>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</si>
  <si>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</si>
  <si>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</si>
  <si>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</si>
  <si>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</si>
  <si>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</si>
  <si>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</si>
  <si>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</si>
  <si>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</si>
  <si>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</si>
  <si>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</si>
  <si>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</si>
  <si>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</si>
  <si>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</si>
  <si>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</si>
  <si>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</si>
  <si>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</si>
  <si>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</si>
  <si>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</si>
  <si>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</si>
  <si>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</si>
  <si>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</si>
  <si>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</si>
  <si>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</si>
  <si>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</si>
  <si>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</si>
  <si>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</si>
  <si>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</si>
  <si>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</si>
  <si>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</si>
  <si>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</si>
  <si>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</si>
  <si>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</si>
  <si>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</si>
  <si>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</si>
  <si>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</si>
  <si>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</si>
  <si>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</si>
  <si>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</si>
  <si>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</si>
  <si>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</si>
  <si>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</si>
  <si>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</si>
  <si>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</si>
  <si>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</si>
  <si>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</si>
  <si>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</si>
  <si>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</si>
  <si>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</si>
  <si>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</si>
  <si>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</si>
  <si>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</si>
  <si>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</si>
  <si>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</si>
  <si>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</si>
  <si>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</si>
  <si>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</si>
  <si>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</si>
  <si>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</si>
  <si>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</si>
  <si>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</si>
  <si>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</si>
  <si>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</si>
  <si>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</si>
  <si>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</si>
  <si>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</si>
  <si>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</si>
  <si>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</si>
  <si>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</si>
  <si>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</si>
  <si>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</si>
  <si>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</si>
  <si>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</si>
  <si>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</si>
  <si>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</si>
  <si>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</si>
  <si>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</si>
  <si>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</si>
  <si>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</si>
  <si>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</si>
  <si>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</si>
  <si>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</si>
  <si>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</si>
  <si>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</si>
  <si>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</si>
  <si>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</si>
  <si>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</si>
  <si>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</si>
  <si>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</si>
  <si>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</si>
  <si>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</si>
  <si>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</si>
  <si>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</si>
  <si>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</si>
  <si>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</si>
  <si>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</si>
  <si>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</si>
  <si>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</si>
  <si>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</si>
  <si>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</si>
  <si>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</si>
  <si>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</si>
  <si>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</si>
  <si>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</si>
  <si>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</si>
  <si>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</si>
  <si>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</si>
  <si>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</si>
  <si>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</si>
  <si>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</si>
  <si>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</si>
  <si>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</si>
  <si>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</si>
  <si>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</si>
  <si>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</si>
  <si>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</si>
  <si>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</si>
  <si>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</si>
  <si>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</si>
  <si>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</si>
  <si>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</si>
  <si>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</si>
  <si>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</si>
  <si>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</si>
  <si>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</si>
  <si>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</si>
  <si>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</si>
  <si>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</si>
  <si>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</si>
  <si>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</si>
  <si>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</si>
  <si>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</si>
  <si>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</si>
  <si>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</si>
  <si>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</si>
  <si>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</si>
  <si>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</si>
  <si>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</si>
  <si>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</si>
  <si>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</si>
  <si>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</si>
  <si>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</si>
  <si>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</si>
  <si>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</si>
  <si>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</si>
  <si>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</si>
  <si>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</si>
  <si>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</si>
  <si>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</si>
  <si>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</si>
  <si>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</si>
  <si>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</si>
  <si>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</si>
  <si>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</si>
  <si>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</si>
  <si>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</si>
  <si>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</si>
  <si>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</si>
  <si>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</si>
  <si>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</si>
  <si>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</si>
  <si>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</si>
  <si>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</si>
  <si>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</si>
  <si>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</si>
  <si>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</si>
  <si>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</si>
  <si>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</si>
  <si>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</si>
  <si>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</si>
  <si>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</si>
  <si>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</si>
  <si>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</si>
  <si>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</si>
  <si>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</si>
  <si>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</si>
  <si>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</si>
  <si>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</si>
  <si>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</si>
  <si>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</si>
  <si>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</si>
  <si>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</si>
  <si>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</si>
  <si>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</si>
  <si>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</si>
  <si>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</si>
  <si>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</si>
  <si>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</si>
  <si>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</si>
  <si>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</si>
  <si>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</si>
  <si>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</si>
  <si>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</si>
  <si>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</si>
  <si>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</si>
  <si>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</si>
  <si>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</si>
  <si>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</si>
  <si>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</si>
  <si>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</si>
  <si>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</si>
  <si>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</si>
  <si>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</si>
  <si>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</si>
  <si>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</si>
  <si>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</si>
  <si>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</si>
  <si>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</si>
  <si>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</si>
  <si>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</si>
  <si>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</si>
  <si>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</si>
  <si>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</si>
  <si>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</si>
  <si>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</si>
  <si>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</si>
  <si>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</si>
  <si>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</si>
  <si>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</si>
  <si>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</si>
  <si>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</si>
  <si>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</si>
  <si>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</si>
  <si>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</si>
  <si>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</si>
  <si>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</si>
  <si>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</si>
  <si>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</si>
  <si>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</si>
  <si>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</si>
  <si>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</si>
  <si>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</si>
  <si>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</si>
  <si>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</si>
  <si>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</si>
  <si>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</si>
  <si>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</si>
  <si>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</si>
  <si>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</si>
  <si>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</si>
  <si>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</si>
  <si>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</si>
  <si>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</si>
  <si>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</si>
  <si>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</si>
  <si>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</si>
  <si>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</si>
  <si>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</si>
  <si>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</si>
  <si>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</si>
  <si>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</si>
  <si>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</si>
  <si>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</si>
  <si>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</si>
  <si>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</si>
  <si>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</si>
  <si>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</si>
  <si>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</si>
  <si>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</si>
  <si>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</si>
  <si>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</si>
  <si>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</si>
  <si>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</si>
  <si>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</si>
  <si>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</si>
  <si>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</si>
  <si>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</si>
  <si>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</si>
  <si>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</si>
  <si>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</si>
  <si>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</si>
  <si>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</si>
  <si>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</si>
  <si>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</si>
  <si>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</si>
  <si>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</si>
  <si>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</si>
  <si>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</si>
  <si>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</si>
  <si>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</si>
  <si>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</si>
  <si>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</si>
  <si>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</si>
  <si>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</si>
  <si>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</si>
  <si>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</si>
  <si>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</si>
  <si>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</si>
  <si>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</si>
  <si>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</si>
  <si>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</si>
  <si>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</si>
  <si>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</si>
  <si>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</si>
  <si>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</si>
  <si>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</si>
  <si>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</si>
  <si>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</si>
  <si>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</si>
  <si>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</si>
  <si>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</si>
  <si>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</si>
  <si>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</si>
  <si>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</si>
  <si>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</si>
  <si>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</si>
  <si>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</si>
  <si>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</si>
  <si>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</si>
  <si>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</si>
  <si>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</si>
  <si>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</si>
  <si>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</si>
  <si>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</si>
  <si>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</si>
  <si>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</si>
  <si>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</si>
  <si>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</si>
  <si>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</si>
  <si>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</si>
  <si>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</si>
  <si>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</si>
  <si>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</si>
  <si>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</si>
  <si>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</si>
  <si>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</si>
  <si>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</si>
  <si>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</si>
  <si>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</si>
  <si>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</si>
  <si>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</si>
  <si>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</si>
  <si>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</si>
  <si>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</si>
  <si>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</si>
  <si>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</si>
  <si>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</si>
  <si>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</si>
  <si>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</si>
  <si>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</si>
  <si>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</si>
  <si>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</si>
  <si>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</si>
  <si>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</si>
  <si>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</si>
  <si>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</si>
  <si>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</si>
  <si>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</si>
  <si>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</si>
  <si>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</si>
  <si>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</si>
  <si>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</si>
  <si>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</si>
  <si>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</si>
  <si>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</si>
  <si>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</si>
  <si>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</si>
  <si>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</si>
  <si>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</si>
  <si>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</si>
  <si>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</si>
  <si>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</si>
  <si>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</si>
  <si>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</si>
  <si>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</si>
  <si>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</si>
  <si>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</si>
  <si>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</si>
  <si>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</si>
  <si>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</si>
  <si>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</si>
  <si>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</si>
  <si>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</si>
  <si>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</si>
  <si>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</si>
  <si>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</si>
  <si>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</si>
  <si>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</si>
  <si>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</si>
  <si>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</si>
  <si>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</si>
  <si>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01223_令和6年度</t>
  </si>
  <si>
    <t>01223</t>
  </si>
  <si>
    <t>根室市</t>
  </si>
  <si>
    <t>01223_令和4年度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</si>
  <si>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</si>
  <si>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</si>
  <si>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</si>
  <si>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</si>
  <si>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</si>
  <si>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</si>
  <si>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</si>
  <si>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</si>
  <si>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</si>
  <si>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</si>
  <si>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</si>
  <si>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</si>
  <si>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</si>
  <si>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</si>
  <si>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</si>
  <si>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</si>
  <si>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</si>
  <si>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</si>
  <si>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</si>
  <si>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</si>
  <si>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</si>
  <si>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</si>
  <si>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</si>
  <si>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</si>
  <si>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</si>
  <si>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</si>
  <si>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</si>
  <si>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</si>
  <si>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</si>
  <si>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</si>
  <si>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</si>
  <si>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</si>
  <si>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</si>
  <si>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</si>
  <si>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</si>
  <si>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</si>
  <si>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</si>
  <si>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</si>
  <si>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</si>
  <si>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</si>
  <si>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</si>
  <si>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</si>
  <si>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</si>
  <si>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</si>
  <si>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</si>
  <si>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</si>
  <si>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</si>
  <si>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</si>
  <si>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</si>
  <si>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</si>
  <si>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</si>
  <si>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</si>
  <si>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</si>
  <si>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</si>
  <si>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</si>
  <si>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</si>
  <si>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</si>
  <si>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</si>
  <si>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</si>
  <si>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</si>
  <si>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</si>
  <si>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</si>
  <si>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</si>
  <si>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</si>
  <si>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</si>
  <si>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</si>
  <si>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</si>
  <si>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</si>
  <si>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</si>
  <si>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</si>
  <si>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</si>
  <si>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</si>
  <si>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</si>
  <si>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</si>
  <si>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</si>
  <si>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</si>
  <si>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</si>
  <si>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</si>
  <si>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</si>
  <si>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</si>
  <si>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</si>
  <si>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</si>
  <si>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</si>
  <si>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</si>
  <si>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</si>
  <si>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</si>
  <si>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</si>
  <si>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</si>
  <si>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</si>
  <si>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</si>
  <si>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</si>
  <si>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</si>
  <si>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</si>
  <si>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</si>
  <si>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</si>
  <si>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</si>
  <si>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</si>
  <si>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</si>
  <si>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</si>
  <si>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</si>
  <si>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</si>
  <si>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</si>
  <si>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</si>
  <si>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</si>
  <si>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</si>
  <si>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</si>
  <si>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</si>
  <si>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</si>
  <si>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</si>
  <si>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</si>
  <si>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</si>
  <si>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</si>
  <si>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</si>
  <si>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</si>
  <si>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</si>
  <si>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</si>
  <si>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</si>
  <si>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</si>
  <si>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</si>
  <si>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</si>
  <si>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</si>
  <si>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</si>
  <si>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</si>
  <si>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</si>
  <si>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</si>
  <si>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</si>
  <si>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</si>
  <si>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</si>
  <si>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</si>
  <si>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</si>
  <si>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</si>
  <si>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</si>
  <si>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</si>
  <si>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</si>
  <si>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</si>
  <si>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</si>
  <si>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</si>
  <si>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</si>
  <si>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</si>
  <si>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</si>
  <si>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</si>
  <si>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</si>
  <si>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</si>
  <si>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</si>
  <si>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</si>
  <si>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</si>
  <si>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</si>
  <si>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</si>
  <si>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</si>
  <si>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</si>
  <si>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</si>
  <si>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</si>
  <si>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</si>
  <si>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</si>
  <si>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</si>
  <si>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</si>
  <si>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</si>
  <si>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</si>
  <si>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</si>
  <si>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</si>
  <si>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</si>
  <si>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</si>
  <si>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</si>
  <si>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</si>
  <si>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</si>
  <si>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</si>
  <si>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</si>
  <si>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</si>
  <si>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</si>
  <si>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</si>
  <si>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</si>
  <si>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</si>
  <si>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</si>
  <si>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</si>
  <si>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</si>
  <si>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</si>
  <si>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</si>
  <si>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</si>
  <si>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</si>
  <si>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</si>
  <si>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</si>
  <si>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</si>
  <si>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</si>
  <si>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</si>
  <si>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</si>
  <si>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</si>
  <si>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</si>
  <si>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</si>
  <si>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</si>
  <si>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</si>
  <si>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</si>
  <si>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</si>
  <si>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</si>
  <si>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</si>
  <si>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</si>
  <si>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</si>
  <si>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</si>
  <si>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</si>
  <si>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</si>
  <si>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</si>
  <si>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</si>
  <si>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</si>
  <si>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</si>
  <si>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</si>
  <si>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</si>
  <si>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</si>
  <si>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</si>
  <si>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</si>
  <si>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</si>
  <si>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</si>
  <si>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</si>
  <si>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</si>
  <si>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</si>
  <si>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</si>
  <si>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</si>
  <si>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</si>
  <si>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</si>
  <si>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</si>
  <si>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</si>
  <si>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</si>
  <si>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</si>
  <si>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</si>
  <si>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</si>
  <si>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</si>
  <si>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</si>
  <si>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</si>
  <si>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</si>
  <si>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</si>
  <si>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</si>
  <si>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</si>
  <si>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</si>
  <si>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</si>
  <si>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</si>
  <si>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</si>
  <si>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</si>
  <si>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</si>
  <si>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</si>
  <si>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</si>
  <si>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</si>
  <si>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</si>
  <si>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</si>
  <si>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</si>
  <si>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</si>
  <si>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</si>
  <si>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</si>
  <si>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</si>
  <si>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</si>
  <si>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</si>
  <si>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</si>
  <si>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</si>
  <si>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</si>
  <si>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</si>
  <si>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</si>
  <si>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</si>
  <si>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</si>
  <si>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</si>
  <si>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</si>
  <si>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</si>
  <si>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</si>
  <si>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</si>
  <si>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</si>
  <si>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</si>
  <si>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</si>
  <si>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</si>
  <si>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</si>
  <si>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</si>
  <si>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</si>
  <si>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</si>
  <si>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</si>
  <si>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</si>
  <si>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</si>
  <si>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</si>
  <si>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</si>
  <si>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</si>
  <si>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</si>
  <si>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</si>
  <si>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</si>
  <si>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</si>
  <si>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</si>
  <si>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</si>
  <si>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</si>
  <si>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</si>
  <si>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</si>
  <si>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</si>
  <si>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</si>
  <si>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</si>
  <si>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</si>
  <si>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</si>
  <si>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</si>
  <si>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</si>
  <si>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</si>
  <si>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</si>
  <si>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</si>
  <si>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</si>
  <si>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</si>
  <si>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</si>
  <si>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</si>
  <si>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</si>
  <si>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</si>
  <si>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</si>
  <si>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</si>
  <si>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</si>
  <si>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</si>
  <si>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</si>
  <si>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</si>
  <si>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</si>
  <si>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</si>
  <si>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</si>
  <si>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</si>
  <si>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</si>
  <si>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</si>
  <si>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</si>
  <si>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</si>
  <si>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</si>
  <si>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</si>
  <si>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</si>
  <si>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</si>
  <si>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</si>
  <si>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</si>
  <si>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</si>
  <si>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</si>
  <si>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</si>
  <si>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</si>
  <si>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</si>
  <si>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</si>
  <si>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</si>
  <si>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</si>
  <si>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</si>
  <si>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</si>
  <si>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</si>
  <si>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</si>
  <si>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</si>
  <si>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</si>
  <si>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</si>
  <si>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</si>
  <si>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</si>
  <si>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</si>
  <si>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</si>
  <si>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</si>
  <si>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</si>
  <si>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</si>
  <si>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</si>
  <si>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</si>
  <si>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</si>
  <si>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</si>
  <si>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</si>
  <si>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</si>
  <si>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</si>
  <si>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</si>
  <si>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</si>
  <si>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</si>
  <si>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</si>
  <si>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</si>
  <si>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</si>
  <si>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</si>
  <si>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</si>
  <si>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</si>
  <si>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</si>
  <si>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</si>
  <si>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</si>
  <si>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</si>
  <si>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</si>
  <si>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</si>
  <si>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</si>
  <si>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</si>
  <si>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</si>
  <si>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</si>
  <si>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</si>
  <si>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</si>
  <si>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</si>
  <si>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</si>
  <si>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</si>
  <si>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</si>
  <si>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</si>
  <si>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</si>
  <si>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</si>
  <si>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</si>
  <si>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</si>
  <si>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</si>
  <si>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</si>
  <si>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</si>
  <si>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</si>
  <si>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</si>
  <si>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</si>
  <si>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</si>
  <si>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</si>
  <si>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</si>
  <si>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</si>
  <si>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</si>
  <si>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</si>
  <si>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</si>
  <si>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</si>
  <si>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</si>
  <si>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</si>
  <si>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</si>
  <si>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</si>
  <si>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</si>
  <si>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</si>
  <si>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</si>
  <si>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</si>
  <si>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</si>
  <si>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</si>
  <si>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</si>
  <si>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</si>
  <si>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</si>
  <si>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</si>
  <si>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</si>
  <si>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</si>
  <si>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</si>
  <si>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</si>
  <si>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</si>
  <si>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</si>
  <si>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</si>
  <si>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</si>
  <si>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</si>
  <si>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</si>
  <si>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</si>
  <si>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</si>
  <si>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</si>
  <si>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</si>
  <si>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</si>
  <si>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</si>
  <si>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</si>
  <si>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</si>
  <si>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</si>
  <si>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</si>
  <si>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</si>
  <si>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</si>
  <si>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</si>
  <si>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</si>
  <si>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</si>
  <si>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</si>
  <si>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</si>
  <si>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</si>
  <si>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</si>
  <si>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</si>
  <si>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</si>
  <si>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</si>
  <si>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</si>
  <si>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</si>
  <si>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</si>
  <si>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</si>
  <si>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</si>
  <si>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</si>
  <si>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</si>
  <si>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</si>
  <si>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</si>
  <si>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</si>
  <si>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</si>
  <si>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</si>
  <si>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</si>
  <si>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</si>
  <si>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</si>
  <si>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</si>
  <si>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</si>
  <si>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</si>
  <si>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</si>
  <si>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</si>
  <si>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</si>
  <si>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</si>
  <si>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</si>
  <si>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</si>
  <si>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</si>
  <si>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</si>
  <si>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</si>
  <si>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</si>
  <si>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</si>
  <si>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</si>
  <si>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</si>
  <si>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</si>
  <si>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</si>
  <si>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</si>
  <si>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</si>
  <si>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</si>
  <si>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</si>
  <si>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</si>
  <si>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</si>
  <si>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</si>
  <si>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</si>
  <si>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</si>
  <si>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</si>
  <si>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</si>
  <si>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</si>
  <si>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</si>
  <si>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</si>
  <si>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</si>
  <si>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</si>
  <si>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</si>
  <si>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</si>
  <si>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</si>
  <si>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</si>
  <si>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</si>
  <si>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</si>
  <si>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</si>
  <si>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</si>
  <si>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</si>
  <si>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</si>
  <si>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</si>
  <si>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</si>
  <si>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</si>
  <si>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</si>
  <si>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</si>
  <si>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</si>
  <si>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</si>
  <si>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</si>
  <si>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</si>
  <si>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</si>
  <si>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</si>
  <si>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</si>
  <si>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</si>
  <si>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</si>
  <si>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</si>
  <si>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</si>
  <si>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</si>
  <si>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</si>
  <si>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</si>
  <si>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</si>
  <si>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</si>
  <si>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</si>
  <si>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</si>
  <si>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</si>
  <si>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</si>
  <si>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</si>
  <si>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</si>
  <si>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</si>
  <si>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</si>
  <si>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</si>
  <si>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</si>
  <si>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</si>
  <si>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</si>
  <si>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</si>
  <si>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</si>
  <si>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</si>
  <si>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</si>
  <si>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</si>
  <si>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</si>
  <si>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</si>
  <si>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</si>
  <si>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</si>
  <si>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</si>
  <si>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</si>
  <si>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</si>
  <si>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</si>
  <si>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</si>
  <si>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</si>
  <si>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</si>
  <si>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</si>
  <si>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</si>
  <si>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</si>
  <si>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</si>
  <si>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</si>
  <si>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</si>
  <si>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</si>
  <si>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</si>
  <si>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</si>
  <si>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</si>
  <si>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</si>
  <si>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</si>
  <si>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</si>
  <si>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</si>
  <si>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</si>
  <si>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</si>
  <si>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</si>
  <si>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</si>
  <si>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</si>
  <si>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</si>
  <si>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</si>
  <si>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</si>
  <si>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</si>
  <si>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</si>
  <si>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</si>
  <si>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</si>
  <si>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</si>
  <si>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</si>
  <si>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</si>
  <si>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</si>
  <si>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</si>
  <si>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</si>
  <si>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</si>
  <si>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</si>
  <si>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</si>
  <si>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</si>
  <si>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</si>
  <si>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</si>
  <si>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</si>
  <si>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</si>
  <si>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</si>
  <si>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</si>
  <si>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</si>
  <si>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</si>
  <si>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</si>
  <si>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</si>
  <si>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</si>
  <si>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</si>
  <si>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</si>
  <si>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</si>
  <si>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</si>
  <si>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</si>
  <si>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</si>
  <si>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</si>
  <si>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</si>
  <si>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</si>
  <si>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</si>
  <si>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</si>
  <si>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</si>
  <si>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</si>
  <si>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</si>
  <si>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</si>
  <si>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</si>
  <si>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</si>
  <si>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</si>
  <si>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</si>
  <si>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</si>
  <si>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</si>
  <si>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</si>
  <si>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</si>
  <si>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</si>
  <si>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</si>
  <si>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</si>
  <si>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</si>
  <si>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</si>
  <si>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</si>
  <si>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</si>
  <si>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</si>
  <si>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</si>
  <si>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</si>
  <si>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</si>
  <si>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</si>
  <si>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</si>
  <si>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</si>
  <si>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</si>
  <si>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</si>
  <si>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</si>
  <si>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</si>
  <si>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</si>
  <si>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</si>
  <si>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</si>
  <si>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</si>
  <si>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</si>
  <si>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</si>
  <si>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</si>
  <si>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</si>
  <si>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</si>
  <si>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</si>
  <si>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</si>
  <si>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</si>
  <si>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</si>
  <si>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</si>
  <si>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</si>
  <si>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</si>
  <si>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</si>
  <si>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</si>
  <si>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</si>
  <si>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</si>
  <si>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</si>
  <si>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</si>
  <si>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</si>
  <si>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</si>
  <si>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</si>
  <si>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</si>
  <si>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</si>
  <si>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</si>
  <si>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</si>
  <si>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</si>
  <si>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</si>
  <si>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</si>
  <si>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</si>
  <si>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</si>
  <si>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</si>
  <si>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</si>
  <si>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</si>
  <si>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</si>
  <si>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</si>
  <si>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</si>
  <si>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</si>
  <si>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</si>
  <si>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</si>
  <si>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</si>
  <si>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</si>
  <si>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</si>
  <si>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</si>
  <si>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</si>
  <si>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</si>
  <si>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</si>
  <si>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</si>
  <si>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</si>
  <si>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</si>
  <si>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</si>
  <si>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</si>
  <si>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</si>
  <si>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</si>
  <si>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</si>
  <si>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</si>
  <si>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</si>
  <si>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</si>
  <si>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</si>
  <si>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</si>
  <si>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</si>
  <si>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</si>
  <si>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</si>
  <si>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</si>
  <si>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</si>
  <si>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</si>
  <si>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</si>
  <si>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</si>
  <si>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</si>
  <si>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</si>
  <si>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</si>
  <si>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</si>
  <si>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</si>
  <si>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</si>
  <si>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</si>
  <si>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</si>
  <si>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</si>
  <si>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</si>
  <si>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</si>
  <si>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</si>
  <si>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</si>
  <si>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</si>
  <si>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</si>
  <si>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</si>
  <si>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</si>
  <si>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</si>
  <si>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</si>
  <si>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</si>
  <si>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</si>
  <si>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</si>
  <si>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</si>
  <si>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</si>
  <si>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</si>
  <si>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</si>
  <si>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</si>
  <si>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</si>
  <si>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</si>
  <si>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</si>
  <si>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</si>
  <si>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</si>
  <si>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</si>
  <si>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</si>
  <si>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</si>
  <si>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</si>
  <si>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</si>
  <si>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</si>
  <si>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</si>
  <si>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</si>
  <si>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</si>
  <si>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</si>
  <si>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</si>
  <si>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</si>
  <si>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</si>
  <si>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</si>
  <si>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</si>
  <si>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</si>
  <si>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</si>
  <si>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</si>
  <si>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</si>
  <si>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</si>
  <si>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</si>
  <si>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42210_令和7年度</t>
  </si>
  <si>
    <t>42210_令和8年度</t>
  </si>
  <si>
    <t>42210_令和9年度</t>
  </si>
  <si>
    <t>42210_令和10年度</t>
  </si>
  <si>
    <t>42210_令和11年度</t>
  </si>
  <si>
    <t>42210_令和12年度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</si>
</sst>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2.2249264742800001</c:v>
                </c:pt>
                <c:pt idx="1">
                  <c:v>2.9465112045400002</c:v>
                </c:pt>
                <c:pt idx="2">
                  <c:v>2.49720732844</c:v>
                </c:pt>
                <c:pt idx="3">
                  <c:v>2.23272183006</c:v>
                </c:pt>
                <c:pt idx="4">
                  <c:v>2.2734828832999998</c:v>
                </c:pt>
                <c:pt idx="5">
                  <c:v>3.2196926446999998</c:v>
                </c:pt>
                <c:pt idx="6">
                  <c:v>3.5347147649999999</c:v>
                </c:pt>
                <c:pt idx="7">
                  <c:v>3.8718942688000002</c:v>
                </c:pt>
                <c:pt idx="8">
                  <c:v>3.7783936608000004</c:v>
                </c:pt>
                <c:pt idx="9">
                  <c:v>4.2725278273599994</c:v>
                </c:pt>
                <c:pt idx="10">
                  <c:v>2.3803896939999998</c:v>
                </c:pt>
                <c:pt idx="11">
                  <c:v>2.6872071639000001</c:v>
                </c:pt>
                <c:pt idx="12">
                  <c:v>2.123563141</c:v>
                </c:pt>
                <c:pt idx="13">
                  <c:v>1.0201674629999999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107.23486621923465</c:v>
                </c:pt>
                <c:pt idx="1">
                  <c:v>106.82371603551312</c:v>
                </c:pt>
                <c:pt idx="2">
                  <c:v>105.28374672722556</c:v>
                </c:pt>
                <c:pt idx="3">
                  <c:v>103.17340407954217</c:v>
                </c:pt>
                <c:pt idx="4">
                  <c:v>102.09476253118856</c:v>
                </c:pt>
                <c:pt idx="5">
                  <c:v>99.938987326236159</c:v>
                </c:pt>
                <c:pt idx="6">
                  <c:v>98.819316179915432</c:v>
                </c:pt>
                <c:pt idx="7">
                  <c:v>95.438991583697245</c:v>
                </c:pt>
                <c:pt idx="8">
                  <c:v>95.239250547709815</c:v>
                </c:pt>
                <c:pt idx="9">
                  <c:v>94.70141248097147</c:v>
                </c:pt>
                <c:pt idx="10">
                  <c:v>95.666186468888284</c:v>
                </c:pt>
                <c:pt idx="11">
                  <c:v>88.637517091167311</c:v>
                </c:pt>
                <c:pt idx="12">
                  <c:v>91.758601787185228</c:v>
                </c:pt>
                <c:pt idx="13">
                  <c:v>94.940823611835611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28.818291384952921</c:v>
                </c:pt>
                <c:pt idx="1">
                  <c:v>32.655300305914643</c:v>
                </c:pt>
                <c:pt idx="2">
                  <c:v>37.8043644156553</c:v>
                </c:pt>
                <c:pt idx="3">
                  <c:v>43.799214380260267</c:v>
                </c:pt>
                <c:pt idx="4">
                  <c:v>42.466817846191176</c:v>
                </c:pt>
                <c:pt idx="5">
                  <c:v>39.320486408363337</c:v>
                </c:pt>
                <c:pt idx="6">
                  <c:v>34.222423007439502</c:v>
                </c:pt>
                <c:pt idx="7">
                  <c:v>31.508177275491214</c:v>
                </c:pt>
                <c:pt idx="8">
                  <c:v>31.77588915554432</c:v>
                </c:pt>
                <c:pt idx="9">
                  <c:v>23.831047783771552</c:v>
                </c:pt>
                <c:pt idx="10">
                  <c:v>25.545360255914716</c:v>
                </c:pt>
                <c:pt idx="11">
                  <c:v>25.399298333234206</c:v>
                </c:pt>
                <c:pt idx="12">
                  <c:v>22.305822087346193</c:v>
                </c:pt>
                <c:pt idx="13">
                  <c:v>28.818381998307455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35.213478953395999</c:v>
                </c:pt>
                <c:pt idx="1">
                  <c:v>37.765964012404112</c:v>
                </c:pt>
                <c:pt idx="2">
                  <c:v>43.768158406694369</c:v>
                </c:pt>
                <c:pt idx="3">
                  <c:v>47.41596158940866</c:v>
                </c:pt>
                <c:pt idx="4">
                  <c:v>48.025202509022037</c:v>
                </c:pt>
                <c:pt idx="5">
                  <c:v>46.20709165124633</c:v>
                </c:pt>
                <c:pt idx="6">
                  <c:v>39.099686354597701</c:v>
                </c:pt>
                <c:pt idx="7">
                  <c:v>32.5842403902397</c:v>
                </c:pt>
                <c:pt idx="8">
                  <c:v>31.287977754081417</c:v>
                </c:pt>
                <c:pt idx="9">
                  <c:v>28.277728988470319</c:v>
                </c:pt>
                <c:pt idx="10">
                  <c:v>28.84420231868604</c:v>
                </c:pt>
                <c:pt idx="11">
                  <c:v>29.081912064508746</c:v>
                </c:pt>
                <c:pt idx="12">
                  <c:v>26.381540082336446</c:v>
                </c:pt>
                <c:pt idx="13">
                  <c:v>29.728014480888561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35.519776909406431</c:v>
                </c:pt>
                <c:pt idx="1">
                  <c:v>32.054305442775458</c:v>
                </c:pt>
                <c:pt idx="2">
                  <c:v>32.477665843340944</c:v>
                </c:pt>
                <c:pt idx="3">
                  <c:v>31.685821793404454</c:v>
                </c:pt>
                <c:pt idx="4">
                  <c:v>33.161329464647707</c:v>
                </c:pt>
                <c:pt idx="5">
                  <c:v>30.691075969793687</c:v>
                </c:pt>
                <c:pt idx="6">
                  <c:v>32.042523676692092</c:v>
                </c:pt>
                <c:pt idx="7">
                  <c:v>30.098322193340895</c:v>
                </c:pt>
                <c:pt idx="8">
                  <c:v>26.23332396037938</c:v>
                </c:pt>
                <c:pt idx="9">
                  <c:v>22.965237439841403</c:v>
                </c:pt>
                <c:pt idx="10">
                  <c:v>23.680431841216844</c:v>
                </c:pt>
                <c:pt idx="11">
                  <c:v>58.554960347466533</c:v>
                </c:pt>
                <c:pt idx="12">
                  <c:v>54.154265610354827</c:v>
                </c:pt>
                <c:pt idx="13">
                  <c:v>53.79052656640981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13392</c:v>
                </c:pt>
                <c:pt idx="1">
                  <c:v>13535</c:v>
                </c:pt>
                <c:pt idx="2">
                  <c:v>13584</c:v>
                </c:pt>
                <c:pt idx="3">
                  <c:v>13735</c:v>
                </c:pt>
                <c:pt idx="4">
                  <c:v>13923</c:v>
                </c:pt>
                <c:pt idx="5">
                  <c:v>13991</c:v>
                </c:pt>
                <c:pt idx="6">
                  <c:v>14096</c:v>
                </c:pt>
                <c:pt idx="7">
                  <c:v>14109</c:v>
                </c:pt>
                <c:pt idx="8">
                  <c:v>14123</c:v>
                </c:pt>
                <c:pt idx="9">
                  <c:v>14258</c:v>
                </c:pt>
                <c:pt idx="10">
                  <c:v>14308</c:v>
                </c:pt>
                <c:pt idx="11">
                  <c:v>14269</c:v>
                </c:pt>
                <c:pt idx="12">
                  <c:v>14164</c:v>
                </c:pt>
                <c:pt idx="13">
                  <c:v>14142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9760</c:v>
                </c:pt>
                <c:pt idx="1">
                  <c:v>9643</c:v>
                </c:pt>
                <c:pt idx="2">
                  <c:v>9547</c:v>
                </c:pt>
                <c:pt idx="3">
                  <c:v>9390</c:v>
                </c:pt>
                <c:pt idx="4">
                  <c:v>9316</c:v>
                </c:pt>
                <c:pt idx="5">
                  <c:v>9143</c:v>
                </c:pt>
                <c:pt idx="6">
                  <c:v>8988</c:v>
                </c:pt>
                <c:pt idx="7">
                  <c:v>9077</c:v>
                </c:pt>
                <c:pt idx="8">
                  <c:v>9008</c:v>
                </c:pt>
                <c:pt idx="9">
                  <c:v>8962</c:v>
                </c:pt>
                <c:pt idx="10">
                  <c:v>8729</c:v>
                </c:pt>
                <c:pt idx="11">
                  <c:v>8713</c:v>
                </c:pt>
                <c:pt idx="12">
                  <c:v>8658</c:v>
                </c:pt>
                <c:pt idx="13">
                  <c:v>8623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11632</c:v>
                </c:pt>
                <c:pt idx="1">
                  <c:v>11627</c:v>
                </c:pt>
                <c:pt idx="2">
                  <c:v>11648</c:v>
                </c:pt>
                <c:pt idx="3">
                  <c:v>11663</c:v>
                </c:pt>
                <c:pt idx="4">
                  <c:v>11673</c:v>
                </c:pt>
                <c:pt idx="5">
                  <c:v>11626</c:v>
                </c:pt>
                <c:pt idx="6">
                  <c:v>11602</c:v>
                </c:pt>
                <c:pt idx="7">
                  <c:v>11636</c:v>
                </c:pt>
                <c:pt idx="8">
                  <c:v>11643</c:v>
                </c:pt>
                <c:pt idx="9">
                  <c:v>11652</c:v>
                </c:pt>
                <c:pt idx="10">
                  <c:v>11682</c:v>
                </c:pt>
                <c:pt idx="11">
                  <c:v>11662</c:v>
                </c:pt>
                <c:pt idx="12">
                  <c:v>11608</c:v>
                </c:pt>
                <c:pt idx="13">
                  <c:v>11556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332</c:v>
                </c:pt>
                <c:pt idx="1">
                  <c:v>332</c:v>
                </c:pt>
                <c:pt idx="2">
                  <c:v>332</c:v>
                </c:pt>
                <c:pt idx="3">
                  <c:v>332</c:v>
                </c:pt>
                <c:pt idx="4">
                  <c:v>332</c:v>
                </c:pt>
                <c:pt idx="5">
                  <c:v>280</c:v>
                </c:pt>
                <c:pt idx="6">
                  <c:v>280</c:v>
                </c:pt>
                <c:pt idx="7">
                  <c:v>280</c:v>
                </c:pt>
                <c:pt idx="8">
                  <c:v>280</c:v>
                </c:pt>
                <c:pt idx="9">
                  <c:v>280</c:v>
                </c:pt>
                <c:pt idx="10">
                  <c:v>280</c:v>
                </c:pt>
                <c:pt idx="11">
                  <c:v>727</c:v>
                </c:pt>
                <c:pt idx="12">
                  <c:v>727</c:v>
                </c:pt>
                <c:pt idx="13">
                  <c:v>727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1505</c:v>
                </c:pt>
                <c:pt idx="1">
                  <c:v>1505</c:v>
                </c:pt>
                <c:pt idx="2">
                  <c:v>1505</c:v>
                </c:pt>
                <c:pt idx="3">
                  <c:v>1505</c:v>
                </c:pt>
                <c:pt idx="4">
                  <c:v>1505</c:v>
                </c:pt>
                <c:pt idx="5">
                  <c:v>1215</c:v>
                </c:pt>
                <c:pt idx="6">
                  <c:v>1215</c:v>
                </c:pt>
                <c:pt idx="7">
                  <c:v>1215</c:v>
                </c:pt>
                <c:pt idx="8">
                  <c:v>1215</c:v>
                </c:pt>
                <c:pt idx="9">
                  <c:v>1215</c:v>
                </c:pt>
                <c:pt idx="10">
                  <c:v>1215</c:v>
                </c:pt>
                <c:pt idx="11">
                  <c:v>1111</c:v>
                </c:pt>
                <c:pt idx="12">
                  <c:v>1111</c:v>
                </c:pt>
                <c:pt idx="13">
                  <c:v>1111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78.6023</c:v>
                </c:pt>
                <c:pt idx="1">
                  <c:v>74.046999999999997</c:v>
                </c:pt>
                <c:pt idx="2">
                  <c:v>73.266000000000005</c:v>
                </c:pt>
                <c:pt idx="3">
                  <c:v>66.488</c:v>
                </c:pt>
                <c:pt idx="4">
                  <c:v>63.313400000000001</c:v>
                </c:pt>
                <c:pt idx="5">
                  <c:v>65.079700000000003</c:v>
                </c:pt>
                <c:pt idx="6">
                  <c:v>67.139099999999999</c:v>
                </c:pt>
                <c:pt idx="7">
                  <c:v>61.995899999999999</c:v>
                </c:pt>
                <c:pt idx="8">
                  <c:v>61.773899999999998</c:v>
                </c:pt>
                <c:pt idx="9">
                  <c:v>58.984000000000002</c:v>
                </c:pt>
                <c:pt idx="10">
                  <c:v>61.250599999999999</c:v>
                </c:pt>
                <c:pt idx="11">
                  <c:v>50.894799999999996</c:v>
                </c:pt>
                <c:pt idx="12">
                  <c:v>51.216200000000001</c:v>
                </c:pt>
                <c:pt idx="13">
                  <c:v>50.610100000000003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2.9510000000000001</c:v>
                </c:pt>
                <c:pt idx="1">
                  <c:v>3.0110000000000001</c:v>
                </c:pt>
                <c:pt idx="2">
                  <c:v>3.089</c:v>
                </c:pt>
                <c:pt idx="3">
                  <c:v>2.77</c:v>
                </c:pt>
                <c:pt idx="4">
                  <c:v>2.746</c:v>
                </c:pt>
                <c:pt idx="5">
                  <c:v>3.3109999999999999</c:v>
                </c:pt>
                <c:pt idx="6">
                  <c:v>3.0310000000000001</c:v>
                </c:pt>
                <c:pt idx="7">
                  <c:v>3.032</c:v>
                </c:pt>
                <c:pt idx="8">
                  <c:v>3.0169999999999999</c:v>
                </c:pt>
                <c:pt idx="9">
                  <c:v>3.0720000000000001</c:v>
                </c:pt>
                <c:pt idx="10">
                  <c:v>2.9420000000000002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2.9510000000000001</c:v>
                </c:pt>
                <c:pt idx="1">
                  <c:v>3.0110000000000001</c:v>
                </c:pt>
                <c:pt idx="2">
                  <c:v>3.089</c:v>
                </c:pt>
                <c:pt idx="3">
                  <c:v>2.77</c:v>
                </c:pt>
                <c:pt idx="4">
                  <c:v>2.746</c:v>
                </c:pt>
                <c:pt idx="5">
                  <c:v>3.3109999999999999</c:v>
                </c:pt>
                <c:pt idx="6">
                  <c:v>3.0310000000000001</c:v>
                </c:pt>
                <c:pt idx="7">
                  <c:v>3.032</c:v>
                </c:pt>
                <c:pt idx="8">
                  <c:v>3.0169999999999999</c:v>
                </c:pt>
                <c:pt idx="9">
                  <c:v>3.0720000000000001</c:v>
                </c:pt>
                <c:pt idx="10">
                  <c:v>2.9420000000000002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43.768158406694369</c:v>
                </c:pt>
                <c:pt idx="1">
                  <c:v>47.41596158940866</c:v>
                </c:pt>
                <c:pt idx="2">
                  <c:v>48.025202509022037</c:v>
                </c:pt>
                <c:pt idx="3">
                  <c:v>46.20709165124633</c:v>
                </c:pt>
                <c:pt idx="4">
                  <c:v>39.099686354597701</c:v>
                </c:pt>
                <c:pt idx="5">
                  <c:v>32.5842403902397</c:v>
                </c:pt>
                <c:pt idx="6">
                  <c:v>31.287977754081417</c:v>
                </c:pt>
                <c:pt idx="7">
                  <c:v>28.277728988470319</c:v>
                </c:pt>
                <c:pt idx="8">
                  <c:v>28.84420231868604</c:v>
                </c:pt>
                <c:pt idx="9">
                  <c:v>29.081912064508746</c:v>
                </c:pt>
                <c:pt idx="10">
                  <c:v>26.381540082336446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32.477665843340944</c:v>
                </c:pt>
                <c:pt idx="1">
                  <c:v>31.685821793404454</c:v>
                </c:pt>
                <c:pt idx="2">
                  <c:v>33.161329464647707</c:v>
                </c:pt>
                <c:pt idx="3">
                  <c:v>30.691075969793687</c:v>
                </c:pt>
                <c:pt idx="4">
                  <c:v>32.042523676692092</c:v>
                </c:pt>
                <c:pt idx="5">
                  <c:v>30.098322193340895</c:v>
                </c:pt>
                <c:pt idx="6">
                  <c:v>26.23332396037938</c:v>
                </c:pt>
                <c:pt idx="7">
                  <c:v>22.965237439841403</c:v>
                </c:pt>
                <c:pt idx="8">
                  <c:v>23.680431841216844</c:v>
                </c:pt>
                <c:pt idx="9">
                  <c:v>58.554960347466533</c:v>
                </c:pt>
                <c:pt idx="10">
                  <c:v>54.154265610354827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2.9420000000000002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2.9420000000000002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2.9420000000000002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5.3855463506077887</c:v>
                </c:pt>
                <c:pt idx="2">
                  <c:v>4.0455840882002487</c:v>
                </c:pt>
                <c:pt idx="3">
                  <c:v>36.787714943554711</c:v>
                </c:pt>
                <c:pt idx="4">
                  <c:v>33.049276303953377</c:v>
                </c:pt>
                <c:pt idx="5">
                  <c:v>31.518867857422968</c:v>
                </c:pt>
                <c:pt idx="7">
                  <c:v>78.927550447392775</c:v>
                </c:pt>
                <c:pt idx="8">
                  <c:v>1.9124765565217601</c:v>
                </c:pt>
                <c:pt idx="9">
                  <c:v>40.602723864016568</c:v>
                </c:pt>
                <c:pt idx="10">
                  <c:v>2.5615119636700001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46.218845382362744</c:v>
                </c:pt>
                <c:pt idx="4" formatCode="#,##0">
                  <c:v>33.049276303953377</c:v>
                </c:pt>
                <c:pt idx="5" formatCode="#,##0">
                  <c:v>31.518867857422968</c:v>
                </c:pt>
                <c:pt idx="6" formatCode="#,##0">
                  <c:v>121.44275086793111</c:v>
                </c:pt>
                <c:pt idx="10" formatCode="#,##0">
                  <c:v>2.5615119636700001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2.9420000000000002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2.9420000000000002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壱岐市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壱岐市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壱岐市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1.4710000000000001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壱岐市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2049.7600000000007</c:v>
                </c:pt>
                <c:pt idx="1">
                  <c:v>7647.4999999999964</c:v>
                </c:pt>
                <c:pt idx="2">
                  <c:v>3490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20,158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2459.9579712000004</c:v>
                </c:pt>
                <c:pt idx="1">
                  <c:v>10115.807099999995</c:v>
                </c:pt>
                <c:pt idx="2">
                  <c:v>7581.9552000000003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壱岐市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85.203612287999988</c:v>
                </c:pt>
                <c:pt idx="1">
                  <c:v>0.35857904400000007</c:v>
                </c:pt>
                <c:pt idx="2">
                  <c:v>0</c:v>
                </c:pt>
                <c:pt idx="3">
                  <c:v>1.121436E-3</c:v>
                </c:pt>
                <c:pt idx="4">
                  <c:v>5.0823881699999998</c:v>
                </c:pt>
                <c:pt idx="5">
                  <c:v>21.635359990000001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1,849,933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壱岐市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1845928</c:v>
                </c:pt>
                <c:pt idx="1">
                  <c:v>4000</c:v>
                </c:pt>
                <c:pt idx="2">
                  <c:v>0</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3490</c:v>
                </c:pt>
                <c:pt idx="5">
                  <c:v>3490</c:v>
                </c:pt>
                <c:pt idx="6">
                  <c:v>3490</c:v>
                </c:pt>
                <c:pt idx="7">
                  <c:v>3490</c:v>
                </c:pt>
                <c:pt idx="8">
                  <c:v>3490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5399.7</c:v>
                </c:pt>
                <c:pt idx="1">
                  <c:v>7417.1</c:v>
                </c:pt>
                <c:pt idx="2">
                  <c:v>7417.0999999999995</c:v>
                </c:pt>
                <c:pt idx="3">
                  <c:v>7417.5</c:v>
                </c:pt>
                <c:pt idx="4">
                  <c:v>7450.1</c:v>
                </c:pt>
                <c:pt idx="5">
                  <c:v>7499.2999999999975</c:v>
                </c:pt>
                <c:pt idx="6">
                  <c:v>7548.4999999999964</c:v>
                </c:pt>
                <c:pt idx="7">
                  <c:v>7647.4999999999964</c:v>
                </c:pt>
                <c:pt idx="8">
                  <c:v>7647.4999999999964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1398.48</c:v>
                </c:pt>
                <c:pt idx="1">
                  <c:v>1398.46</c:v>
                </c:pt>
                <c:pt idx="2">
                  <c:v>1398.46</c:v>
                </c:pt>
                <c:pt idx="3">
                  <c:v>1398.8600000000001</c:v>
                </c:pt>
                <c:pt idx="4">
                  <c:v>1398.46</c:v>
                </c:pt>
                <c:pt idx="5">
                  <c:v>1407.69</c:v>
                </c:pt>
                <c:pt idx="6">
                  <c:v>1415.19</c:v>
                </c:pt>
                <c:pt idx="7">
                  <c:v>1691.3599999999992</c:v>
                </c:pt>
                <c:pt idx="8">
                  <c:v>2049.7600000000007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9.6105303573630813E-2</c:v>
                </c:pt>
                <c:pt idx="1">
                  <c:v>0.1264905850993151</c:v>
                </c:pt>
                <c:pt idx="2">
                  <c:v>0.11945981799483152</c:v>
                </c:pt>
                <c:pt idx="3">
                  <c:v>0.12123357908825322</c:v>
                </c:pt>
                <c:pt idx="4">
                  <c:v>0.15873283518498424</c:v>
                </c:pt>
                <c:pt idx="5">
                  <c:v>0.15434984929725978</c:v>
                </c:pt>
                <c:pt idx="6">
                  <c:v>0.15305298581264978</c:v>
                </c:pt>
                <c:pt idx="7">
                  <c:v>0.15961961496362442</c:v>
                </c:pt>
                <c:pt idx="8">
                  <c:v>0.16309981926868838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6.2080103324492084</c:v>
                </c:pt>
                <c:pt idx="2">
                  <c:v>3.7656009122578529</c:v>
                </c:pt>
                <c:pt idx="3">
                  <c:v>23.187718219940649</c:v>
                </c:pt>
                <c:pt idx="4">
                  <c:v>48.025202509022037</c:v>
                </c:pt>
                <c:pt idx="5">
                  <c:v>42.466817846191176</c:v>
                </c:pt>
                <c:pt idx="7">
                  <c:v>72.019318083872847</c:v>
                </c:pt>
                <c:pt idx="8">
                  <c:v>2.2436013397172299</c:v>
                </c:pt>
                <c:pt idx="9">
                  <c:v>27.83184310759848</c:v>
                </c:pt>
                <c:pt idx="10">
                  <c:v>2.2734828832999998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33.161329464647707</c:v>
                </c:pt>
                <c:pt idx="4" formatCode="#,##0">
                  <c:v>48.025202509022037</c:v>
                </c:pt>
                <c:pt idx="5" formatCode="#,##0">
                  <c:v>42.466817846191176</c:v>
                </c:pt>
                <c:pt idx="6" formatCode="#,##0">
                  <c:v>102.09476253118856</c:v>
                </c:pt>
                <c:pt idx="10" formatCode="#,##0">
                  <c:v>2.2734828832999998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288</c:v>
                </c:pt>
                <c:pt idx="1">
                  <c:v>288</c:v>
                </c:pt>
                <c:pt idx="2">
                  <c:v>288</c:v>
                </c:pt>
                <c:pt idx="3">
                  <c:v>288</c:v>
                </c:pt>
                <c:pt idx="4">
                  <c:v>288</c:v>
                </c:pt>
                <c:pt idx="5">
                  <c:v>289</c:v>
                </c:pt>
                <c:pt idx="6">
                  <c:v>291</c:v>
                </c:pt>
                <c:pt idx="7">
                  <c:v>328</c:v>
                </c:pt>
                <c:pt idx="8">
                  <c:v>371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123591.30967516554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20157.720271199996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2376758.6880000001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2366767.0079999999</c:v>
                </c:pt>
                <c:pt idx="1">
                  <c:v>9960.5290000000023</c:v>
                </c:pt>
                <c:pt idx="2">
                  <c:v>0</c:v>
                </c:pt>
                <c:pt idx="3">
                  <c:v>31.150999999999996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12575.765071199996</c:v>
                </c:pt>
                <c:pt idx="1">
                  <c:v>7581.9552000000003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3.040676941321788</c:v>
                </c:pt>
                <c:pt idx="2">
                  <c:v>2.4548774950093502</c:v>
                </c:pt>
                <c:pt idx="3">
                  <c:v>48.294972130078669</c:v>
                </c:pt>
                <c:pt idx="4">
                  <c:v>29.728014480888561</c:v>
                </c:pt>
                <c:pt idx="5">
                  <c:v>28.818381998307455</c:v>
                </c:pt>
                <c:pt idx="7">
                  <c:v>59.696305471660729</c:v>
                </c:pt>
                <c:pt idx="8">
                  <c:v>1.4691557896067948</c:v>
                </c:pt>
                <c:pt idx="9">
                  <c:v>33.775362350568088</c:v>
                </c:pt>
                <c:pt idx="10">
                  <c:v>1.0201674629999999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53.79052656640981</c:v>
                </c:pt>
                <c:pt idx="4">
                  <c:v>29.728014480888561</c:v>
                </c:pt>
                <c:pt idx="5">
                  <c:v>28.818381998307455</c:v>
                </c:pt>
                <c:pt idx="6">
                  <c:v>94.940823611835611</c:v>
                </c:pt>
                <c:pt idx="10">
                  <c:v>1.0201674629999999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壱岐市</c:v>
                </c:pt>
              </c:strCache>
            </c:strRef>
          </c:cat>
          <c:val>
            <c:numRef>
              <c:f>①CO2排出量の現状把握!$AX$43:$AX$45</c:f>
              <c:numCache>
                <c:formatCode>0%</c:formatCode>
                <c:ptCount val="3"/>
                <c:pt idx="0">
                  <c:v>0.42072759503743129</c:v>
                </c:pt>
                <c:pt idx="1">
                  <c:v>0.2225646438413168</c:v>
                </c:pt>
                <c:pt idx="2">
                  <c:v>0.25823843120823187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壱岐市</c:v>
                </c:pt>
              </c:strCache>
            </c:strRef>
          </c:cat>
          <c:val>
            <c:numRef>
              <c:f>①CO2排出量の現状把握!$AY$43:$AY$45</c:f>
              <c:numCache>
                <c:formatCode>0%</c:formatCode>
                <c:ptCount val="3"/>
                <c:pt idx="0">
                  <c:v>0.19118662390594171</c:v>
                </c:pt>
                <c:pt idx="1">
                  <c:v>0.22030650980198205</c:v>
                </c:pt>
                <c:pt idx="2">
                  <c:v>0.14271873343724081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壱岐市</c:v>
                </c:pt>
              </c:strCache>
            </c:strRef>
          </c:cat>
          <c:val>
            <c:numRef>
              <c:f>①CO2排出量の現状把握!$AZ$43:$AZ$45</c:f>
              <c:numCache>
                <c:formatCode>0%</c:formatCode>
                <c:ptCount val="3"/>
                <c:pt idx="0">
                  <c:v>0.18034974026133399</c:v>
                </c:pt>
                <c:pt idx="1">
                  <c:v>0.21554353985970107</c:v>
                </c:pt>
                <c:pt idx="2">
                  <c:v>0.13835175508115827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壱岐市</c:v>
                </c:pt>
              </c:strCache>
            </c:strRef>
          </c:cat>
          <c:val>
            <c:numRef>
              <c:f>①CO2排出量の現状把握!$BA$43:$BA$45</c:f>
              <c:numCache>
                <c:formatCode>0%</c:formatCode>
                <c:ptCount val="3"/>
                <c:pt idx="0">
                  <c:v>0.19226168778726088</c:v>
                </c:pt>
                <c:pt idx="1">
                  <c:v>0.32176622827089807</c:v>
                </c:pt>
                <c:pt idx="2">
                  <c:v>0.45579344379290898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壱岐市</c:v>
                </c:pt>
              </c:strCache>
            </c:strRef>
          </c:cat>
          <c:val>
            <c:numRef>
              <c:f>①CO2排出量の現状把握!$BB$43:$BB$45</c:f>
              <c:numCache>
                <c:formatCode>0%</c:formatCode>
                <c:ptCount val="3"/>
                <c:pt idx="0">
                  <c:v>1.5474353008032191E-2</c:v>
                </c:pt>
                <c:pt idx="1">
                  <c:v>1.9819078226102019E-2</c:v>
                </c:pt>
                <c:pt idx="2">
                  <c:v>4.8976364804600081E-3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9182</c:v>
                </c:pt>
                <c:pt idx="1">
                  <c:v>9182</c:v>
                </c:pt>
                <c:pt idx="2">
                  <c:v>9182</c:v>
                </c:pt>
                <c:pt idx="3">
                  <c:v>9182</c:v>
                </c:pt>
                <c:pt idx="4">
                  <c:v>9182</c:v>
                </c:pt>
                <c:pt idx="5">
                  <c:v>8892</c:v>
                </c:pt>
                <c:pt idx="6">
                  <c:v>8892</c:v>
                </c:pt>
                <c:pt idx="7">
                  <c:v>8892</c:v>
                </c:pt>
                <c:pt idx="8">
                  <c:v>8892</c:v>
                </c:pt>
                <c:pt idx="9">
                  <c:v>8892</c:v>
                </c:pt>
                <c:pt idx="10">
                  <c:v>8892</c:v>
                </c:pt>
                <c:pt idx="11">
                  <c:v>8743</c:v>
                </c:pt>
                <c:pt idx="12">
                  <c:v>8743</c:v>
                </c:pt>
                <c:pt idx="13">
                  <c:v>8743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2.2249264742800001</c:v>
                </c:pt>
                <c:pt idx="1">
                  <c:v>2.9465112045400002</c:v>
                </c:pt>
                <c:pt idx="2">
                  <c:v>2.49720732844</c:v>
                </c:pt>
                <c:pt idx="3">
                  <c:v>2.23272183006</c:v>
                </c:pt>
                <c:pt idx="4">
                  <c:v>2.2734828832999998</c:v>
                </c:pt>
                <c:pt idx="5">
                  <c:v>3.2196926446999998</c:v>
                </c:pt>
                <c:pt idx="6">
                  <c:v>3.5347147649999999</c:v>
                </c:pt>
                <c:pt idx="7">
                  <c:v>3.8718942688000002</c:v>
                </c:pt>
                <c:pt idx="8">
                  <c:v>3.7783936607999999</c:v>
                </c:pt>
                <c:pt idx="9">
                  <c:v>4.2725278273599994</c:v>
                </c:pt>
                <c:pt idx="10">
                  <c:v>2.3803896939999998</c:v>
                </c:pt>
                <c:pt idx="11">
                  <c:v>2.6872071639000001</c:v>
                </c:pt>
                <c:pt idx="12">
                  <c:v>2.123563141</c:v>
                </c:pt>
                <c:pt idx="13">
                  <c:v>1.0201674629999999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5614481</c:v>
                </c:pt>
                <c:pt idx="1">
                  <c:v>5100950</c:v>
                </c:pt>
                <c:pt idx="2">
                  <c:v>5192928</c:v>
                </c:pt>
                <c:pt idx="3">
                  <c:v>4747771</c:v>
                </c:pt>
                <c:pt idx="4">
                  <c:v>4613735</c:v>
                </c:pt>
                <c:pt idx="5">
                  <c:v>4589910</c:v>
                </c:pt>
                <c:pt idx="6">
                  <c:v>4676123</c:v>
                </c:pt>
                <c:pt idx="7">
                  <c:v>4337874.4237786457</c:v>
                </c:pt>
                <c:pt idx="8">
                  <c:v>4575643.9999999991</c:v>
                </c:pt>
                <c:pt idx="9">
                  <c:v>4643565</c:v>
                </c:pt>
                <c:pt idx="10">
                  <c:v>5138943</c:v>
                </c:pt>
                <c:pt idx="11">
                  <c:v>4903117.9999999991</c:v>
                </c:pt>
                <c:pt idx="12">
                  <c:v>5294848.9999999991</c:v>
                </c:pt>
                <c:pt idx="13">
                  <c:v>5881382.9999999991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30589</c:v>
                </c:pt>
                <c:pt idx="1">
                  <c:v>29999</c:v>
                </c:pt>
                <c:pt idx="2">
                  <c:v>29589</c:v>
                </c:pt>
                <c:pt idx="3">
                  <c:v>29185</c:v>
                </c:pt>
                <c:pt idx="4">
                  <c:v>29004</c:v>
                </c:pt>
                <c:pt idx="5">
                  <c:v>28493</c:v>
                </c:pt>
                <c:pt idx="6">
                  <c:v>27991</c:v>
                </c:pt>
                <c:pt idx="7">
                  <c:v>27581</c:v>
                </c:pt>
                <c:pt idx="8">
                  <c:v>27202</c:v>
                </c:pt>
                <c:pt idx="9">
                  <c:v>26827</c:v>
                </c:pt>
                <c:pt idx="10">
                  <c:v>26439</c:v>
                </c:pt>
                <c:pt idx="11">
                  <c:v>25977</c:v>
                </c:pt>
                <c:pt idx="12">
                  <c:v>25494</c:v>
                </c:pt>
                <c:pt idx="13">
                  <c:v>24956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壱岐市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1821</v>
      </c>
      <c r="B9" s="70">
        <v>1</v>
      </c>
      <c r="C9" s="70">
        <v>1</v>
      </c>
      <c r="D9" s="70">
        <v>1</v>
      </c>
      <c r="E9" s="70">
        <v>1990</v>
      </c>
      <c r="F9" s="70" t="s">
        <v>787</v>
      </c>
      <c r="G9" s="1073" t="s">
        <v>1822</v>
      </c>
      <c r="H9" s="70" t="s">
        <v>1823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1824</v>
      </c>
      <c r="B10" s="70">
        <v>2</v>
      </c>
      <c r="C10" s="70">
        <v>2</v>
      </c>
      <c r="D10" s="70">
        <v>1</v>
      </c>
      <c r="E10" s="70">
        <v>2005</v>
      </c>
      <c r="F10" s="70" t="s">
        <v>789</v>
      </c>
      <c r="G10" s="1073" t="s">
        <v>1822</v>
      </c>
      <c r="H10" s="70" t="s">
        <v>1823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1825</v>
      </c>
      <c r="B11" s="70">
        <v>3</v>
      </c>
      <c r="C11" s="70">
        <v>3</v>
      </c>
      <c r="D11" s="70">
        <v>1</v>
      </c>
      <c r="E11" s="70">
        <v>2006</v>
      </c>
      <c r="F11" s="70" t="s">
        <v>790</v>
      </c>
      <c r="G11" s="1073" t="s">
        <v>1822</v>
      </c>
      <c r="H11" s="70" t="s">
        <v>1823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1826</v>
      </c>
      <c r="B12" s="70">
        <v>4</v>
      </c>
      <c r="C12" s="70">
        <v>4</v>
      </c>
      <c r="D12" s="70">
        <v>1</v>
      </c>
      <c r="E12" s="70">
        <v>2007</v>
      </c>
      <c r="F12" s="70" t="s">
        <v>791</v>
      </c>
      <c r="G12" s="1073" t="s">
        <v>1822</v>
      </c>
      <c r="H12" s="70" t="s">
        <v>1823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1827</v>
      </c>
      <c r="B13" s="70">
        <v>5</v>
      </c>
      <c r="C13" s="70">
        <v>5</v>
      </c>
      <c r="D13" s="70">
        <v>1</v>
      </c>
      <c r="E13" s="70">
        <v>2008</v>
      </c>
      <c r="F13" s="70" t="s">
        <v>792</v>
      </c>
      <c r="G13" s="1073" t="s">
        <v>1822</v>
      </c>
      <c r="H13" s="70" t="s">
        <v>1823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1828</v>
      </c>
      <c r="B14" s="70">
        <v>6</v>
      </c>
      <c r="C14" s="70">
        <v>6</v>
      </c>
      <c r="D14" s="70">
        <v>1</v>
      </c>
      <c r="E14" s="70">
        <v>2009</v>
      </c>
      <c r="F14" s="70" t="s">
        <v>176</v>
      </c>
      <c r="G14" s="1073" t="s">
        <v>1822</v>
      </c>
      <c r="H14" s="70" t="s">
        <v>1823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2.7629999999999999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2.7629999999999999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2.7629999999999999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2.7629999999999999</v>
      </c>
      <c r="IB14" s="73">
        <v>0</v>
      </c>
      <c r="IC14" s="73">
        <v>0</v>
      </c>
      <c r="ID14" s="73">
        <v>0</v>
      </c>
      <c r="IE14" s="73">
        <v>0</v>
      </c>
      <c r="IF14" s="73">
        <v>0</v>
      </c>
      <c r="IG14" s="73">
        <v>2.7629999999999999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0</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1829</v>
      </c>
      <c r="B15" s="70">
        <v>7</v>
      </c>
      <c r="C15" s="70">
        <v>7</v>
      </c>
      <c r="D15" s="70">
        <v>1</v>
      </c>
      <c r="E15" s="70">
        <v>2010</v>
      </c>
      <c r="F15" s="70" t="s">
        <v>177</v>
      </c>
      <c r="G15" s="1073" t="s">
        <v>1822</v>
      </c>
      <c r="H15" s="70" t="s">
        <v>1823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2.8319999999999999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2.8319999999999999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2.8319999999999999</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2.8319999999999999</v>
      </c>
      <c r="IB15" s="73">
        <v>0</v>
      </c>
      <c r="IC15" s="73">
        <v>0</v>
      </c>
      <c r="ID15" s="73">
        <v>0</v>
      </c>
      <c r="IE15" s="73">
        <v>0</v>
      </c>
      <c r="IF15" s="73">
        <v>0</v>
      </c>
      <c r="IG15" s="73">
        <v>2.8319999999999999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2</v>
      </c>
      <c r="RO15" s="71">
        <v>0</v>
      </c>
      <c r="RP15" s="71">
        <v>0</v>
      </c>
      <c r="RQ15" s="71">
        <v>0</v>
      </c>
      <c r="RR15" s="71">
        <v>0</v>
      </c>
      <c r="RS15" s="71">
        <v>0</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1830</v>
      </c>
      <c r="B16" s="70">
        <v>8</v>
      </c>
      <c r="C16" s="70">
        <v>8</v>
      </c>
      <c r="D16" s="70">
        <v>1</v>
      </c>
      <c r="E16" s="70">
        <v>2011</v>
      </c>
      <c r="F16" s="70" t="s">
        <v>178</v>
      </c>
      <c r="G16" s="1073" t="s">
        <v>1822</v>
      </c>
      <c r="H16" s="70" t="s">
        <v>1823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2.9510000000000001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2.9510000000000001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2.9510000000000001</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2.9510000000000001</v>
      </c>
      <c r="IB16" s="73">
        <v>0</v>
      </c>
      <c r="IC16" s="73">
        <v>0</v>
      </c>
      <c r="ID16" s="73">
        <v>0</v>
      </c>
      <c r="IE16" s="73">
        <v>0</v>
      </c>
      <c r="IF16" s="73">
        <v>0</v>
      </c>
      <c r="IG16" s="73">
        <v>2.9510000000000001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0</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1831</v>
      </c>
      <c r="B17" s="70">
        <v>9</v>
      </c>
      <c r="C17" s="70">
        <v>9</v>
      </c>
      <c r="D17" s="70">
        <v>1</v>
      </c>
      <c r="E17" s="70">
        <v>2012</v>
      </c>
      <c r="F17" s="70" t="s">
        <v>179</v>
      </c>
      <c r="G17" s="1073" t="s">
        <v>1822</v>
      </c>
      <c r="H17" s="70" t="s">
        <v>1823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3.0110000000000001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3.0110000000000001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3.0110000000000001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3.0110000000000001</v>
      </c>
      <c r="IB17" s="73">
        <v>0</v>
      </c>
      <c r="IC17" s="73">
        <v>0</v>
      </c>
      <c r="ID17" s="73">
        <v>0</v>
      </c>
      <c r="IE17" s="73">
        <v>0</v>
      </c>
      <c r="IF17" s="73">
        <v>0</v>
      </c>
      <c r="IG17" s="73">
        <v>3.0110000000000001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0</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1832</v>
      </c>
      <c r="B18" s="70">
        <v>10</v>
      </c>
      <c r="C18" s="70">
        <v>10</v>
      </c>
      <c r="D18" s="70">
        <v>1</v>
      </c>
      <c r="E18" s="70">
        <v>2013</v>
      </c>
      <c r="F18" s="70" t="s">
        <v>180</v>
      </c>
      <c r="G18" s="1073" t="s">
        <v>1822</v>
      </c>
      <c r="H18" s="70" t="s">
        <v>1823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3.089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3.089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3.089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3.089</v>
      </c>
      <c r="IB18" s="73">
        <v>0</v>
      </c>
      <c r="IC18" s="73">
        <v>0</v>
      </c>
      <c r="ID18" s="73">
        <v>0</v>
      </c>
      <c r="IE18" s="73">
        <v>0</v>
      </c>
      <c r="IF18" s="73">
        <v>0</v>
      </c>
      <c r="IG18" s="73">
        <v>3.089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0</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1833</v>
      </c>
      <c r="B19" s="70">
        <v>11</v>
      </c>
      <c r="C19" s="70">
        <v>11</v>
      </c>
      <c r="D19" s="70">
        <v>1</v>
      </c>
      <c r="E19" s="70">
        <v>2014</v>
      </c>
      <c r="F19" s="70" t="s">
        <v>181</v>
      </c>
      <c r="G19" s="1073" t="s">
        <v>1822</v>
      </c>
      <c r="H19" s="70" t="s">
        <v>1823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2.77</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2.77</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2.77</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2.77</v>
      </c>
      <c r="IB19" s="73">
        <v>0</v>
      </c>
      <c r="IC19" s="73">
        <v>0</v>
      </c>
      <c r="ID19" s="73">
        <v>0</v>
      </c>
      <c r="IE19" s="73">
        <v>0</v>
      </c>
      <c r="IF19" s="73">
        <v>0</v>
      </c>
      <c r="IG19" s="73">
        <v>2.77</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0</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1834</v>
      </c>
      <c r="B20" s="70">
        <v>12</v>
      </c>
      <c r="C20" s="70">
        <v>12</v>
      </c>
      <c r="D20" s="70">
        <v>1</v>
      </c>
      <c r="E20" s="70">
        <v>2015</v>
      </c>
      <c r="F20" s="70" t="s">
        <v>182</v>
      </c>
      <c r="G20" s="1073" t="s">
        <v>1822</v>
      </c>
      <c r="H20" s="70" t="s">
        <v>1823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2.746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2.746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2.746</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2.746</v>
      </c>
      <c r="IB20" s="73">
        <v>0</v>
      </c>
      <c r="IC20" s="73">
        <v>0</v>
      </c>
      <c r="ID20" s="73">
        <v>0</v>
      </c>
      <c r="IE20" s="73">
        <v>0</v>
      </c>
      <c r="IF20" s="73">
        <v>0</v>
      </c>
      <c r="IG20" s="73">
        <v>2.746</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0</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1835</v>
      </c>
      <c r="B21" s="70">
        <v>13</v>
      </c>
      <c r="C21" s="70">
        <v>13</v>
      </c>
      <c r="D21" s="70">
        <v>1</v>
      </c>
      <c r="E21" s="70">
        <v>2016</v>
      </c>
      <c r="F21" s="70" t="s">
        <v>155</v>
      </c>
      <c r="G21" s="1073" t="s">
        <v>1822</v>
      </c>
      <c r="H21" s="70" t="s">
        <v>1823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3.3109999999999999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3.3109999999999999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3.3109999999999999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3.3109999999999999</v>
      </c>
      <c r="IB21" s="73">
        <v>0</v>
      </c>
      <c r="IC21" s="73">
        <v>0</v>
      </c>
      <c r="ID21" s="73">
        <v>0</v>
      </c>
      <c r="IE21" s="73">
        <v>0</v>
      </c>
      <c r="IF21" s="73">
        <v>0</v>
      </c>
      <c r="IG21" s="73">
        <v>3.3109999999999999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0</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1836</v>
      </c>
      <c r="B22" s="70">
        <v>14</v>
      </c>
      <c r="C22" s="70">
        <v>14</v>
      </c>
      <c r="D22" s="70">
        <v>1</v>
      </c>
      <c r="E22" s="70">
        <v>2017</v>
      </c>
      <c r="F22" s="70" t="s">
        <v>156</v>
      </c>
      <c r="G22" s="1073" t="s">
        <v>1822</v>
      </c>
      <c r="H22" s="70" t="s">
        <v>1823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3.0310000000000001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3.0310000000000001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3.0310000000000001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3.0310000000000001</v>
      </c>
      <c r="IB22" s="73">
        <v>0</v>
      </c>
      <c r="IC22" s="73">
        <v>0</v>
      </c>
      <c r="ID22" s="73">
        <v>0</v>
      </c>
      <c r="IE22" s="73">
        <v>0</v>
      </c>
      <c r="IF22" s="73">
        <v>0</v>
      </c>
      <c r="IG22" s="73">
        <v>3.0310000000000001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0</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1837</v>
      </c>
      <c r="B23" s="70">
        <v>15</v>
      </c>
      <c r="C23" s="70">
        <v>15</v>
      </c>
      <c r="D23" s="70">
        <v>1</v>
      </c>
      <c r="E23" s="70">
        <v>2018</v>
      </c>
      <c r="F23" s="70" t="s">
        <v>183</v>
      </c>
      <c r="G23" s="1073" t="s">
        <v>1822</v>
      </c>
      <c r="H23" s="70" t="s">
        <v>1823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3.032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3.032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3.032</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3.032</v>
      </c>
      <c r="IB23" s="73">
        <v>0</v>
      </c>
      <c r="IC23" s="73">
        <v>0</v>
      </c>
      <c r="ID23" s="73">
        <v>0</v>
      </c>
      <c r="IE23" s="73">
        <v>0</v>
      </c>
      <c r="IF23" s="73">
        <v>0</v>
      </c>
      <c r="IG23" s="73">
        <v>3.032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0</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1838</v>
      </c>
      <c r="B24" s="70">
        <v>16</v>
      </c>
      <c r="C24" s="70">
        <v>16</v>
      </c>
      <c r="D24" s="70">
        <v>1</v>
      </c>
      <c r="E24" s="70">
        <v>2019</v>
      </c>
      <c r="F24" s="70" t="s">
        <v>158</v>
      </c>
      <c r="G24" s="1073" t="s">
        <v>1822</v>
      </c>
      <c r="H24" s="70" t="s">
        <v>1823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3.0169999999999999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3.0169999999999999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3.0169999999999999</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3.0169999999999999</v>
      </c>
      <c r="IB24" s="73">
        <v>0</v>
      </c>
      <c r="IC24" s="73">
        <v>0</v>
      </c>
      <c r="ID24" s="73">
        <v>0</v>
      </c>
      <c r="IE24" s="73">
        <v>0</v>
      </c>
      <c r="IF24" s="73">
        <v>0</v>
      </c>
      <c r="IG24" s="73">
        <v>3.0169999999999999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0</v>
      </c>
      <c r="RR24" s="71">
        <v>0</v>
      </c>
      <c r="RS24" s="71">
        <v>0</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1839</v>
      </c>
      <c r="B25" s="70">
        <v>17</v>
      </c>
      <c r="C25" s="70">
        <v>17</v>
      </c>
      <c r="D25" s="70">
        <v>1</v>
      </c>
      <c r="E25" s="70">
        <v>2020</v>
      </c>
      <c r="F25" s="70" t="s">
        <v>159</v>
      </c>
      <c r="G25" s="1073" t="s">
        <v>1822</v>
      </c>
      <c r="H25" s="70" t="s">
        <v>1823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3.0720000000000001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3.0720000000000001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3.0720000000000001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3.0720000000000001</v>
      </c>
      <c r="IB25" s="73">
        <v>0</v>
      </c>
      <c r="IC25" s="73">
        <v>0</v>
      </c>
      <c r="ID25" s="73">
        <v>0</v>
      </c>
      <c r="IE25" s="73">
        <v>0</v>
      </c>
      <c r="IF25" s="73">
        <v>0</v>
      </c>
      <c r="IG25" s="73">
        <v>3.0720000000000001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0</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1840</v>
      </c>
      <c r="B26" s="70">
        <v>18</v>
      </c>
      <c r="C26" s="70">
        <v>18</v>
      </c>
      <c r="D26" s="70">
        <v>1</v>
      </c>
      <c r="E26" s="70">
        <v>2021</v>
      </c>
      <c r="F26" s="70" t="s">
        <v>160</v>
      </c>
      <c r="G26" s="1073" t="s">
        <v>1822</v>
      </c>
      <c r="H26" s="70" t="s">
        <v>1823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2.9420000000000002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2.9420000000000002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2.9420000000000002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2.9420000000000002</v>
      </c>
      <c r="IB26" s="73">
        <v>0</v>
      </c>
      <c r="IC26" s="73">
        <v>0</v>
      </c>
      <c r="ID26" s="73">
        <v>0</v>
      </c>
      <c r="IE26" s="73">
        <v>0</v>
      </c>
      <c r="IF26" s="73">
        <v>0</v>
      </c>
      <c r="IG26" s="73">
        <v>2.9420000000000002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0</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1841</v>
      </c>
      <c r="B27" s="70">
        <v>19</v>
      </c>
      <c r="C27" s="70">
        <v>19</v>
      </c>
      <c r="D27" s="70">
        <v>1</v>
      </c>
      <c r="E27" s="70">
        <v>2022</v>
      </c>
      <c r="F27" s="70" t="s">
        <v>161</v>
      </c>
      <c r="G27" s="1073" t="s">
        <v>1822</v>
      </c>
      <c r="H27" s="70" t="s">
        <v>1823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1842</v>
      </c>
      <c r="B28" s="70">
        <v>20</v>
      </c>
      <c r="C28" s="70">
        <v>20</v>
      </c>
      <c r="D28" s="70">
        <v>1</v>
      </c>
      <c r="E28" s="70">
        <v>2023</v>
      </c>
      <c r="F28" s="70" t="s">
        <v>1539</v>
      </c>
      <c r="G28" s="1073" t="s">
        <v>1822</v>
      </c>
      <c r="H28" s="70" t="s">
        <v>1823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1843</v>
      </c>
      <c r="B29" s="70">
        <v>21</v>
      </c>
      <c r="C29" s="70">
        <v>21</v>
      </c>
      <c r="D29" s="70">
        <v>1</v>
      </c>
      <c r="E29" s="70">
        <v>2024</v>
      </c>
      <c r="F29" s="70" t="s">
        <v>1554</v>
      </c>
      <c r="G29" s="1073" t="s">
        <v>1822</v>
      </c>
      <c r="H29" s="70" t="s">
        <v>1823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1822</v>
      </c>
      <c r="H30" s="70" t="s">
        <v>1823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1822</v>
      </c>
      <c r="H31" s="70" t="s">
        <v>1823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1822</v>
      </c>
      <c r="H32" s="70" t="s">
        <v>1823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1822</v>
      </c>
      <c r="H33" s="70" t="s">
        <v>1823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1822</v>
      </c>
      <c r="H34" s="70" t="s">
        <v>1823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1822</v>
      </c>
      <c r="H35" s="70" t="s">
        <v>1823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1843</v>
      </c>
      <c r="B10" s="70">
        <v>2</v>
      </c>
      <c r="C10" s="70">
        <v>18</v>
      </c>
      <c r="D10" s="70">
        <v>2</v>
      </c>
      <c r="E10" s="70">
        <v>2024</v>
      </c>
      <c r="F10" s="70" t="s">
        <v>1554</v>
      </c>
      <c r="G10" s="1073" t="s">
        <v>1822</v>
      </c>
      <c r="H10" s="70" t="s">
        <v>1823</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1659</v>
      </c>
      <c r="B27" s="70">
        <v>19</v>
      </c>
      <c r="C27" s="70">
        <v>18</v>
      </c>
      <c r="D27" s="70">
        <v>19</v>
      </c>
      <c r="E27" s="70">
        <v>2024</v>
      </c>
      <c r="F27" s="70" t="s">
        <v>1554</v>
      </c>
      <c r="G27" s="1073" t="s">
        <v>1656</v>
      </c>
      <c r="H27" s="70" t="s">
        <v>1657</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1841</v>
      </c>
      <c r="B190" s="70">
        <v>182</v>
      </c>
      <c r="C190" s="70">
        <v>16</v>
      </c>
      <c r="D190" s="70">
        <v>2</v>
      </c>
      <c r="E190" s="70">
        <v>2022</v>
      </c>
      <c r="F190" s="70" t="s">
        <v>161</v>
      </c>
      <c r="G190" s="1073" t="s">
        <v>1822</v>
      </c>
      <c r="H190" s="70" t="s">
        <v>1823</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1658</v>
      </c>
      <c r="B207" s="70">
        <v>199</v>
      </c>
      <c r="C207" s="70">
        <v>16</v>
      </c>
      <c r="D207" s="70">
        <v>19</v>
      </c>
      <c r="E207" s="70">
        <v>2022</v>
      </c>
      <c r="F207" s="70" t="s">
        <v>161</v>
      </c>
      <c r="G207" s="1073" t="s">
        <v>1656</v>
      </c>
      <c r="H207" s="70" t="s">
        <v>1657</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1822</v>
      </c>
      <c r="H6" s="77" t="s">
        <v>1823</v>
      </c>
      <c r="I6" s="77" t="s">
        <v>2376</v>
      </c>
      <c r="J6" s="77" t="s">
        <v>2377</v>
      </c>
      <c r="K6" s="1080">
        <v>29</v>
      </c>
      <c r="L6" s="1081">
        <v>45</v>
      </c>
      <c r="M6" s="1044"/>
      <c r="N6" s="988">
        <v>1</v>
      </c>
      <c r="O6" s="77" t="s">
        <v>1661</v>
      </c>
      <c r="P6" s="77" t="s">
        <v>1662</v>
      </c>
      <c r="Q6" s="77" t="s">
        <v>1501</v>
      </c>
      <c r="R6" s="16"/>
      <c r="S6" s="77">
        <v>1</v>
      </c>
      <c r="T6" s="77" t="s">
        <v>1822</v>
      </c>
      <c r="U6" s="77" t="s">
        <v>1823</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1822</v>
      </c>
      <c r="AE7" s="77" t="s">
        <v>1823</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2359</v>
      </c>
      <c r="AE9" s="77" t="s">
        <v>2360</v>
      </c>
      <c r="AF9" s="77" t="s">
        <v>1501</v>
      </c>
    </row>
    <row r="10" spans="1:32" ht="12">
      <c r="A10" s="16"/>
      <c r="B10" s="16"/>
      <c r="C10" s="16"/>
      <c r="D10" s="16"/>
      <c r="F10" s="75" t="s">
        <v>1501</v>
      </c>
      <c r="G10" s="76" t="s">
        <v>1822</v>
      </c>
      <c r="H10" s="77" t="s">
        <v>1823</v>
      </c>
      <c r="I10" s="77" t="s">
        <v>2376</v>
      </c>
      <c r="J10" s="77" t="s">
        <v>2377</v>
      </c>
      <c r="K10" s="1079">
        <v>29</v>
      </c>
      <c r="L10" s="1045">
        <v>45</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2343</v>
      </c>
      <c r="AE11" s="77" t="s">
        <v>2344</v>
      </c>
      <c r="AF11" s="77" t="s">
        <v>1501</v>
      </c>
    </row>
    <row r="12" spans="1:32" ht="12">
      <c r="A12" s="16"/>
      <c r="B12" s="16"/>
      <c r="C12" s="16"/>
      <c r="D12" s="16"/>
      <c r="F12" s="75" t="s">
        <v>1505</v>
      </c>
      <c r="G12" s="76" t="s">
        <v>1822</v>
      </c>
      <c r="H12" s="77"/>
      <c r="I12" s="77" t="s">
        <v>1822</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1656</v>
      </c>
      <c r="AE24" s="77" t="s">
        <v>1657</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壱岐市</v>
      </c>
      <c r="K4" s="70" t="str">
        <f>HLOOKUP(K3,比較地域マスタ!$E$5:$L$6,2,0)</f>
        <v>42210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壱岐市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46.218845382362744</v>
      </c>
      <c r="BB5" s="29"/>
      <c r="BC5" s="17"/>
      <c r="BD5" s="1005">
        <f>SUM(BC6:BC8)</f>
        <v>33.161329464647707</v>
      </c>
      <c r="BE5" s="29"/>
      <c r="BF5" s="17"/>
      <c r="BG5" s="1005">
        <f>AK35</f>
        <v>53.79052656640981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5.3855463506077887</v>
      </c>
      <c r="BA6" s="17"/>
      <c r="BB6" s="29"/>
      <c r="BC6" s="1005">
        <f>O32</f>
        <v>6.2080103324492084</v>
      </c>
      <c r="BD6" s="17"/>
      <c r="BE6" s="29"/>
      <c r="BF6" s="1005">
        <f>AK36</f>
        <v>3.040676941321788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4.0455840882002487</v>
      </c>
      <c r="BA7" s="17"/>
      <c r="BB7" s="29"/>
      <c r="BC7" s="1005">
        <f>O33</f>
        <v>3.7656009122578529</v>
      </c>
      <c r="BD7" s="17"/>
      <c r="BE7" s="29"/>
      <c r="BF7" s="1005">
        <f t="shared" ref="BF7:BF8" si="0">AK37</f>
        <v>2.4548774950093502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36.787714943554711</v>
      </c>
      <c r="BA8" s="17"/>
      <c r="BB8" s="29"/>
      <c r="BC8" s="1005">
        <f>O34</f>
        <v>23.187718219940649</v>
      </c>
      <c r="BD8" s="17"/>
      <c r="BE8" s="29"/>
      <c r="BF8" s="1005">
        <f t="shared" si="0"/>
        <v>48.294972130078669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234.79125237534021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33.049276303953377</v>
      </c>
      <c r="BA9" s="1005">
        <f>AZ9</f>
        <v>33.049276303953377</v>
      </c>
      <c r="BB9" s="29"/>
      <c r="BC9" s="1005">
        <f>O35</f>
        <v>48.025202509022037</v>
      </c>
      <c r="BD9" s="1005">
        <f>BC9</f>
        <v>48.025202509022037</v>
      </c>
      <c r="BE9" s="29"/>
      <c r="BF9" s="1005">
        <f>AK39</f>
        <v>29.728014480888561</v>
      </c>
      <c r="BG9" s="1005">
        <f>AK39</f>
        <v>29.728014480888561</v>
      </c>
      <c r="BH9" s="29"/>
    </row>
    <row r="10" spans="1:62" ht="17.100000000000001" customHeight="1" thickBot="1">
      <c r="B10" s="323"/>
      <c r="C10" s="324"/>
      <c r="D10" s="326"/>
      <c r="E10" s="326"/>
      <c r="F10" s="326"/>
      <c r="G10" s="325"/>
      <c r="H10" s="325"/>
      <c r="I10" s="326"/>
      <c r="J10" s="327"/>
      <c r="K10" s="334"/>
      <c r="L10" s="246" t="s">
        <v>114</v>
      </c>
      <c r="M10" s="246"/>
      <c r="N10" s="563"/>
      <c r="O10" s="906">
        <f>SUM(O11:O13)</f>
        <v>46.218845382362744</v>
      </c>
      <c r="P10" s="453">
        <f t="shared" ref="P10:P22" si="1">O10/$O$9</f>
        <v>0.19685079795254351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31.518867857422968</v>
      </c>
      <c r="BA10" s="1005">
        <f>AZ10</f>
        <v>31.518867857422968</v>
      </c>
      <c r="BB10" s="29"/>
      <c r="BC10" s="1005">
        <f>O36</f>
        <v>42.466817846191176</v>
      </c>
      <c r="BD10" s="1005">
        <f>BC10</f>
        <v>42.466817846191176</v>
      </c>
      <c r="BE10" s="29"/>
      <c r="BF10" s="1005">
        <f>AK40</f>
        <v>28.818381998307455</v>
      </c>
      <c r="BG10" s="1005">
        <f>AK40</f>
        <v>28.818381998307455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5.3855463506077887</v>
      </c>
      <c r="P11" s="454">
        <f t="shared" si="1"/>
        <v>2.2937593697053022E-2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121.44275086793111</v>
      </c>
      <c r="BB11" s="29"/>
      <c r="BC11" s="1005"/>
      <c r="BD11" s="1005">
        <f>SUM(BC12:BC14)</f>
        <v>102.09476253118856</v>
      </c>
      <c r="BE11" s="29"/>
      <c r="BF11" s="17"/>
      <c r="BG11" s="1005">
        <f>AK41</f>
        <v>94.940823611835611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4.0455840882002487</v>
      </c>
      <c r="P12" s="454">
        <f t="shared" si="1"/>
        <v>1.7230557132226237E-2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78.927550447392775</v>
      </c>
      <c r="BA12" s="17"/>
      <c r="BB12" s="29"/>
      <c r="BC12" s="1005">
        <f>O38</f>
        <v>72.019318083872847</v>
      </c>
      <c r="BD12" s="17"/>
      <c r="BE12" s="29"/>
      <c r="BF12" s="1005">
        <f>AK42</f>
        <v>59.696305471660729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36.787714943554711</v>
      </c>
      <c r="P13" s="454">
        <f t="shared" si="1"/>
        <v>0.15668264712326427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1.9124765565217601</v>
      </c>
      <c r="BA13" s="17"/>
      <c r="BB13" s="29"/>
      <c r="BC13" s="1005">
        <f>O41</f>
        <v>2.2436013397172299</v>
      </c>
      <c r="BD13" s="17"/>
      <c r="BE13" s="29"/>
      <c r="BF13" s="1005">
        <f>AK45</f>
        <v>1.4691557896067948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33.049276303953377</v>
      </c>
      <c r="P14" s="453">
        <f t="shared" si="1"/>
        <v>0.14076025392598696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40.602723864016568</v>
      </c>
      <c r="BA14" s="17"/>
      <c r="BB14" s="29"/>
      <c r="BC14" s="1005">
        <f>O42</f>
        <v>27.83184310759848</v>
      </c>
      <c r="BD14" s="17"/>
      <c r="BE14" s="29"/>
      <c r="BF14" s="1005">
        <f t="shared" ref="BF14" si="2">AK46</f>
        <v>33.775362350568088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31.518867857422968</v>
      </c>
      <c r="P15" s="453">
        <f t="shared" si="1"/>
        <v>0.13424208755033393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2.5615119636700001</v>
      </c>
      <c r="BA15" s="1005">
        <f>AZ15</f>
        <v>2.5615119636700001</v>
      </c>
      <c r="BB15" s="29"/>
      <c r="BC15" s="1005">
        <f>O43</f>
        <v>2.2734828832999998</v>
      </c>
      <c r="BD15" s="1005">
        <f>BC15</f>
        <v>2.2734828832999998</v>
      </c>
      <c r="BE15" s="29"/>
      <c r="BF15" s="1005">
        <f>AK47</f>
        <v>1.0201674629999999</v>
      </c>
      <c r="BG15" s="1005">
        <f>AK47</f>
        <v>1.0201674629999999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121.44275086793111</v>
      </c>
      <c r="P16" s="453">
        <f t="shared" si="1"/>
        <v>0.51723711867165822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78.927550447392775</v>
      </c>
      <c r="P17" s="454">
        <f t="shared" si="1"/>
        <v>0.33616052407786562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27.79609989770082</v>
      </c>
      <c r="P18" s="454">
        <f t="shared" si="1"/>
        <v>0.11838643738424134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51.131450549691962</v>
      </c>
      <c r="P19" s="454">
        <f t="shared" si="1"/>
        <v>0.2177740866936243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1.9124765565217601</v>
      </c>
      <c r="P20" s="454">
        <f t="shared" si="1"/>
        <v>8.1454336018637157E-3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40.602723864016568</v>
      </c>
      <c r="P21" s="454">
        <f t="shared" si="1"/>
        <v>0.1729311609919289</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2.5615119636700001</v>
      </c>
      <c r="P22" s="612">
        <f t="shared" si="1"/>
        <v>1.0909741899477307E-2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35.519776909406431</v>
      </c>
      <c r="AZ22" s="1005">
        <f t="shared" si="3"/>
        <v>32.054305442775458</v>
      </c>
      <c r="BA22" s="1005">
        <f t="shared" si="3"/>
        <v>32.477665843340944</v>
      </c>
      <c r="BB22" s="1005">
        <f t="shared" si="3"/>
        <v>31.685821793404454</v>
      </c>
      <c r="BC22" s="1005">
        <f t="shared" si="3"/>
        <v>33.161329464647707</v>
      </c>
      <c r="BD22" s="1005">
        <f t="shared" si="3"/>
        <v>30.691075969793687</v>
      </c>
      <c r="BE22" s="1005">
        <f t="shared" si="3"/>
        <v>32.042523676692092</v>
      </c>
      <c r="BF22" s="1005">
        <f t="shared" si="3"/>
        <v>30.098322193340895</v>
      </c>
      <c r="BG22" s="1005">
        <f t="shared" si="3"/>
        <v>26.23332396037938</v>
      </c>
      <c r="BH22" s="1005">
        <f t="shared" si="3"/>
        <v>22.965237439841403</v>
      </c>
      <c r="BI22" s="1005">
        <f t="shared" si="3"/>
        <v>23.680431841216844</v>
      </c>
      <c r="BJ22" s="1005">
        <f t="shared" si="3"/>
        <v>58.554960347466533</v>
      </c>
      <c r="BK22" s="1005">
        <f t="shared" si="3"/>
        <v>54.154265610354827</v>
      </c>
      <c r="BL22" s="1005">
        <f t="shared" si="3"/>
        <v>53.79052656640981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35.213478953395999</v>
      </c>
      <c r="AZ23" s="1005">
        <f t="shared" ref="AZ23:BL23" si="4">Y39</f>
        <v>37.765964012404112</v>
      </c>
      <c r="BA23" s="1005">
        <f t="shared" si="4"/>
        <v>43.768158406694369</v>
      </c>
      <c r="BB23" s="1005">
        <f t="shared" si="4"/>
        <v>47.41596158940866</v>
      </c>
      <c r="BC23" s="1005">
        <f t="shared" si="4"/>
        <v>48.025202509022037</v>
      </c>
      <c r="BD23" s="1005">
        <f t="shared" si="4"/>
        <v>46.20709165124633</v>
      </c>
      <c r="BE23" s="1005">
        <f t="shared" si="4"/>
        <v>39.099686354597701</v>
      </c>
      <c r="BF23" s="1005">
        <f t="shared" si="4"/>
        <v>32.5842403902397</v>
      </c>
      <c r="BG23" s="1005">
        <f t="shared" si="4"/>
        <v>31.287977754081417</v>
      </c>
      <c r="BH23" s="1005">
        <f t="shared" si="4"/>
        <v>28.277728988470319</v>
      </c>
      <c r="BI23" s="1005">
        <f t="shared" si="4"/>
        <v>28.84420231868604</v>
      </c>
      <c r="BJ23" s="1005">
        <f t="shared" si="4"/>
        <v>29.081912064508746</v>
      </c>
      <c r="BK23" s="1005">
        <f t="shared" si="4"/>
        <v>26.381540082336446</v>
      </c>
      <c r="BL23" s="1005">
        <f t="shared" si="4"/>
        <v>29.728014480888561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28.818291384952921</v>
      </c>
      <c r="AZ24" s="1005">
        <f t="shared" ref="AZ24:BL24" si="5">Y40</f>
        <v>32.655300305914643</v>
      </c>
      <c r="BA24" s="1005">
        <f t="shared" si="5"/>
        <v>37.8043644156553</v>
      </c>
      <c r="BB24" s="1005">
        <f t="shared" si="5"/>
        <v>43.799214380260267</v>
      </c>
      <c r="BC24" s="1005">
        <f t="shared" si="5"/>
        <v>42.466817846191176</v>
      </c>
      <c r="BD24" s="1005">
        <f t="shared" si="5"/>
        <v>39.320486408363337</v>
      </c>
      <c r="BE24" s="1005">
        <f t="shared" si="5"/>
        <v>34.222423007439502</v>
      </c>
      <c r="BF24" s="1005">
        <f t="shared" si="5"/>
        <v>31.508177275491214</v>
      </c>
      <c r="BG24" s="1005">
        <f t="shared" si="5"/>
        <v>31.77588915554432</v>
      </c>
      <c r="BH24" s="1005">
        <f t="shared" si="5"/>
        <v>23.831047783771552</v>
      </c>
      <c r="BI24" s="1005">
        <f t="shared" si="5"/>
        <v>25.545360255914716</v>
      </c>
      <c r="BJ24" s="1005">
        <f t="shared" si="5"/>
        <v>25.399298333234206</v>
      </c>
      <c r="BK24" s="1005">
        <f t="shared" si="5"/>
        <v>22.305822087346193</v>
      </c>
      <c r="BL24" s="1005">
        <f t="shared" si="5"/>
        <v>28.818381998307455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107.23486621923465</v>
      </c>
      <c r="AZ25" s="1005">
        <f t="shared" ref="AZ25:BL25" si="6">Y41</f>
        <v>106.82371603551312</v>
      </c>
      <c r="BA25" s="1005">
        <f t="shared" si="6"/>
        <v>105.28374672722556</v>
      </c>
      <c r="BB25" s="1005">
        <f t="shared" si="6"/>
        <v>103.17340407954217</v>
      </c>
      <c r="BC25" s="1005">
        <f t="shared" si="6"/>
        <v>102.09476253118856</v>
      </c>
      <c r="BD25" s="1005">
        <f t="shared" si="6"/>
        <v>99.938987326236159</v>
      </c>
      <c r="BE25" s="1005">
        <f t="shared" si="6"/>
        <v>98.819316179915432</v>
      </c>
      <c r="BF25" s="1005">
        <f t="shared" si="6"/>
        <v>95.438991583697245</v>
      </c>
      <c r="BG25" s="1005">
        <f t="shared" si="6"/>
        <v>95.239250547709815</v>
      </c>
      <c r="BH25" s="1005">
        <f t="shared" si="6"/>
        <v>94.70141248097147</v>
      </c>
      <c r="BI25" s="1005">
        <f t="shared" si="6"/>
        <v>95.666186468888284</v>
      </c>
      <c r="BJ25" s="1005">
        <f t="shared" si="6"/>
        <v>88.637517091167311</v>
      </c>
      <c r="BK25" s="1005">
        <f t="shared" si="6"/>
        <v>91.758601787185228</v>
      </c>
      <c r="BL25" s="1005">
        <f t="shared" si="6"/>
        <v>94.940823611835611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2.2249264742800001</v>
      </c>
      <c r="AZ26" s="1005">
        <f t="shared" si="7"/>
        <v>2.9465112045400002</v>
      </c>
      <c r="BA26" s="1005">
        <f t="shared" si="7"/>
        <v>2.49720732844</v>
      </c>
      <c r="BB26" s="1005">
        <f t="shared" si="7"/>
        <v>2.23272183006</v>
      </c>
      <c r="BC26" s="1005">
        <f t="shared" si="7"/>
        <v>2.2734828832999998</v>
      </c>
      <c r="BD26" s="1005">
        <f t="shared" si="7"/>
        <v>3.2196926446999998</v>
      </c>
      <c r="BE26" s="1005">
        <f t="shared" si="7"/>
        <v>3.5347147649999999</v>
      </c>
      <c r="BF26" s="1005">
        <f t="shared" si="7"/>
        <v>3.8718942688000002</v>
      </c>
      <c r="BG26" s="1005">
        <f t="shared" si="7"/>
        <v>3.7783936608000004</v>
      </c>
      <c r="BH26" s="1005">
        <f t="shared" si="7"/>
        <v>4.2725278273599994</v>
      </c>
      <c r="BI26" s="1005">
        <f t="shared" si="7"/>
        <v>2.3803896939999998</v>
      </c>
      <c r="BJ26" s="1005">
        <f t="shared" si="7"/>
        <v>2.6872071639000001</v>
      </c>
      <c r="BK26" s="1005">
        <f t="shared" si="7"/>
        <v>2.123563141</v>
      </c>
      <c r="BL26" s="1005">
        <f t="shared" si="7"/>
        <v>1.0201674629999999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209.01133994126999</v>
      </c>
      <c r="AZ27" s="1005">
        <f t="shared" si="8"/>
        <v>212.24579700114734</v>
      </c>
      <c r="BA27" s="1005">
        <f t="shared" si="8"/>
        <v>221.83114272135617</v>
      </c>
      <c r="BB27" s="1005">
        <f t="shared" si="8"/>
        <v>228.30712367267554</v>
      </c>
      <c r="BC27" s="1005">
        <f t="shared" si="8"/>
        <v>228.02159523434949</v>
      </c>
      <c r="BD27" s="1005">
        <f t="shared" si="8"/>
        <v>219.37733400033949</v>
      </c>
      <c r="BE27" s="1005">
        <f t="shared" si="8"/>
        <v>207.71866398364472</v>
      </c>
      <c r="BF27" s="1005">
        <f t="shared" si="8"/>
        <v>193.50162571156906</v>
      </c>
      <c r="BG27" s="1005">
        <f t="shared" si="8"/>
        <v>188.31483507851493</v>
      </c>
      <c r="BH27" s="1005">
        <f t="shared" si="8"/>
        <v>174.04795452041472</v>
      </c>
      <c r="BI27" s="1005">
        <f t="shared" si="8"/>
        <v>176.1165705787059</v>
      </c>
      <c r="BJ27" s="1005">
        <f t="shared" si="8"/>
        <v>204.36089500027683</v>
      </c>
      <c r="BK27" s="1005">
        <f t="shared" si="8"/>
        <v>196.7237927082227</v>
      </c>
      <c r="BL27" s="1005">
        <f t="shared" si="8"/>
        <v>208.29791412044145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228.02159523434949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33.161329464647707</v>
      </c>
      <c r="P31" s="453">
        <f t="shared" ref="P31:P43" si="9">O31/$O$30</f>
        <v>0.14543065287551429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6.2080103324492084</v>
      </c>
      <c r="P32" s="454">
        <f t="shared" si="9"/>
        <v>2.7225536800884662E-2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3.7656009122578529</v>
      </c>
      <c r="P33" s="454">
        <f t="shared" si="9"/>
        <v>1.6514229314060151E-2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23.187718219940649</v>
      </c>
      <c r="P34" s="454">
        <f t="shared" si="9"/>
        <v>0.1016908867605695</v>
      </c>
      <c r="Q34" s="328"/>
      <c r="R34" s="13"/>
      <c r="S34" s="323"/>
      <c r="T34" s="563" t="s">
        <v>112</v>
      </c>
      <c r="U34" s="332"/>
      <c r="V34" s="332"/>
      <c r="W34" s="332"/>
      <c r="X34" s="893">
        <f>X35+X39+X40+X41+X47</f>
        <v>209.01133994126999</v>
      </c>
      <c r="Y34" s="894">
        <f t="shared" ref="Y34:AK34" si="10">Y35+Y39+Y40+Y41+Y47</f>
        <v>212.24579700114734</v>
      </c>
      <c r="Z34" s="894">
        <f t="shared" si="10"/>
        <v>221.83114272135617</v>
      </c>
      <c r="AA34" s="894">
        <f t="shared" si="10"/>
        <v>228.30712367267554</v>
      </c>
      <c r="AB34" s="894">
        <f t="shared" si="10"/>
        <v>228.02159523434949</v>
      </c>
      <c r="AC34" s="894">
        <f t="shared" si="10"/>
        <v>219.37733400033949</v>
      </c>
      <c r="AD34" s="894">
        <f t="shared" si="10"/>
        <v>207.71866398364472</v>
      </c>
      <c r="AE34" s="894">
        <f t="shared" si="10"/>
        <v>193.50162571156906</v>
      </c>
      <c r="AF34" s="894">
        <f t="shared" si="10"/>
        <v>188.31483507851493</v>
      </c>
      <c r="AG34" s="894">
        <f t="shared" si="10"/>
        <v>174.04795452041472</v>
      </c>
      <c r="AH34" s="894">
        <f t="shared" si="10"/>
        <v>176.1165705787059</v>
      </c>
      <c r="AI34" s="894">
        <f t="shared" si="10"/>
        <v>204.36089500027683</v>
      </c>
      <c r="AJ34" s="894">
        <f t="shared" si="10"/>
        <v>196.7237927082227</v>
      </c>
      <c r="AK34" s="895">
        <f t="shared" si="10"/>
        <v>208.29791412044145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48.025202509022037</v>
      </c>
      <c r="P35" s="453">
        <f t="shared" si="9"/>
        <v>0.21061690433164487</v>
      </c>
      <c r="Q35" s="328"/>
      <c r="R35" s="13"/>
      <c r="S35" s="323"/>
      <c r="T35" s="334"/>
      <c r="U35" s="246" t="s">
        <v>114</v>
      </c>
      <c r="V35" s="344"/>
      <c r="W35" s="344"/>
      <c r="X35" s="896">
        <f>SUM(X36:X38)</f>
        <v>35.519776909406431</v>
      </c>
      <c r="Y35" s="897">
        <f t="shared" ref="Y35:AK35" si="11">SUM(Y36:Y38)</f>
        <v>32.054305442775458</v>
      </c>
      <c r="Z35" s="897">
        <f t="shared" si="11"/>
        <v>32.477665843340944</v>
      </c>
      <c r="AA35" s="897">
        <f t="shared" si="11"/>
        <v>31.685821793404454</v>
      </c>
      <c r="AB35" s="897">
        <f t="shared" si="11"/>
        <v>33.161329464647707</v>
      </c>
      <c r="AC35" s="897">
        <f t="shared" si="11"/>
        <v>30.691075969793687</v>
      </c>
      <c r="AD35" s="897">
        <f t="shared" si="11"/>
        <v>32.042523676692092</v>
      </c>
      <c r="AE35" s="897">
        <f t="shared" si="11"/>
        <v>30.098322193340895</v>
      </c>
      <c r="AF35" s="897">
        <f t="shared" si="11"/>
        <v>26.23332396037938</v>
      </c>
      <c r="AG35" s="897">
        <f t="shared" si="11"/>
        <v>22.965237439841403</v>
      </c>
      <c r="AH35" s="897">
        <f t="shared" si="11"/>
        <v>23.680431841216844</v>
      </c>
      <c r="AI35" s="897">
        <f t="shared" si="11"/>
        <v>58.554960347466533</v>
      </c>
      <c r="AJ35" s="897">
        <f t="shared" si="11"/>
        <v>54.154265610354827</v>
      </c>
      <c r="AK35" s="898">
        <f t="shared" si="11"/>
        <v>53.79052656640981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42.466817846191176</v>
      </c>
      <c r="P36" s="453">
        <f t="shared" si="9"/>
        <v>0.18624033308137261</v>
      </c>
      <c r="Q36" s="328"/>
      <c r="R36" s="13"/>
      <c r="S36" s="356" t="s">
        <v>184</v>
      </c>
      <c r="T36" s="335"/>
      <c r="U36" s="346"/>
      <c r="V36" s="336" t="s">
        <v>184</v>
      </c>
      <c r="W36" s="357"/>
      <c r="X36" s="899">
        <f>VLOOKUP(年度マスタ!$K$4&amp;"_"&amp;X$33,データシート1!$A:$BT,MATCH("aa_"&amp;$S36,データシート1!$A$1:$BT$1,0),0)</f>
        <v>4.2533163950087918</v>
      </c>
      <c r="Y36" s="900">
        <f>VLOOKUP(年度マスタ!$K$4&amp;"_"&amp;Y$33,データシート1!$A:$BT,MATCH("aa_"&amp;$S36,データシート1!$A$1:$BT$1,0),0)</f>
        <v>3.3542276388245691</v>
      </c>
      <c r="Z36" s="900">
        <f>VLOOKUP(年度マスタ!$K$4&amp;"_"&amp;Z$33,データシート1!$A:$BT,MATCH("aa_"&amp;$S36,データシート1!$A$1:$BT$1,0),0)</f>
        <v>4.7842886559415794</v>
      </c>
      <c r="AA36" s="900">
        <f>VLOOKUP(年度マスタ!$K$4&amp;"_"&amp;AA$33,データシート1!$A:$BT,MATCH("aa_"&amp;$S36,データシート1!$A$1:$BT$1,0),0)</f>
        <v>4.8481877186823574</v>
      </c>
      <c r="AB36" s="900">
        <f>VLOOKUP(年度マスタ!$K$4&amp;"_"&amp;AB$33,データシート1!$A:$BT,MATCH("aa_"&amp;$S36,データシート1!$A$1:$BT$1,0),0)</f>
        <v>6.2080103324492084</v>
      </c>
      <c r="AC36" s="900">
        <f>VLOOKUP(年度マスタ!$K$4&amp;"_"&amp;AC$33,データシート1!$A:$BT,MATCH("aa_"&amp;$S36,データシート1!$A$1:$BT$1,0),0)</f>
        <v>5.6570739567981789</v>
      </c>
      <c r="AD36" s="900">
        <f>VLOOKUP(年度マスタ!$K$4&amp;"_"&amp;AD$33,データシート1!$A:$BT,MATCH("aa_"&amp;$S36,データシート1!$A$1:$BT$1,0),0)</f>
        <v>4.6001712676045763</v>
      </c>
      <c r="AE36" s="900">
        <f>VLOOKUP(年度マスタ!$K$4&amp;"_"&amp;AE$33,データシート1!$A:$BT,MATCH("aa_"&amp;$S36,データシート1!$A$1:$BT$1,0),0)</f>
        <v>3.7842278697643286</v>
      </c>
      <c r="AF36" s="900">
        <f>VLOOKUP(年度マスタ!$K$4&amp;"_"&amp;AF$33,データシート1!$A:$BT,MATCH("aa_"&amp;$S36,データシート1!$A$1:$BT$1,0),0)</f>
        <v>3.1337114589144046</v>
      </c>
      <c r="AG36" s="900">
        <f>VLOOKUP(年度マスタ!$K$4&amp;"_"&amp;AG$33,データシート1!$A:$BT,MATCH("aa_"&amp;$S36,データシート1!$A$1:$BT$1,0),0)</f>
        <v>2.203142303647847</v>
      </c>
      <c r="AH36" s="900">
        <f>VLOOKUP(年度マスタ!$K$4&amp;"_"&amp;AH$33,データシート1!$A:$BT,MATCH("aa_"&amp;$S36,データシート1!$A$1:$BT$1,0),0)</f>
        <v>2.7384352340329476</v>
      </c>
      <c r="AI36" s="900">
        <f>VLOOKUP(年度マスタ!$K$4&amp;"_"&amp;AI$33,データシート1!$A:$BT,MATCH("aa_"&amp;$S36,データシート1!$A$1:$BT$1,0),0)</f>
        <v>2.4910427313296859</v>
      </c>
      <c r="AJ36" s="900">
        <f>VLOOKUP(年度マスタ!$K$4&amp;"_"&amp;AJ$33,データシート1!$A:$BT,MATCH("aa_"&amp;$S36,データシート1!$A$1:$BT$1,0),0)</f>
        <v>2.4104755903913593</v>
      </c>
      <c r="AK36" s="901">
        <f>VLOOKUP(年度マスタ!$K$4&amp;"_"&amp;AK$33,データシート1!$A:$BT,MATCH("aa_"&amp;$S36,データシート1!$A$1:$BT$1,0),0)</f>
        <v>3.040676941321788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102.09476253118856</v>
      </c>
      <c r="P37" s="453">
        <f t="shared" si="9"/>
        <v>0.44774163791925298</v>
      </c>
      <c r="Q37" s="328"/>
      <c r="R37" s="13"/>
      <c r="S37" s="356" t="s">
        <v>187</v>
      </c>
      <c r="T37" s="335"/>
      <c r="U37" s="346"/>
      <c r="V37" s="336" t="s">
        <v>194</v>
      </c>
      <c r="W37" s="357"/>
      <c r="X37" s="899">
        <f>VLOOKUP(年度マスタ!$K$4&amp;"_"&amp;X$33,データシート1!$A:$BT,MATCH("aa_"&amp;$S37,データシート1!$A$1:$BT$1,0),0)</f>
        <v>2.8463473662770551</v>
      </c>
      <c r="Y37" s="900">
        <f>VLOOKUP(年度マスタ!$K$4&amp;"_"&amp;Y$33,データシート1!$A:$BT,MATCH("aa_"&amp;$S37,データシート1!$A$1:$BT$1,0),0)</f>
        <v>3.0868761517999559</v>
      </c>
      <c r="Z37" s="900">
        <f>VLOOKUP(年度マスタ!$K$4&amp;"_"&amp;Z$33,データシート1!$A:$BT,MATCH("aa_"&amp;$S37,データシート1!$A$1:$BT$1,0),0)</f>
        <v>4.1250147395180239</v>
      </c>
      <c r="AA37" s="900">
        <f>VLOOKUP(年度マスタ!$K$4&amp;"_"&amp;AA$33,データシート1!$A:$BT,MATCH("aa_"&amp;$S37,データシート1!$A$1:$BT$1,0),0)</f>
        <v>3.986852406072404</v>
      </c>
      <c r="AB37" s="900">
        <f>VLOOKUP(年度マスタ!$K$4&amp;"_"&amp;AB$33,データシート1!$A:$BT,MATCH("aa_"&amp;$S37,データシート1!$A$1:$BT$1,0),0)</f>
        <v>3.7656009122578529</v>
      </c>
      <c r="AC37" s="900">
        <f>VLOOKUP(年度マスタ!$K$4&amp;"_"&amp;AC$33,データシート1!$A:$BT,MATCH("aa_"&amp;$S37,データシート1!$A$1:$BT$1,0),0)</f>
        <v>3.389795602808729</v>
      </c>
      <c r="AD37" s="900">
        <f>VLOOKUP(年度マスタ!$K$4&amp;"_"&amp;AD$33,データシート1!$A:$BT,MATCH("aa_"&amp;$S37,データシート1!$A$1:$BT$1,0),0)</f>
        <v>2.838224454616157</v>
      </c>
      <c r="AE37" s="900">
        <f>VLOOKUP(年度マスタ!$K$4&amp;"_"&amp;AE$33,データシート1!$A:$BT,MATCH("aa_"&amp;$S37,データシート1!$A$1:$BT$1,0),0)</f>
        <v>2.8567509517921414</v>
      </c>
      <c r="AF37" s="900">
        <f>VLOOKUP(年度マスタ!$K$4&amp;"_"&amp;AF$33,データシート1!$A:$BT,MATCH("aa_"&amp;$S37,データシート1!$A$1:$BT$1,0),0)</f>
        <v>2.7370599408722054</v>
      </c>
      <c r="AG37" s="900">
        <f>VLOOKUP(年度マスタ!$K$4&amp;"_"&amp;AG$33,データシート1!$A:$BT,MATCH("aa_"&amp;$S37,データシート1!$A$1:$BT$1,0),0)</f>
        <v>2.4002246834230312</v>
      </c>
      <c r="AH37" s="900">
        <f>VLOOKUP(年度マスタ!$K$4&amp;"_"&amp;AH$33,データシート1!$A:$BT,MATCH("aa_"&amp;$S37,データシート1!$A$1:$BT$1,0),0)</f>
        <v>2.2504973322870874</v>
      </c>
      <c r="AI37" s="900">
        <f>VLOOKUP(年度マスタ!$K$4&amp;"_"&amp;AI$33,データシート1!$A:$BT,MATCH("aa_"&amp;$S37,データシート1!$A$1:$BT$1,0),0)</f>
        <v>2.3068835443991458</v>
      </c>
      <c r="AJ37" s="900">
        <f>VLOOKUP(年度マスタ!$K$4&amp;"_"&amp;AJ$33,データシート1!$A:$BT,MATCH("aa_"&amp;$S37,データシート1!$A$1:$BT$1,0),0)</f>
        <v>2.3300508411664249</v>
      </c>
      <c r="AK37" s="901">
        <f>VLOOKUP(年度マスタ!$K$4&amp;"_"&amp;AK$33,データシート1!$A:$BT,MATCH("aa_"&amp;$S37,データシート1!$A$1:$BT$1,0),0)</f>
        <v>2.4548774950093502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72.019318083872847</v>
      </c>
      <c r="P38" s="454">
        <f t="shared" si="9"/>
        <v>0.31584428663370634</v>
      </c>
      <c r="Q38" s="328"/>
      <c r="R38" s="13"/>
      <c r="S38" s="356" t="s">
        <v>188</v>
      </c>
      <c r="T38" s="335"/>
      <c r="U38" s="348"/>
      <c r="V38" s="358" t="s">
        <v>197</v>
      </c>
      <c r="W38" s="358"/>
      <c r="X38" s="899">
        <f>VLOOKUP(年度マスタ!$K$4&amp;"_"&amp;X$33,データシート1!$A:$BT,MATCH("aa_"&amp;$S38,データシート1!$A$1:$BT$1,0),0)</f>
        <v>28.420113148120581</v>
      </c>
      <c r="Y38" s="900">
        <f>VLOOKUP(年度マスタ!$K$4&amp;"_"&amp;Y$33,データシート1!$A:$BT,MATCH("aa_"&amp;$S38,データシート1!$A$1:$BT$1,0),0)</f>
        <v>25.613201652150931</v>
      </c>
      <c r="Z38" s="900">
        <f>VLOOKUP(年度マスタ!$K$4&amp;"_"&amp;Z$33,データシート1!$A:$BT,MATCH("aa_"&amp;$S38,データシート1!$A$1:$BT$1,0),0)</f>
        <v>23.568362447881341</v>
      </c>
      <c r="AA38" s="900">
        <f>VLOOKUP(年度マスタ!$K$4&amp;"_"&amp;AA$33,データシート1!$A:$BT,MATCH("aa_"&amp;$S38,データシート1!$A$1:$BT$1,0),0)</f>
        <v>22.850781668649692</v>
      </c>
      <c r="AB38" s="900">
        <f>VLOOKUP(年度マスタ!$K$4&amp;"_"&amp;AB$33,データシート1!$A:$BT,MATCH("aa_"&amp;$S38,データシート1!$A$1:$BT$1,0),0)</f>
        <v>23.187718219940649</v>
      </c>
      <c r="AC38" s="900">
        <f>VLOOKUP(年度マスタ!$K$4&amp;"_"&amp;AC$33,データシート1!$A:$BT,MATCH("aa_"&amp;$S38,データシート1!$A$1:$BT$1,0),0)</f>
        <v>21.644206410186779</v>
      </c>
      <c r="AD38" s="900">
        <f>VLOOKUP(年度マスタ!$K$4&amp;"_"&amp;AD$33,データシート1!$A:$BT,MATCH("aa_"&amp;$S38,データシート1!$A$1:$BT$1,0),0)</f>
        <v>24.604127954471359</v>
      </c>
      <c r="AE38" s="900">
        <f>VLOOKUP(年度マスタ!$K$4&amp;"_"&amp;AE$33,データシート1!$A:$BT,MATCH("aa_"&amp;$S38,データシート1!$A$1:$BT$1,0),0)</f>
        <v>23.457343371784425</v>
      </c>
      <c r="AF38" s="900">
        <f>VLOOKUP(年度マスタ!$K$4&amp;"_"&amp;AF$33,データシート1!$A:$BT,MATCH("aa_"&amp;$S38,データシート1!$A$1:$BT$1,0),0)</f>
        <v>20.362552560592768</v>
      </c>
      <c r="AG38" s="900">
        <f>VLOOKUP(年度マスタ!$K$4&amp;"_"&amp;AG$33,データシート1!$A:$BT,MATCH("aa_"&amp;$S38,データシート1!$A$1:$BT$1,0),0)</f>
        <v>18.361870452770525</v>
      </c>
      <c r="AH38" s="900">
        <f>VLOOKUP(年度マスタ!$K$4&amp;"_"&amp;AH$33,データシート1!$A:$BT,MATCH("aa_"&amp;$S38,データシート1!$A$1:$BT$1,0),0)</f>
        <v>18.69149927489681</v>
      </c>
      <c r="AI38" s="900">
        <f>VLOOKUP(年度マスタ!$K$4&amp;"_"&amp;AI$33,データシート1!$A:$BT,MATCH("aa_"&amp;$S38,データシート1!$A$1:$BT$1,0),0)</f>
        <v>53.757034071737699</v>
      </c>
      <c r="AJ38" s="900">
        <f>VLOOKUP(年度マスタ!$K$4&amp;"_"&amp;AJ$33,データシート1!$A:$BT,MATCH("aa_"&amp;$S38,データシート1!$A$1:$BT$1,0),0)</f>
        <v>49.413739178797044</v>
      </c>
      <c r="AK38" s="901">
        <f>VLOOKUP(年度マスタ!$K$4&amp;"_"&amp;AK$33,データシート1!$A:$BT,MATCH("aa_"&amp;$S38,データシート1!$A$1:$BT$1,0),0)</f>
        <v>48.294972130078669</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25.482507806202481</v>
      </c>
      <c r="P39" s="454">
        <f t="shared" si="9"/>
        <v>0.11175480015396261</v>
      </c>
      <c r="Q39" s="328"/>
      <c r="R39" s="13"/>
      <c r="S39" s="356" t="s">
        <v>189</v>
      </c>
      <c r="T39" s="335"/>
      <c r="U39" s="343" t="s">
        <v>199</v>
      </c>
      <c r="V39" s="344"/>
      <c r="W39" s="344"/>
      <c r="X39" s="896">
        <f>VLOOKUP(年度マスタ!$K$4&amp;"_"&amp;X$33,データシート1!$A:$BT,MATCH("aa_"&amp;$S39,データシート1!$A$1:$BT$1,0),0)</f>
        <v>35.213478953395999</v>
      </c>
      <c r="Y39" s="897">
        <f>VLOOKUP(年度マスタ!$K$4&amp;"_"&amp;Y$33,データシート1!$A:$BT,MATCH("aa_"&amp;$S39,データシート1!$A$1:$BT$1,0),0)</f>
        <v>37.765964012404112</v>
      </c>
      <c r="Z39" s="897">
        <f>VLOOKUP(年度マスタ!$K$4&amp;"_"&amp;Z$33,データシート1!$A:$BT,MATCH("aa_"&amp;$S39,データシート1!$A$1:$BT$1,0),0)</f>
        <v>43.768158406694369</v>
      </c>
      <c r="AA39" s="897">
        <f>VLOOKUP(年度マスタ!$K$4&amp;"_"&amp;AA$33,データシート1!$A:$BT,MATCH("aa_"&amp;$S39,データシート1!$A$1:$BT$1,0),0)</f>
        <v>47.41596158940866</v>
      </c>
      <c r="AB39" s="897">
        <f>VLOOKUP(年度マスタ!$K$4&amp;"_"&amp;AB$33,データシート1!$A:$BT,MATCH("aa_"&amp;$S39,データシート1!$A$1:$BT$1,0),0)</f>
        <v>48.025202509022037</v>
      </c>
      <c r="AC39" s="897">
        <f>VLOOKUP(年度マスタ!$K$4&amp;"_"&amp;AC$33,データシート1!$A:$BT,MATCH("aa_"&amp;$S39,データシート1!$A$1:$BT$1,0),0)</f>
        <v>46.20709165124633</v>
      </c>
      <c r="AD39" s="897">
        <f>VLOOKUP(年度マスタ!$K$4&amp;"_"&amp;AD$33,データシート1!$A:$BT,MATCH("aa_"&amp;$S39,データシート1!$A$1:$BT$1,0),0)</f>
        <v>39.099686354597701</v>
      </c>
      <c r="AE39" s="897">
        <f>VLOOKUP(年度マスタ!$K$4&amp;"_"&amp;AE$33,データシート1!$A:$BT,MATCH("aa_"&amp;$S39,データシート1!$A$1:$BT$1,0),0)</f>
        <v>32.5842403902397</v>
      </c>
      <c r="AF39" s="897">
        <f>VLOOKUP(年度マスタ!$K$4&amp;"_"&amp;AF$33,データシート1!$A:$BT,MATCH("aa_"&amp;$S39,データシート1!$A$1:$BT$1,0),0)</f>
        <v>31.287977754081417</v>
      </c>
      <c r="AG39" s="897">
        <f>VLOOKUP(年度マスタ!$K$4&amp;"_"&amp;AG$33,データシート1!$A:$BT,MATCH("aa_"&amp;$S39,データシート1!$A$1:$BT$1,0),0)</f>
        <v>28.277728988470319</v>
      </c>
      <c r="AH39" s="897">
        <f>VLOOKUP(年度マスタ!$K$4&amp;"_"&amp;AH$33,データシート1!$A:$BT,MATCH("aa_"&amp;$S39,データシート1!$A$1:$BT$1,0),0)</f>
        <v>28.84420231868604</v>
      </c>
      <c r="AI39" s="897">
        <f>VLOOKUP(年度マスタ!$K$4&amp;"_"&amp;AI$33,データシート1!$A:$BT,MATCH("aa_"&amp;$S39,データシート1!$A$1:$BT$1,0),0)</f>
        <v>29.081912064508746</v>
      </c>
      <c r="AJ39" s="897">
        <f>VLOOKUP(年度マスタ!$K$4&amp;"_"&amp;AJ$33,データシート1!$A:$BT,MATCH("aa_"&amp;$S39,データシート1!$A$1:$BT$1,0),0)</f>
        <v>26.381540082336446</v>
      </c>
      <c r="AK39" s="898">
        <f>VLOOKUP(年度マスタ!$K$4&amp;"_"&amp;AK$33,データシート1!$A:$BT,MATCH("aa_"&amp;$S39,データシート1!$A$1:$BT$1,0),0)</f>
        <v>29.728014480888561</v>
      </c>
      <c r="AL39" s="330"/>
      <c r="AW39" s="17" t="str">
        <f>年度マスタ!K4</f>
        <v>42210</v>
      </c>
      <c r="AX39" s="17" t="s">
        <v>200</v>
      </c>
      <c r="AY39" s="17">
        <f>VLOOKUP($AW39&amp;"_"&amp;$AY$34,データシート1!$A:$BT,MATCH($AY$31&amp;"_"&amp;AY$36,データシート1!$A$1:$BT$1,0),0)</f>
        <v>3.040676941321788</v>
      </c>
      <c r="AZ39" s="17">
        <f>VLOOKUP($AW39&amp;"_"&amp;$AY$34,データシート1!$A:$BT,MATCH($AY$31&amp;"_"&amp;AZ$36,データシート1!$A$1:$BT$1,0),0)</f>
        <v>2.4548774950093502</v>
      </c>
      <c r="BA39" s="17">
        <f>VLOOKUP($AW39&amp;"_"&amp;$AY$34,データシート1!$A:$BT,MATCH($AY$31&amp;"_"&amp;BA$36,データシート1!$A$1:$BT$1,0),0)</f>
        <v>48.294972130078669</v>
      </c>
      <c r="BB39" s="17">
        <f>VLOOKUP($AW39&amp;"_"&amp;$AY$34,データシート1!$A:$BT,MATCH($AY$31&amp;"_"&amp;BB$36,データシート1!$A$1:$BT$1,0),0)</f>
        <v>29.728014480888561</v>
      </c>
      <c r="BC39" s="17">
        <f>VLOOKUP($AW39&amp;"_"&amp;$AY$34,データシート1!$A:$BT,MATCH($AY$31&amp;"_"&amp;BC$36,データシート1!$A$1:$BT$1,0),0)</f>
        <v>28.818381998307455</v>
      </c>
      <c r="BD39" s="17">
        <f>VLOOKUP($AW39&amp;"_"&amp;$AY$34,データシート1!$A:$BT,MATCH($AY$31&amp;"_"&amp;BD$36,データシート1!$A$1:$BT$1,0),0)</f>
        <v>20.230225832488962</v>
      </c>
      <c r="BE39" s="17">
        <f>VLOOKUP($AW39&amp;"_"&amp;$AY$34,データシート1!$A:$BT,MATCH($AY$31&amp;"_"&amp;BE$36,データシート1!$A$1:$BT$1,0),0)</f>
        <v>39.466079639171767</v>
      </c>
      <c r="BF39" s="17">
        <f>VLOOKUP($AW39&amp;"_"&amp;$AY$34,データシート1!$A:$BT,MATCH($AY$31&amp;"_"&amp;BF$36,データシート1!$A$1:$BT$1,0),0)</f>
        <v>1.4691557896067948</v>
      </c>
      <c r="BG39" s="17">
        <f>VLOOKUP($AW39&amp;"_"&amp;$AY$34,データシート1!$A:$BT,MATCH($AY$31&amp;"_"&amp;BG$36,データシート1!$A$1:$BT$1,0),0)</f>
        <v>33.775362350568088</v>
      </c>
      <c r="BH39" s="17">
        <f>VLOOKUP($AW39&amp;"_"&amp;$AY$34,データシート1!$A:$BT,MATCH($AY$31&amp;"_"&amp;BH$36,データシート1!$A$1:$BT$1,0),0)</f>
        <v>1.0201674629999999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46.536810277670369</v>
      </c>
      <c r="P40" s="454">
        <f t="shared" si="9"/>
        <v>0.20408948647974373</v>
      </c>
      <c r="Q40" s="328"/>
      <c r="R40" s="13"/>
      <c r="S40" s="356" t="s">
        <v>165</v>
      </c>
      <c r="T40" s="335"/>
      <c r="U40" s="343" t="s">
        <v>165</v>
      </c>
      <c r="V40" s="344"/>
      <c r="W40" s="344"/>
      <c r="X40" s="896">
        <f>VLOOKUP(年度マスタ!$K$4&amp;"_"&amp;X$33,データシート1!$A:$BT,MATCH("aa_"&amp;$S40,データシート1!$A$1:$BT$1,0),0)</f>
        <v>28.818291384952921</v>
      </c>
      <c r="Y40" s="897">
        <f>VLOOKUP(年度マスタ!$K$4&amp;"_"&amp;Y$33,データシート1!$A:$BT,MATCH("aa_"&amp;$S40,データシート1!$A$1:$BT$1,0),0)</f>
        <v>32.655300305914643</v>
      </c>
      <c r="Z40" s="897">
        <f>VLOOKUP(年度マスタ!$K$4&amp;"_"&amp;Z$33,データシート1!$A:$BT,MATCH("aa_"&amp;$S40,データシート1!$A$1:$BT$1,0),0)</f>
        <v>37.8043644156553</v>
      </c>
      <c r="AA40" s="897">
        <f>VLOOKUP(年度マスタ!$K$4&amp;"_"&amp;AA$33,データシート1!$A:$BT,MATCH("aa_"&amp;$S40,データシート1!$A$1:$BT$1,0),0)</f>
        <v>43.799214380260267</v>
      </c>
      <c r="AB40" s="897">
        <f>VLOOKUP(年度マスタ!$K$4&amp;"_"&amp;AB$33,データシート1!$A:$BT,MATCH("aa_"&amp;$S40,データシート1!$A$1:$BT$1,0),0)</f>
        <v>42.466817846191176</v>
      </c>
      <c r="AC40" s="897">
        <f>VLOOKUP(年度マスタ!$K$4&amp;"_"&amp;AC$33,データシート1!$A:$BT,MATCH("aa_"&amp;$S40,データシート1!$A$1:$BT$1,0),0)</f>
        <v>39.320486408363337</v>
      </c>
      <c r="AD40" s="897">
        <f>VLOOKUP(年度マスタ!$K$4&amp;"_"&amp;AD$33,データシート1!$A:$BT,MATCH("aa_"&amp;$S40,データシート1!$A$1:$BT$1,0),0)</f>
        <v>34.222423007439502</v>
      </c>
      <c r="AE40" s="897">
        <f>VLOOKUP(年度マスタ!$K$4&amp;"_"&amp;AE$33,データシート1!$A:$BT,MATCH("aa_"&amp;$S40,データシート1!$A$1:$BT$1,0),0)</f>
        <v>31.508177275491214</v>
      </c>
      <c r="AF40" s="897">
        <f>VLOOKUP(年度マスタ!$K$4&amp;"_"&amp;AF$33,データシート1!$A:$BT,MATCH("aa_"&amp;$S40,データシート1!$A$1:$BT$1,0),0)</f>
        <v>31.77588915554432</v>
      </c>
      <c r="AG40" s="897">
        <f>VLOOKUP(年度マスタ!$K$4&amp;"_"&amp;AG$33,データシート1!$A:$BT,MATCH("aa_"&amp;$S40,データシート1!$A$1:$BT$1,0),0)</f>
        <v>23.831047783771552</v>
      </c>
      <c r="AH40" s="897">
        <f>VLOOKUP(年度マスタ!$K$4&amp;"_"&amp;AH$33,データシート1!$A:$BT,MATCH("aa_"&amp;$S40,データシート1!$A$1:$BT$1,0),0)</f>
        <v>25.545360255914716</v>
      </c>
      <c r="AI40" s="897">
        <f>VLOOKUP(年度マスタ!$K$4&amp;"_"&amp;AI$33,データシート1!$A:$BT,MATCH("aa_"&amp;$S40,データシート1!$A$1:$BT$1,0),0)</f>
        <v>25.399298333234206</v>
      </c>
      <c r="AJ40" s="897">
        <f>VLOOKUP(年度マスタ!$K$4&amp;"_"&amp;AJ$33,データシート1!$A:$BT,MATCH("aa_"&amp;$S40,データシート1!$A$1:$BT$1,0),0)</f>
        <v>22.305822087346193</v>
      </c>
      <c r="AK40" s="898">
        <f>VLOOKUP(年度マスタ!$K$4&amp;"_"&amp;AK$33,データシート1!$A:$BT,MATCH("aa_"&amp;$S40,データシート1!$A$1:$BT$1,0),0)</f>
        <v>28.818381998307455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2.2436013397172299</v>
      </c>
      <c r="P41" s="454">
        <f t="shared" si="9"/>
        <v>9.839424802775219E-3</v>
      </c>
      <c r="Q41" s="328"/>
      <c r="R41" s="13"/>
      <c r="S41" s="356" t="s">
        <v>201</v>
      </c>
      <c r="T41" s="335"/>
      <c r="U41" s="246" t="s">
        <v>128</v>
      </c>
      <c r="V41" s="344"/>
      <c r="W41" s="344"/>
      <c r="X41" s="896">
        <f>X42+X45+X46</f>
        <v>107.23486621923465</v>
      </c>
      <c r="Y41" s="897">
        <f t="shared" ref="Y41:AH41" si="12">Y42+Y45+Y46</f>
        <v>106.82371603551312</v>
      </c>
      <c r="Z41" s="897">
        <f t="shared" si="12"/>
        <v>105.28374672722556</v>
      </c>
      <c r="AA41" s="897">
        <f t="shared" si="12"/>
        <v>103.17340407954217</v>
      </c>
      <c r="AB41" s="897">
        <f t="shared" si="12"/>
        <v>102.09476253118856</v>
      </c>
      <c r="AC41" s="897">
        <f t="shared" si="12"/>
        <v>99.938987326236159</v>
      </c>
      <c r="AD41" s="897">
        <f t="shared" si="12"/>
        <v>98.819316179915432</v>
      </c>
      <c r="AE41" s="897">
        <f t="shared" si="12"/>
        <v>95.438991583697245</v>
      </c>
      <c r="AF41" s="897">
        <f t="shared" si="12"/>
        <v>95.239250547709815</v>
      </c>
      <c r="AG41" s="897">
        <f t="shared" si="12"/>
        <v>94.70141248097147</v>
      </c>
      <c r="AH41" s="897">
        <f t="shared" si="12"/>
        <v>95.666186468888284</v>
      </c>
      <c r="AI41" s="897">
        <f>AI42+AI45+AI46</f>
        <v>88.637517091167311</v>
      </c>
      <c r="AJ41" s="897">
        <f>AJ42+AJ45+AJ46</f>
        <v>91.758601787185228</v>
      </c>
      <c r="AK41" s="898">
        <f>AK42+AK45+AK46</f>
        <v>94.940823611835611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27.83184310759848</v>
      </c>
      <c r="P42" s="454">
        <f t="shared" si="9"/>
        <v>0.12205792648277138</v>
      </c>
      <c r="Q42" s="328"/>
      <c r="R42" s="13"/>
      <c r="S42" s="356"/>
      <c r="T42" s="335"/>
      <c r="U42" s="346"/>
      <c r="V42" s="564" t="s">
        <v>129</v>
      </c>
      <c r="W42" s="336"/>
      <c r="X42" s="899">
        <f>SUM(X43:X44)</f>
        <v>74.983440763285245</v>
      </c>
      <c r="Y42" s="900">
        <f t="shared" ref="Y42:AK42" si="13">SUM(Y43:Y44)</f>
        <v>75.788323912654931</v>
      </c>
      <c r="Z42" s="900">
        <f t="shared" si="13"/>
        <v>73.421025002411696</v>
      </c>
      <c r="AA42" s="900">
        <f t="shared" si="13"/>
        <v>72.991192623775362</v>
      </c>
      <c r="AB42" s="900">
        <f t="shared" si="13"/>
        <v>72.019318083872847</v>
      </c>
      <c r="AC42" s="900">
        <f t="shared" si="13"/>
        <v>70.222978065897522</v>
      </c>
      <c r="AD42" s="900">
        <f t="shared" si="13"/>
        <v>69.429298447036686</v>
      </c>
      <c r="AE42" s="900">
        <f t="shared" si="13"/>
        <v>68.092034606544232</v>
      </c>
      <c r="AF42" s="900">
        <f t="shared" si="13"/>
        <v>67.111497706503897</v>
      </c>
      <c r="AG42" s="900">
        <f t="shared" si="13"/>
        <v>66.236469516610498</v>
      </c>
      <c r="AH42" s="900">
        <f t="shared" si="13"/>
        <v>64.892060578584662</v>
      </c>
      <c r="AI42" s="900">
        <f t="shared" si="13"/>
        <v>59.446818081056882</v>
      </c>
      <c r="AJ42" s="900">
        <f t="shared" si="13"/>
        <v>59.481146119190448</v>
      </c>
      <c r="AK42" s="901">
        <f t="shared" si="13"/>
        <v>59.696305471660729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2.2734828832999998</v>
      </c>
      <c r="P43" s="612">
        <f t="shared" si="9"/>
        <v>9.9704717922152273E-3</v>
      </c>
      <c r="Q43" s="328"/>
      <c r="R43" s="13"/>
      <c r="S43" s="356" t="s">
        <v>190</v>
      </c>
      <c r="T43" s="359"/>
      <c r="U43" s="346"/>
      <c r="V43" s="360"/>
      <c r="W43" s="347" t="s">
        <v>190</v>
      </c>
      <c r="X43" s="899">
        <f>VLOOKUP(年度マスタ!$K$4&amp;"_"&amp;X$33,データシート1!$A:$BT,MATCH("aa_"&amp;$S43,データシート1!$A$1:$BT$1,0),0)</f>
        <v>26.49130163030647</v>
      </c>
      <c r="Y43" s="900">
        <f>VLOOKUP(年度マスタ!$K$4&amp;"_"&amp;Y$33,データシート1!$A:$BT,MATCH("aa_"&amp;$S43,データシート1!$A$1:$BT$1,0),0)</f>
        <v>26.650337416757829</v>
      </c>
      <c r="Z43" s="900">
        <f>VLOOKUP(年度マスタ!$K$4&amp;"_"&amp;Z$33,データシート1!$A:$BT,MATCH("aa_"&amp;$S43,データシート1!$A$1:$BT$1,0),0)</f>
        <v>26.17809897588133</v>
      </c>
      <c r="AA43" s="900">
        <f>VLOOKUP(年度マスタ!$K$4&amp;"_"&amp;AA$33,データシート1!$A:$BT,MATCH("aa_"&amp;$S43,データシート1!$A$1:$BT$1,0),0)</f>
        <v>26.260805852276622</v>
      </c>
      <c r="AB43" s="900">
        <f>VLOOKUP(年度マスタ!$K$4&amp;"_"&amp;AB$33,データシート1!$A:$BT,MATCH("aa_"&amp;$S43,データシート1!$A$1:$BT$1,0),0)</f>
        <v>25.482507806202481</v>
      </c>
      <c r="AC43" s="900">
        <f>VLOOKUP(年度マスタ!$K$4&amp;"_"&amp;AC$33,データシート1!$A:$BT,MATCH("aa_"&amp;$S43,データシート1!$A$1:$BT$1,0),0)</f>
        <v>24.312966483065498</v>
      </c>
      <c r="AD43" s="900">
        <f>VLOOKUP(年度マスタ!$K$4&amp;"_"&amp;AD$33,データシート1!$A:$BT,MATCH("aa_"&amp;$S43,データシート1!$A$1:$BT$1,0),0)</f>
        <v>24.261936183556919</v>
      </c>
      <c r="AE43" s="900">
        <f>VLOOKUP(年度マスタ!$K$4&amp;"_"&amp;AE$33,データシート1!$A:$BT,MATCH("aa_"&amp;$S43,データシート1!$A$1:$BT$1,0),0)</f>
        <v>23.989415611075088</v>
      </c>
      <c r="AF43" s="900">
        <f>VLOOKUP(年度マスタ!$K$4&amp;"_"&amp;AF$33,データシート1!$A:$BT,MATCH("aa_"&amp;$S43,データシート1!$A$1:$BT$1,0),0)</f>
        <v>23.621381166821017</v>
      </c>
      <c r="AG43" s="900">
        <f>VLOOKUP(年度マスタ!$K$4&amp;"_"&amp;AG$33,データシート1!$A:$BT,MATCH("aa_"&amp;$S43,データシート1!$A$1:$BT$1,0),0)</f>
        <v>23.39913863738925</v>
      </c>
      <c r="AH43" s="900">
        <f>VLOOKUP(年度マスタ!$K$4&amp;"_"&amp;AH$33,データシート1!$A:$BT,MATCH("aa_"&amp;$S43,データシート1!$A$1:$BT$1,0),0)</f>
        <v>22.853783493431781</v>
      </c>
      <c r="AI43" s="900">
        <f>VLOOKUP(年度マスタ!$K$4&amp;"_"&amp;AI$33,データシート1!$A:$BT,MATCH("aa_"&amp;$S43,データシート1!$A$1:$BT$1,0),0)</f>
        <v>19.968567431003883</v>
      </c>
      <c r="AJ43" s="900">
        <f>VLOOKUP(年度マスタ!$K$4&amp;"_"&amp;AJ$33,データシート1!$A:$BT,MATCH("aa_"&amp;$S43,データシート1!$A$1:$BT$1,0),0)</f>
        <v>19.250797590895687</v>
      </c>
      <c r="AK43" s="901">
        <f>VLOOKUP(年度マスタ!$K$4&amp;"_"&amp;AK$33,データシート1!$A:$BT,MATCH("aa_"&amp;$S43,データシート1!$A$1:$BT$1,0),0)</f>
        <v>20.230225832488962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48.492139132978771</v>
      </c>
      <c r="Y44" s="900">
        <f>VLOOKUP(年度マスタ!$K$4&amp;"_"&amp;Y$33,データシート1!$A:$BT,MATCH("aa_"&amp;$S44,データシート1!$A$1:$BT$1,0),0)</f>
        <v>49.137986495897103</v>
      </c>
      <c r="Z44" s="900">
        <f>VLOOKUP(年度マスタ!$K$4&amp;"_"&amp;Z$33,データシート1!$A:$BT,MATCH("aa_"&amp;$S44,データシート1!$A$1:$BT$1,0),0)</f>
        <v>47.24292602653037</v>
      </c>
      <c r="AA44" s="900">
        <f>VLOOKUP(年度マスタ!$K$4&amp;"_"&amp;AA$33,データシート1!$A:$BT,MATCH("aa_"&amp;$S44,データシート1!$A$1:$BT$1,0),0)</f>
        <v>46.730386771498743</v>
      </c>
      <c r="AB44" s="900">
        <f>VLOOKUP(年度マスタ!$K$4&amp;"_"&amp;AB$33,データシート1!$A:$BT,MATCH("aa_"&amp;$S44,データシート1!$A$1:$BT$1,0),0)</f>
        <v>46.536810277670369</v>
      </c>
      <c r="AC44" s="900">
        <f>VLOOKUP(年度マスタ!$K$4&amp;"_"&amp;AC$33,データシート1!$A:$BT,MATCH("aa_"&amp;$S44,データシート1!$A$1:$BT$1,0),0)</f>
        <v>45.91001158283202</v>
      </c>
      <c r="AD44" s="900">
        <f>VLOOKUP(年度マスタ!$K$4&amp;"_"&amp;AD$33,データシート1!$A:$BT,MATCH("aa_"&amp;$S44,データシート1!$A$1:$BT$1,0),0)</f>
        <v>45.167362263479767</v>
      </c>
      <c r="AE44" s="900">
        <f>VLOOKUP(年度マスタ!$K$4&amp;"_"&amp;AE$33,データシート1!$A:$BT,MATCH("aa_"&amp;$S44,データシート1!$A$1:$BT$1,0),0)</f>
        <v>44.102618995469143</v>
      </c>
      <c r="AF44" s="900">
        <f>VLOOKUP(年度マスタ!$K$4&amp;"_"&amp;AF$33,データシート1!$A:$BT,MATCH("aa_"&amp;$S44,データシート1!$A$1:$BT$1,0),0)</f>
        <v>43.49011653968288</v>
      </c>
      <c r="AG44" s="900">
        <f>VLOOKUP(年度マスタ!$K$4&amp;"_"&amp;AG$33,データシート1!$A:$BT,MATCH("aa_"&amp;$S44,データシート1!$A$1:$BT$1,0),0)</f>
        <v>42.837330879221241</v>
      </c>
      <c r="AH44" s="900">
        <f>VLOOKUP(年度マスタ!$K$4&amp;"_"&amp;AH$33,データシート1!$A:$BT,MATCH("aa_"&amp;$S44,データシート1!$A$1:$BT$1,0),0)</f>
        <v>42.038277085152885</v>
      </c>
      <c r="AI44" s="900">
        <f>VLOOKUP(年度マスタ!$K$4&amp;"_"&amp;AI$33,データシート1!$A:$BT,MATCH("aa_"&amp;$S44,データシート1!$A$1:$BT$1,0),0)</f>
        <v>39.478250650052999</v>
      </c>
      <c r="AJ44" s="900">
        <f>VLOOKUP(年度マスタ!$K$4&amp;"_"&amp;AJ$33,データシート1!$A:$BT,MATCH("aa_"&amp;$S44,データシート1!$A$1:$BT$1,0),0)</f>
        <v>40.230348528294762</v>
      </c>
      <c r="AK44" s="901">
        <f>VLOOKUP(年度マスタ!$K$4&amp;"_"&amp;AK$33,データシート1!$A:$BT,MATCH("aa_"&amp;$S44,データシート1!$A$1:$BT$1,0),0)</f>
        <v>39.466079639171767</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1.7832578947698601</v>
      </c>
      <c r="Y45" s="900">
        <f>VLOOKUP(年度マスタ!$K$4&amp;"_"&amp;Y$33,データシート1!$A:$BT,MATCH("aa_"&amp;$S45,データシート1!$A$1:$BT$1,0),0)</f>
        <v>1.8251081470649599</v>
      </c>
      <c r="Z45" s="900">
        <f>VLOOKUP(年度マスタ!$K$4&amp;"_"&amp;Z$33,データシート1!$A:$BT,MATCH("aa_"&amp;$S45,データシート1!$A$1:$BT$1,0),0)</f>
        <v>2.0764684899280601</v>
      </c>
      <c r="AA45" s="900">
        <f>VLOOKUP(年度マスタ!$K$4&amp;"_"&amp;AA$33,データシート1!$A:$BT,MATCH("aa_"&amp;$S45,データシート1!$A$1:$BT$1,0),0)</f>
        <v>2.2252378129800801</v>
      </c>
      <c r="AB45" s="900">
        <f>VLOOKUP(年度マスタ!$K$4&amp;"_"&amp;AB$33,データシート1!$A:$BT,MATCH("aa_"&amp;$S45,データシート1!$A$1:$BT$1,0),0)</f>
        <v>2.2436013397172299</v>
      </c>
      <c r="AC45" s="900">
        <f>VLOOKUP(年度マスタ!$K$4&amp;"_"&amp;AC$33,データシート1!$A:$BT,MATCH("aa_"&amp;$S45,データシート1!$A$1:$BT$1,0),0)</f>
        <v>2.1146767510619102</v>
      </c>
      <c r="AD45" s="900">
        <f>VLOOKUP(年度マスタ!$K$4&amp;"_"&amp;AD$33,データシート1!$A:$BT,MATCH("aa_"&amp;$S45,データシート1!$A$1:$BT$1,0),0)</f>
        <v>2.0336599106355302</v>
      </c>
      <c r="AE45" s="900">
        <f>VLOOKUP(年度マスタ!$K$4&amp;"_"&amp;AE$33,データシート1!$A:$BT,MATCH("aa_"&amp;$S45,データシート1!$A$1:$BT$1,0),0)</f>
        <v>1.948101960166873</v>
      </c>
      <c r="AF45" s="900">
        <f>VLOOKUP(年度マスタ!$K$4&amp;"_"&amp;AF$33,データシート1!$A:$BT,MATCH("aa_"&amp;$S45,データシート1!$A$1:$BT$1,0),0)</f>
        <v>1.8579712186283399</v>
      </c>
      <c r="AG45" s="900">
        <f>VLOOKUP(年度マスタ!$K$4&amp;"_"&amp;AG$33,データシート1!$A:$BT,MATCH("aa_"&amp;$S45,データシート1!$A$1:$BT$1,0),0)</f>
        <v>1.7003176170906</v>
      </c>
      <c r="AH45" s="900">
        <f>VLOOKUP(年度マスタ!$K$4&amp;"_"&amp;AH$33,データシート1!$A:$BT,MATCH("aa_"&amp;$S45,データシート1!$A$1:$BT$1,0),0)</f>
        <v>1.63155649452313</v>
      </c>
      <c r="AI45" s="900">
        <f>VLOOKUP(年度マスタ!$K$4&amp;"_"&amp;AI$33,データシート1!$A:$BT,MATCH("aa_"&amp;$S45,データシート1!$A$1:$BT$1,0),0)</f>
        <v>1.53162271173374</v>
      </c>
      <c r="AJ45" s="900">
        <f>VLOOKUP(年度マスタ!$K$4&amp;"_"&amp;AJ$33,データシート1!$A:$BT,MATCH("aa_"&amp;$S45,データシート1!$A$1:$BT$1,0),0)</f>
        <v>1.48852091599023</v>
      </c>
      <c r="AK45" s="901">
        <f>VLOOKUP(年度マスタ!$K$4&amp;"_"&amp;AK$33,データシート1!$A:$BT,MATCH("aa_"&amp;$S45,データシート1!$A$1:$BT$1,0),0)</f>
        <v>1.4691557896067948</v>
      </c>
      <c r="AL45" s="330"/>
      <c r="AW45" s="17" t="str">
        <f>AW48</f>
        <v>壱岐市</v>
      </c>
      <c r="AX45" s="1010">
        <f t="shared" ref="AX45:BB45" si="15">AX48/$BC48</f>
        <v>0.25823843120823187</v>
      </c>
      <c r="AY45" s="1010">
        <f t="shared" si="15"/>
        <v>0.14271873343724081</v>
      </c>
      <c r="AZ45" s="1010">
        <f t="shared" si="15"/>
        <v>0.13835175508115827</v>
      </c>
      <c r="BA45" s="1010">
        <f t="shared" si="15"/>
        <v>0.45579344379290898</v>
      </c>
      <c r="BB45" s="1010">
        <f t="shared" si="15"/>
        <v>4.8976364804600081E-3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30.468167561179548</v>
      </c>
      <c r="Y46" s="900">
        <f>VLOOKUP(年度マスタ!$K$4&amp;"_"&amp;Y$33,データシート1!$A:$BT,MATCH("aa_"&amp;$S46,データシート1!$A$1:$BT$1,0),0)</f>
        <v>29.21028397579321</v>
      </c>
      <c r="Z46" s="900">
        <f>VLOOKUP(年度マスタ!$K$4&amp;"_"&amp;Z$33,データシート1!$A:$BT,MATCH("aa_"&amp;$S46,データシート1!$A$1:$BT$1,0),0)</f>
        <v>29.786253234885809</v>
      </c>
      <c r="AA46" s="900">
        <f>VLOOKUP(年度マスタ!$K$4&amp;"_"&amp;AA$33,データシート1!$A:$BT,MATCH("aa_"&amp;$S46,データシート1!$A$1:$BT$1,0),0)</f>
        <v>27.956973642786721</v>
      </c>
      <c r="AB46" s="900">
        <f>VLOOKUP(年度マスタ!$K$4&amp;"_"&amp;AB$33,データシート1!$A:$BT,MATCH("aa_"&amp;$S46,データシート1!$A$1:$BT$1,0),0)</f>
        <v>27.83184310759848</v>
      </c>
      <c r="AC46" s="900">
        <f>VLOOKUP(年度マスタ!$K$4&amp;"_"&amp;AC$33,データシート1!$A:$BT,MATCH("aa_"&amp;$S46,データシート1!$A$1:$BT$1,0),0)</f>
        <v>27.60133250927673</v>
      </c>
      <c r="AD46" s="900">
        <f>VLOOKUP(年度マスタ!$K$4&amp;"_"&amp;AD$33,データシート1!$A:$BT,MATCH("aa_"&amp;$S46,データシート1!$A$1:$BT$1,0),0)</f>
        <v>27.356357822243215</v>
      </c>
      <c r="AE46" s="900">
        <f>VLOOKUP(年度マスタ!$K$4&amp;"_"&amp;AE$33,データシート1!$A:$BT,MATCH("aa_"&amp;$S46,データシート1!$A$1:$BT$1,0),0)</f>
        <v>25.398855016986143</v>
      </c>
      <c r="AF46" s="900">
        <f>VLOOKUP(年度マスタ!$K$4&amp;"_"&amp;AF$33,データシート1!$A:$BT,MATCH("aa_"&amp;$S46,データシート1!$A$1:$BT$1,0),0)</f>
        <v>26.269781622577582</v>
      </c>
      <c r="AG46" s="900">
        <f>VLOOKUP(年度マスタ!$K$4&amp;"_"&amp;AG$33,データシート1!$A:$BT,MATCH("aa_"&amp;$S46,データシート1!$A$1:$BT$1,0),0)</f>
        <v>26.764625347270364</v>
      </c>
      <c r="AH46" s="900">
        <f>VLOOKUP(年度マスタ!$K$4&amp;"_"&amp;AH$33,データシート1!$A:$BT,MATCH("aa_"&amp;$S46,データシート1!$A$1:$BT$1,0),0)</f>
        <v>29.142569395780502</v>
      </c>
      <c r="AI46" s="900">
        <f>VLOOKUP(年度マスタ!$K$4&amp;"_"&amp;AI$33,データシート1!$A:$BT,MATCH("aa_"&amp;$S46,データシート1!$A$1:$BT$1,0),0)</f>
        <v>27.659076298376689</v>
      </c>
      <c r="AJ46" s="900">
        <f>VLOOKUP(年度マスタ!$K$4&amp;"_"&amp;AJ$33,データシート1!$A:$BT,MATCH("aa_"&amp;$S46,データシート1!$A$1:$BT$1,0),0)</f>
        <v>30.788934752004558</v>
      </c>
      <c r="AK46" s="901">
        <f>VLOOKUP(年度マスタ!$K$4&amp;"_"&amp;AK$33,データシート1!$A:$BT,MATCH("aa_"&amp;$S46,データシート1!$A$1:$BT$1,0),0)</f>
        <v>33.775362350568088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2.2249264742800001</v>
      </c>
      <c r="Y47" s="903">
        <f>VLOOKUP(年度マスタ!$K$4&amp;"_"&amp;Y$33,データシート1!$A:$BT,MATCH("aa_"&amp;$S47,データシート1!$A$1:$BT$1,0),0)</f>
        <v>2.9465112045400002</v>
      </c>
      <c r="Z47" s="903">
        <f>VLOOKUP(年度マスタ!$K$4&amp;"_"&amp;Z$33,データシート1!$A:$BT,MATCH("aa_"&amp;$S47,データシート1!$A$1:$BT$1,0),0)</f>
        <v>2.49720732844</v>
      </c>
      <c r="AA47" s="903">
        <f>VLOOKUP(年度マスタ!$K$4&amp;"_"&amp;AA$33,データシート1!$A:$BT,MATCH("aa_"&amp;$S47,データシート1!$A$1:$BT$1,0),0)</f>
        <v>2.23272183006</v>
      </c>
      <c r="AB47" s="903">
        <f>VLOOKUP(年度マスタ!$K$4&amp;"_"&amp;AB$33,データシート1!$A:$BT,MATCH("aa_"&amp;$S47,データシート1!$A$1:$BT$1,0),0)</f>
        <v>2.2734828832999998</v>
      </c>
      <c r="AC47" s="903">
        <f>VLOOKUP(年度マスタ!$K$4&amp;"_"&amp;AC$33,データシート1!$A:$BT,MATCH("aa_"&amp;$S47,データシート1!$A$1:$BT$1,0),0)</f>
        <v>3.2196926446999998</v>
      </c>
      <c r="AD47" s="903">
        <f>VLOOKUP(年度マスタ!$K$4&amp;"_"&amp;AD$33,データシート1!$A:$BT,MATCH("aa_"&amp;$S47,データシート1!$A$1:$BT$1,0),0)</f>
        <v>3.5347147649999999</v>
      </c>
      <c r="AE47" s="903">
        <f>VLOOKUP(年度マスタ!$K$4&amp;"_"&amp;AE$33,データシート1!$A:$BT,MATCH("aa_"&amp;$S47,データシート1!$A$1:$BT$1,0),0)</f>
        <v>3.8718942688000002</v>
      </c>
      <c r="AF47" s="903">
        <f>VLOOKUP(年度マスタ!$K$4&amp;"_"&amp;AF$33,データシート1!$A:$BT,MATCH("aa_"&amp;$S47,データシート1!$A$1:$BT$1,0),0)</f>
        <v>3.7783936608000004</v>
      </c>
      <c r="AG47" s="903">
        <f>VLOOKUP(年度マスタ!$K$4&amp;"_"&amp;AG$33,データシート1!$A:$BT,MATCH("aa_"&amp;$S47,データシート1!$A$1:$BT$1,0),0)</f>
        <v>4.2725278273599994</v>
      </c>
      <c r="AH47" s="903">
        <f>VLOOKUP(年度マスタ!$K$4&amp;"_"&amp;AH$33,データシート1!$A:$BT,MATCH("aa_"&amp;$S47,データシート1!$A$1:$BT$1,0),0)</f>
        <v>2.3803896939999998</v>
      </c>
      <c r="AI47" s="903">
        <f>VLOOKUP(年度マスタ!$K$4&amp;"_"&amp;AI$33,データシート1!$A:$BT,MATCH("aa_"&amp;$S47,データシート1!$A$1:$BT$1,0),0)</f>
        <v>2.6872071639000001</v>
      </c>
      <c r="AJ47" s="903">
        <f>VLOOKUP(年度マスタ!$K$4&amp;"_"&amp;AJ$33,データシート1!$A:$BT,MATCH("aa_"&amp;$S47,データシート1!$A$1:$BT$1,0),0)</f>
        <v>2.123563141</v>
      </c>
      <c r="AK47" s="904">
        <f>VLOOKUP(年度マスタ!$K$4&amp;"_"&amp;AK$33,データシート1!$A:$BT,MATCH("aa_"&amp;$S47,データシート1!$A$1:$BT$1,0),0)</f>
        <v>1.0201674629999999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壱岐市</v>
      </c>
      <c r="AX48" s="1011">
        <f>SUM(AY39:BA39)</f>
        <v>53.79052656640981</v>
      </c>
      <c r="AY48" s="1011">
        <f>BB39</f>
        <v>29.728014480888561</v>
      </c>
      <c r="AZ48" s="1011">
        <f>BC39</f>
        <v>28.818381998307455</v>
      </c>
      <c r="BA48" s="1011">
        <f>SUM(BD39:BG39)</f>
        <v>94.940823611835611</v>
      </c>
      <c r="BB48" s="1011">
        <f>BH39</f>
        <v>1.0201674629999999</v>
      </c>
      <c r="BC48" s="1011">
        <f>SUM(AX48:BB48)</f>
        <v>208.29791412044145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208.29791412044145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53.79052656640981</v>
      </c>
      <c r="P52" s="453">
        <f t="shared" ref="P52:P64" si="18">O52/$O$51</f>
        <v>0.25823843120823187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3.040676941321788</v>
      </c>
      <c r="P53" s="454">
        <f t="shared" si="18"/>
        <v>1.4597731111045193E-2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2.4548774950093502</v>
      </c>
      <c r="P54" s="454">
        <f t="shared" si="18"/>
        <v>1.1785415640743755E-2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48.294972130078669</v>
      </c>
      <c r="P55" s="454">
        <f t="shared" si="18"/>
        <v>0.23185528445644291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29.728014480888561</v>
      </c>
      <c r="P56" s="453">
        <f t="shared" si="18"/>
        <v>0.14271873343724081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28.818381998307455</v>
      </c>
      <c r="P57" s="453">
        <f t="shared" si="18"/>
        <v>0.13835175508115827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94.940823611835611</v>
      </c>
      <c r="P58" s="453">
        <f t="shared" si="18"/>
        <v>0.45579344379290898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59.696305471660729</v>
      </c>
      <c r="P59" s="454">
        <f t="shared" si="18"/>
        <v>0.28659099023499246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20.230225832488962</v>
      </c>
      <c r="P60" s="454">
        <f t="shared" si="18"/>
        <v>9.7121595854250828E-2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39.466079639171767</v>
      </c>
      <c r="P61" s="454">
        <f t="shared" si="18"/>
        <v>0.18946939438074162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1.4691557896067948</v>
      </c>
      <c r="P62" s="454">
        <f t="shared" si="18"/>
        <v>7.0531469112902574E-3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33.775362350568088</v>
      </c>
      <c r="P63" s="454">
        <f t="shared" si="18"/>
        <v>0.16214930664662627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1.0201674629999999</v>
      </c>
      <c r="P64" s="612">
        <f t="shared" si="18"/>
        <v>4.8976364804600081E-3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壱岐市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78.6023</v>
      </c>
      <c r="AI7" s="78">
        <f>VLOOKUP(年度マスタ!$K$4&amp;"_"&amp;$AG7,データシート1!$A:$BT,MATCH("ab_"&amp;AI$2,データシート1!$A$1:$BT$1,0),0)</f>
        <v>1505</v>
      </c>
      <c r="AJ7" s="78">
        <f>VLOOKUP(年度マスタ!$K$4&amp;"_"&amp;$AG7,データシート1!$A:$BT,MATCH("ab_"&amp;AJ$2,データシート1!$A$1:$BT$1,0),0)</f>
        <v>332</v>
      </c>
      <c r="AK7" s="78">
        <f>VLOOKUP(年度マスタ!$K$4&amp;"_"&amp;$AG7,データシート1!$A:$BT,MATCH("ab_"&amp;AK$2,データシート1!$A$1:$BT$1,0),0)</f>
        <v>9182</v>
      </c>
      <c r="AL7" s="78">
        <f>VLOOKUP(年度マスタ!$K$4&amp;"_"&amp;$AG7,データシート1!$A:$BT,MATCH("ab_"&amp;AL$2,データシート1!$A$1:$BT$1,0),0)</f>
        <v>11632</v>
      </c>
      <c r="AM7" s="78">
        <f>VLOOKUP(年度マスタ!$K$4&amp;"_"&amp;$AG7,データシート1!$A:$BT,MATCH("ab_"&amp;AM$2,データシート1!$A$1:$BT$1,0),0)</f>
        <v>13392</v>
      </c>
      <c r="AN7" s="78">
        <f>VLOOKUP(年度マスタ!$K$4&amp;"_"&amp;$AG7,データシート1!$A:$BT,MATCH("ab_"&amp;AN$2,データシート1!$A$1:$BT$1,0),0)</f>
        <v>9760</v>
      </c>
      <c r="AO7" s="78">
        <f>VLOOKUP(年度マスタ!$K$4&amp;"_"&amp;$AG7,データシート1!$A:$BT,MATCH("ab_"&amp;AO$2,データシート1!$A$1:$BT$1,0),0)</f>
        <v>30589</v>
      </c>
      <c r="AP7" s="78">
        <f>VLOOKUP(年度マスタ!$K$4&amp;"_"&amp;$AG7,データシート1!$A:$BT,MATCH("ab_"&amp;AP$2,データシート1!$A$1:$BT$1,0),0)</f>
        <v>5614481</v>
      </c>
      <c r="AQ7" s="954">
        <f>VLOOKUP(年度マスタ!$K$4&amp;"_"&amp;$AG7,データシート1!$A:$BT,MATCH("ab_"&amp;AQ$2,データシート1!$A$1:$BT$1,0),0)</f>
        <v>2.2249264742800001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74.046999999999997</v>
      </c>
      <c r="AI8" s="78">
        <f>VLOOKUP(年度マスタ!$K$4&amp;"_"&amp;$AG8,データシート1!$A:$BT,MATCH("ab_"&amp;AI$2,データシート1!$A$1:$BT$1,0),0)</f>
        <v>1505</v>
      </c>
      <c r="AJ8" s="78">
        <f>VLOOKUP(年度マスタ!$K$4&amp;"_"&amp;$AG8,データシート1!$A:$BT,MATCH("ab_"&amp;AJ$2,データシート1!$A$1:$BT$1,0),0)</f>
        <v>332</v>
      </c>
      <c r="AK8" s="78">
        <f>VLOOKUP(年度マスタ!$K$4&amp;"_"&amp;$AG8,データシート1!$A:$BT,MATCH("ab_"&amp;AK$2,データシート1!$A$1:$BT$1,0),0)</f>
        <v>9182</v>
      </c>
      <c r="AL8" s="78">
        <f>VLOOKUP(年度マスタ!$K$4&amp;"_"&amp;$AG8,データシート1!$A:$BT,MATCH("ab_"&amp;AL$2,データシート1!$A$1:$BT$1,0),0)</f>
        <v>11627</v>
      </c>
      <c r="AM8" s="78">
        <f>VLOOKUP(年度マスタ!$K$4&amp;"_"&amp;$AG8,データシート1!$A:$BT,MATCH("ab_"&amp;AM$2,データシート1!$A$1:$BT$1,0),0)</f>
        <v>13535</v>
      </c>
      <c r="AN8" s="78">
        <f>VLOOKUP(年度マスタ!$K$4&amp;"_"&amp;$AG8,データシート1!$A:$BT,MATCH("ab_"&amp;AN$2,データシート1!$A$1:$BT$1,0),0)</f>
        <v>9643</v>
      </c>
      <c r="AO8" s="78">
        <f>VLOOKUP(年度マスタ!$K$4&amp;"_"&amp;$AG8,データシート1!$A:$BT,MATCH("ab_"&amp;AO$2,データシート1!$A$1:$BT$1,0),0)</f>
        <v>29999</v>
      </c>
      <c r="AP8" s="78">
        <f>VLOOKUP(年度マスタ!$K$4&amp;"_"&amp;$AG8,データシート1!$A:$BT,MATCH("ab_"&amp;AP$2,データシート1!$A$1:$BT$1,0),0)</f>
        <v>5100950</v>
      </c>
      <c r="AQ8" s="954">
        <f>VLOOKUP(年度マスタ!$K$4&amp;"_"&amp;$AG8,データシート1!$A:$BT,MATCH("ab_"&amp;AQ$2,データシート1!$A$1:$BT$1,0),0)</f>
        <v>2.9465112045400002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73.266000000000005</v>
      </c>
      <c r="AI9" s="78">
        <f>VLOOKUP(年度マスタ!$K$4&amp;"_"&amp;$AG9,データシート1!$A:$BT,MATCH("ab_"&amp;AI$2,データシート1!$A$1:$BT$1,0),0)</f>
        <v>1505</v>
      </c>
      <c r="AJ9" s="78">
        <f>VLOOKUP(年度マスタ!$K$4&amp;"_"&amp;$AG9,データシート1!$A:$BT,MATCH("ab_"&amp;AJ$2,データシート1!$A$1:$BT$1,0),0)</f>
        <v>332</v>
      </c>
      <c r="AK9" s="78">
        <f>VLOOKUP(年度マスタ!$K$4&amp;"_"&amp;$AG9,データシート1!$A:$BT,MATCH("ab_"&amp;AK$2,データシート1!$A$1:$BT$1,0),0)</f>
        <v>9182</v>
      </c>
      <c r="AL9" s="78">
        <f>VLOOKUP(年度マスタ!$K$4&amp;"_"&amp;$AG9,データシート1!$A:$BT,MATCH("ab_"&amp;AL$2,データシート1!$A$1:$BT$1,0),0)</f>
        <v>11648</v>
      </c>
      <c r="AM9" s="78">
        <f>VLOOKUP(年度マスタ!$K$4&amp;"_"&amp;$AG9,データシート1!$A:$BT,MATCH("ab_"&amp;AM$2,データシート1!$A$1:$BT$1,0),0)</f>
        <v>13584</v>
      </c>
      <c r="AN9" s="78">
        <f>VLOOKUP(年度マスタ!$K$4&amp;"_"&amp;$AG9,データシート1!$A:$BT,MATCH("ab_"&amp;AN$2,データシート1!$A$1:$BT$1,0),0)</f>
        <v>9547</v>
      </c>
      <c r="AO9" s="78">
        <f>VLOOKUP(年度マスタ!$K$4&amp;"_"&amp;$AG9,データシート1!$A:$BT,MATCH("ab_"&amp;AO$2,データシート1!$A$1:$BT$1,0),0)</f>
        <v>29589</v>
      </c>
      <c r="AP9" s="78">
        <f>VLOOKUP(年度マスタ!$K$4&amp;"_"&amp;$AG9,データシート1!$A:$BT,MATCH("ab_"&amp;AP$2,データシート1!$A$1:$BT$1,0),0)</f>
        <v>5192928</v>
      </c>
      <c r="AQ9" s="954">
        <f>VLOOKUP(年度マスタ!$K$4&amp;"_"&amp;$AG9,データシート1!$A:$BT,MATCH("ab_"&amp;AQ$2,データシート1!$A$1:$BT$1,0),0)</f>
        <v>2.49720732844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66.488</v>
      </c>
      <c r="AI10" s="78">
        <f>VLOOKUP(年度マスタ!$K$4&amp;"_"&amp;$AG10,データシート1!$A:$BT,MATCH("ab_"&amp;AI$2,データシート1!$A$1:$BT$1,0),0)</f>
        <v>1505</v>
      </c>
      <c r="AJ10" s="78">
        <f>VLOOKUP(年度マスタ!$K$4&amp;"_"&amp;$AG10,データシート1!$A:$BT,MATCH("ab_"&amp;AJ$2,データシート1!$A$1:$BT$1,0),0)</f>
        <v>332</v>
      </c>
      <c r="AK10" s="78">
        <f>VLOOKUP(年度マスタ!$K$4&amp;"_"&amp;$AG10,データシート1!$A:$BT,MATCH("ab_"&amp;AK$2,データシート1!$A$1:$BT$1,0),0)</f>
        <v>9182</v>
      </c>
      <c r="AL10" s="78">
        <f>VLOOKUP(年度マスタ!$K$4&amp;"_"&amp;$AG10,データシート1!$A:$BT,MATCH("ab_"&amp;AL$2,データシート1!$A$1:$BT$1,0),0)</f>
        <v>11663</v>
      </c>
      <c r="AM10" s="78">
        <f>VLOOKUP(年度マスタ!$K$4&amp;"_"&amp;$AG10,データシート1!$A:$BT,MATCH("ab_"&amp;AM$2,データシート1!$A$1:$BT$1,0),0)</f>
        <v>13735</v>
      </c>
      <c r="AN10" s="78">
        <f>VLOOKUP(年度マスタ!$K$4&amp;"_"&amp;$AG10,データシート1!$A:$BT,MATCH("ab_"&amp;AN$2,データシート1!$A$1:$BT$1,0),0)</f>
        <v>9390</v>
      </c>
      <c r="AO10" s="78">
        <f>VLOOKUP(年度マスタ!$K$4&amp;"_"&amp;$AG10,データシート1!$A:$BT,MATCH("ab_"&amp;AO$2,データシート1!$A$1:$BT$1,0),0)</f>
        <v>29185</v>
      </c>
      <c r="AP10" s="78">
        <f>VLOOKUP(年度マスタ!$K$4&amp;"_"&amp;$AG10,データシート1!$A:$BT,MATCH("ab_"&amp;AP$2,データシート1!$A$1:$BT$1,0),0)</f>
        <v>4747771</v>
      </c>
      <c r="AQ10" s="954">
        <f>VLOOKUP(年度マスタ!$K$4&amp;"_"&amp;$AG10,データシート1!$A:$BT,MATCH("ab_"&amp;AQ$2,データシート1!$A$1:$BT$1,0),0)</f>
        <v>2.23272183006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63.313400000000001</v>
      </c>
      <c r="AI11" s="78">
        <f>VLOOKUP(年度マスタ!$K$4&amp;"_"&amp;$AG11,データシート1!$A:$BT,MATCH("ab_"&amp;AI$2,データシート1!$A$1:$BT$1,0),0)</f>
        <v>1505</v>
      </c>
      <c r="AJ11" s="78">
        <f>VLOOKUP(年度マスタ!$K$4&amp;"_"&amp;$AG11,データシート1!$A:$BT,MATCH("ab_"&amp;AJ$2,データシート1!$A$1:$BT$1,0),0)</f>
        <v>332</v>
      </c>
      <c r="AK11" s="78">
        <f>VLOOKUP(年度マスタ!$K$4&amp;"_"&amp;$AG11,データシート1!$A:$BT,MATCH("ab_"&amp;AK$2,データシート1!$A$1:$BT$1,0),0)</f>
        <v>9182</v>
      </c>
      <c r="AL11" s="78">
        <f>VLOOKUP(年度マスタ!$K$4&amp;"_"&amp;$AG11,データシート1!$A:$BT,MATCH("ab_"&amp;AL$2,データシート1!$A$1:$BT$1,0),0)</f>
        <v>11673</v>
      </c>
      <c r="AM11" s="78">
        <f>VLOOKUP(年度マスタ!$K$4&amp;"_"&amp;$AG11,データシート1!$A:$BT,MATCH("ab_"&amp;AM$2,データシート1!$A$1:$BT$1,0),0)</f>
        <v>13923</v>
      </c>
      <c r="AN11" s="78">
        <f>VLOOKUP(年度マスタ!$K$4&amp;"_"&amp;$AG11,データシート1!$A:$BT,MATCH("ab_"&amp;AN$2,データシート1!$A$1:$BT$1,0),0)</f>
        <v>9316</v>
      </c>
      <c r="AO11" s="78">
        <f>VLOOKUP(年度マスタ!$K$4&amp;"_"&amp;$AG11,データシート1!$A:$BT,MATCH("ab_"&amp;AO$2,データシート1!$A$1:$BT$1,0),0)</f>
        <v>29004</v>
      </c>
      <c r="AP11" s="78">
        <f>VLOOKUP(年度マスタ!$K$4&amp;"_"&amp;$AG11,データシート1!$A:$BT,MATCH("ab_"&amp;AP$2,データシート1!$A$1:$BT$1,0),0)</f>
        <v>4613735</v>
      </c>
      <c r="AQ11" s="954">
        <f>VLOOKUP(年度マスタ!$K$4&amp;"_"&amp;$AG11,データシート1!$A:$BT,MATCH("ab_"&amp;AQ$2,データシート1!$A$1:$BT$1,0),0)</f>
        <v>2.2734828832999998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65.079700000000003</v>
      </c>
      <c r="AI12" s="78">
        <f>VLOOKUP(年度マスタ!$K$4&amp;"_"&amp;$AG12,データシート1!$A:$BT,MATCH("ab_"&amp;AI$2,データシート1!$A$1:$BT$1,0),0)</f>
        <v>1215</v>
      </c>
      <c r="AJ12" s="78">
        <f>VLOOKUP(年度マスタ!$K$4&amp;"_"&amp;$AG12,データシート1!$A:$BT,MATCH("ab_"&amp;AJ$2,データシート1!$A$1:$BT$1,0),0)</f>
        <v>280</v>
      </c>
      <c r="AK12" s="78">
        <f>VLOOKUP(年度マスタ!$K$4&amp;"_"&amp;$AG12,データシート1!$A:$BT,MATCH("ab_"&amp;AK$2,データシート1!$A$1:$BT$1,0),0)</f>
        <v>8892</v>
      </c>
      <c r="AL12" s="78">
        <f>VLOOKUP(年度マスタ!$K$4&amp;"_"&amp;$AG12,データシート1!$A:$BT,MATCH("ab_"&amp;AL$2,データシート1!$A$1:$BT$1,0),0)</f>
        <v>11626</v>
      </c>
      <c r="AM12" s="78">
        <f>VLOOKUP(年度マスタ!$K$4&amp;"_"&amp;$AG12,データシート1!$A:$BT,MATCH("ab_"&amp;AM$2,データシート1!$A$1:$BT$1,0),0)</f>
        <v>13991</v>
      </c>
      <c r="AN12" s="78">
        <f>VLOOKUP(年度マスタ!$K$4&amp;"_"&amp;$AG12,データシート1!$A:$BT,MATCH("ab_"&amp;AN$2,データシート1!$A$1:$BT$1,0),0)</f>
        <v>9143</v>
      </c>
      <c r="AO12" s="78">
        <f>VLOOKUP(年度マスタ!$K$4&amp;"_"&amp;$AG12,データシート1!$A:$BT,MATCH("ab_"&amp;AO$2,データシート1!$A$1:$BT$1,0),0)</f>
        <v>28493</v>
      </c>
      <c r="AP12" s="78">
        <f>VLOOKUP(年度マスタ!$K$4&amp;"_"&amp;$AG12,データシート1!$A:$BT,MATCH("ab_"&amp;AP$2,データシート1!$A$1:$BT$1,0),0)</f>
        <v>4589910</v>
      </c>
      <c r="AQ12" s="954">
        <f>VLOOKUP(年度マスタ!$K$4&amp;"_"&amp;$AG12,データシート1!$A:$BT,MATCH("ab_"&amp;AQ$2,データシート1!$A$1:$BT$1,0),0)</f>
        <v>3.2196926446999998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67.139099999999999</v>
      </c>
      <c r="AI13" s="78">
        <f>VLOOKUP(年度マスタ!$K$4&amp;"_"&amp;$AG13,データシート1!$A:$BT,MATCH("ab_"&amp;AI$2,データシート1!$A$1:$BT$1,0),0)</f>
        <v>1215</v>
      </c>
      <c r="AJ13" s="78">
        <f>VLOOKUP(年度マスタ!$K$4&amp;"_"&amp;$AG13,データシート1!$A:$BT,MATCH("ab_"&amp;AJ$2,データシート1!$A$1:$BT$1,0),0)</f>
        <v>280</v>
      </c>
      <c r="AK13" s="78">
        <f>VLOOKUP(年度マスタ!$K$4&amp;"_"&amp;$AG13,データシート1!$A:$BT,MATCH("ab_"&amp;AK$2,データシート1!$A$1:$BT$1,0),0)</f>
        <v>8892</v>
      </c>
      <c r="AL13" s="78">
        <f>VLOOKUP(年度マスタ!$K$4&amp;"_"&amp;$AG13,データシート1!$A:$BT,MATCH("ab_"&amp;AL$2,データシート1!$A$1:$BT$1,0),0)</f>
        <v>11602</v>
      </c>
      <c r="AM13" s="78">
        <f>VLOOKUP(年度マスタ!$K$4&amp;"_"&amp;$AG13,データシート1!$A:$BT,MATCH("ab_"&amp;AM$2,データシート1!$A$1:$BT$1,0),0)</f>
        <v>14096</v>
      </c>
      <c r="AN13" s="78">
        <f>VLOOKUP(年度マスタ!$K$4&amp;"_"&amp;$AG13,データシート1!$A:$BT,MATCH("ab_"&amp;AN$2,データシート1!$A$1:$BT$1,0),0)</f>
        <v>8988</v>
      </c>
      <c r="AO13" s="78">
        <f>VLOOKUP(年度マスタ!$K$4&amp;"_"&amp;$AG13,データシート1!$A:$BT,MATCH("ab_"&amp;AO$2,データシート1!$A$1:$BT$1,0),0)</f>
        <v>27991</v>
      </c>
      <c r="AP13" s="78">
        <f>VLOOKUP(年度マスタ!$K$4&amp;"_"&amp;$AG13,データシート1!$A:$BT,MATCH("ab_"&amp;AP$2,データシート1!$A$1:$BT$1,0),0)</f>
        <v>4676123</v>
      </c>
      <c r="AQ13" s="954">
        <f>VLOOKUP(年度マスタ!$K$4&amp;"_"&amp;$AG13,データシート1!$A:$BT,MATCH("ab_"&amp;AQ$2,データシート1!$A$1:$BT$1,0),0)</f>
        <v>3.5347147649999999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61.995899999999999</v>
      </c>
      <c r="AI14" s="78">
        <f>VLOOKUP(年度マスタ!$K$4&amp;"_"&amp;$AG14,データシート1!$A:$BT,MATCH("ab_"&amp;AI$2,データシート1!$A$1:$BT$1,0),0)</f>
        <v>1215</v>
      </c>
      <c r="AJ14" s="78">
        <f>VLOOKUP(年度マスタ!$K$4&amp;"_"&amp;$AG14,データシート1!$A:$BT,MATCH("ab_"&amp;AJ$2,データシート1!$A$1:$BT$1,0),0)</f>
        <v>280</v>
      </c>
      <c r="AK14" s="78">
        <f>VLOOKUP(年度マスタ!$K$4&amp;"_"&amp;$AG14,データシート1!$A:$BT,MATCH("ab_"&amp;AK$2,データシート1!$A$1:$BT$1,0),0)</f>
        <v>8892</v>
      </c>
      <c r="AL14" s="78">
        <f>VLOOKUP(年度マスタ!$K$4&amp;"_"&amp;$AG14,データシート1!$A:$BT,MATCH("ab_"&amp;AL$2,データシート1!$A$1:$BT$1,0),0)</f>
        <v>11636</v>
      </c>
      <c r="AM14" s="78">
        <f>VLOOKUP(年度マスタ!$K$4&amp;"_"&amp;$AG14,データシート1!$A:$BT,MATCH("ab_"&amp;AM$2,データシート1!$A$1:$BT$1,0),0)</f>
        <v>14109</v>
      </c>
      <c r="AN14" s="78">
        <f>VLOOKUP(年度マスタ!$K$4&amp;"_"&amp;$AG14,データシート1!$A:$BT,MATCH("ab_"&amp;AN$2,データシート1!$A$1:$BT$1,0),0)</f>
        <v>9077</v>
      </c>
      <c r="AO14" s="78">
        <f>VLOOKUP(年度マスタ!$K$4&amp;"_"&amp;$AG14,データシート1!$A:$BT,MATCH("ab_"&amp;AO$2,データシート1!$A$1:$BT$1,0),0)</f>
        <v>27581</v>
      </c>
      <c r="AP14" s="78">
        <f>VLOOKUP(年度マスタ!$K$4&amp;"_"&amp;$AG14,データシート1!$A:$BT,MATCH("ab_"&amp;AP$2,データシート1!$A$1:$BT$1,0),0)</f>
        <v>4337874.4237786457</v>
      </c>
      <c r="AQ14" s="954">
        <f>VLOOKUP(年度マスタ!$K$4&amp;"_"&amp;$AG14,データシート1!$A:$BT,MATCH("ab_"&amp;AQ$2,データシート1!$A$1:$BT$1,0),0)</f>
        <v>3.8718942688000002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61.773899999999998</v>
      </c>
      <c r="AI15" s="78">
        <f>VLOOKUP(年度マスタ!$K$4&amp;"_"&amp;$AG15,データシート1!$A:$BT,MATCH("ab_"&amp;AI$2,データシート1!$A$1:$BT$1,0),0)</f>
        <v>1215</v>
      </c>
      <c r="AJ15" s="78">
        <f>VLOOKUP(年度マスタ!$K$4&amp;"_"&amp;$AG15,データシート1!$A:$BT,MATCH("ab_"&amp;AJ$2,データシート1!$A$1:$BT$1,0),0)</f>
        <v>280</v>
      </c>
      <c r="AK15" s="78">
        <f>VLOOKUP(年度マスタ!$K$4&amp;"_"&amp;$AG15,データシート1!$A:$BT,MATCH("ab_"&amp;AK$2,データシート1!$A$1:$BT$1,0),0)</f>
        <v>8892</v>
      </c>
      <c r="AL15" s="78">
        <f>VLOOKUP(年度マスタ!$K$4&amp;"_"&amp;$AG15,データシート1!$A:$BT,MATCH("ab_"&amp;AL$2,データシート1!$A$1:$BT$1,0),0)</f>
        <v>11643</v>
      </c>
      <c r="AM15" s="78">
        <f>VLOOKUP(年度マスタ!$K$4&amp;"_"&amp;$AG15,データシート1!$A:$BT,MATCH("ab_"&amp;AM$2,データシート1!$A$1:$BT$1,0),0)</f>
        <v>14123</v>
      </c>
      <c r="AN15" s="78">
        <f>VLOOKUP(年度マスタ!$K$4&amp;"_"&amp;$AG15,データシート1!$A:$BT,MATCH("ab_"&amp;AN$2,データシート1!$A$1:$BT$1,0),0)</f>
        <v>9008</v>
      </c>
      <c r="AO15" s="78">
        <f>VLOOKUP(年度マスタ!$K$4&amp;"_"&amp;$AG15,データシート1!$A:$BT,MATCH("ab_"&amp;AO$2,データシート1!$A$1:$BT$1,0),0)</f>
        <v>27202</v>
      </c>
      <c r="AP15" s="78">
        <f>VLOOKUP(年度マスタ!$K$4&amp;"_"&amp;$AG15,データシート1!$A:$BT,MATCH("ab_"&amp;AP$2,データシート1!$A$1:$BT$1,0),0)</f>
        <v>4575643.9999999991</v>
      </c>
      <c r="AQ15" s="954">
        <f>VLOOKUP(年度マスタ!$K$4&amp;"_"&amp;$AG15,データシート1!$A:$BT,MATCH("ab_"&amp;AQ$2,データシート1!$A$1:$BT$1,0),0)</f>
        <v>3.7783936607999999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58.984000000000002</v>
      </c>
      <c r="AI16" s="78">
        <f>VLOOKUP(年度マスタ!$K$4&amp;"_"&amp;$AG16,データシート1!$A:$BT,MATCH("ab_"&amp;AI$2,データシート1!$A$1:$BT$1,0),0)</f>
        <v>1215</v>
      </c>
      <c r="AJ16" s="78">
        <f>VLOOKUP(年度マスタ!$K$4&amp;"_"&amp;$AG16,データシート1!$A:$BT,MATCH("ab_"&amp;AJ$2,データシート1!$A$1:$BT$1,0),0)</f>
        <v>280</v>
      </c>
      <c r="AK16" s="78">
        <f>VLOOKUP(年度マスタ!$K$4&amp;"_"&amp;$AG16,データシート1!$A:$BT,MATCH("ab_"&amp;AK$2,データシート1!$A$1:$BT$1,0),0)</f>
        <v>8892</v>
      </c>
      <c r="AL16" s="78">
        <f>VLOOKUP(年度マスタ!$K$4&amp;"_"&amp;$AG16,データシート1!$A:$BT,MATCH("ab_"&amp;AL$2,データシート1!$A$1:$BT$1,0),0)</f>
        <v>11652</v>
      </c>
      <c r="AM16" s="78">
        <f>VLOOKUP(年度マスタ!$K$4&amp;"_"&amp;$AG16,データシート1!$A:$BT,MATCH("ab_"&amp;AM$2,データシート1!$A$1:$BT$1,0),0)</f>
        <v>14258</v>
      </c>
      <c r="AN16" s="78">
        <f>VLOOKUP(年度マスタ!$K$4&amp;"_"&amp;$AG16,データシート1!$A:$BT,MATCH("ab_"&amp;AN$2,データシート1!$A$1:$BT$1,0),0)</f>
        <v>8962</v>
      </c>
      <c r="AO16" s="78">
        <f>VLOOKUP(年度マスタ!$K$4&amp;"_"&amp;$AG16,データシート1!$A:$BT,MATCH("ab_"&amp;AO$2,データシート1!$A$1:$BT$1,0),0)</f>
        <v>26827</v>
      </c>
      <c r="AP16" s="78">
        <f>VLOOKUP(年度マスタ!$K$4&amp;"_"&amp;$AG16,データシート1!$A:$BT,MATCH("ab_"&amp;AP$2,データシート1!$A$1:$BT$1,0),0)</f>
        <v>4643565</v>
      </c>
      <c r="AQ16" s="954">
        <f>VLOOKUP(年度マスタ!$K$4&amp;"_"&amp;$AG16,データシート1!$A:$BT,MATCH("ab_"&amp;AQ$2,データシート1!$A$1:$BT$1,0),0)</f>
        <v>4.2725278273599994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61.250599999999999</v>
      </c>
      <c r="AI17" s="151">
        <f>VLOOKUP(年度マスタ!$K$4&amp;"_"&amp;$AG17,データシート1!$A:$BT,MATCH("ab_"&amp;AI$2,データシート1!$A$1:$BT$1,0),0)</f>
        <v>1215</v>
      </c>
      <c r="AJ17" s="151">
        <f>VLOOKUP(年度マスタ!$K$4&amp;"_"&amp;$AG17,データシート1!$A:$BT,MATCH("ab_"&amp;AJ$2,データシート1!$A$1:$BT$1,0),0)</f>
        <v>280</v>
      </c>
      <c r="AK17" s="151">
        <f>VLOOKUP(年度マスタ!$K$4&amp;"_"&amp;$AG17,データシート1!$A:$BT,MATCH("ab_"&amp;AK$2,データシート1!$A$1:$BT$1,0),0)</f>
        <v>8892</v>
      </c>
      <c r="AL17" s="151">
        <f>VLOOKUP(年度マスタ!$K$4&amp;"_"&amp;$AG17,データシート1!$A:$BT,MATCH("ab_"&amp;AL$2,データシート1!$A$1:$BT$1,0),0)</f>
        <v>11682</v>
      </c>
      <c r="AM17" s="151">
        <f>VLOOKUP(年度マスタ!$K$4&amp;"_"&amp;$AG17,データシート1!$A:$BT,MATCH("ab_"&amp;AM$2,データシート1!$A$1:$BT$1,0),0)</f>
        <v>14308</v>
      </c>
      <c r="AN17" s="151">
        <f>VLOOKUP(年度マスタ!$K$4&amp;"_"&amp;$AG17,データシート1!$A:$BT,MATCH("ab_"&amp;AN$2,データシート1!$A$1:$BT$1,0),0)</f>
        <v>8729</v>
      </c>
      <c r="AO17" s="151">
        <f>VLOOKUP(年度マスタ!$K$4&amp;"_"&amp;$AG17,データシート1!$A:$BT,MATCH("ab_"&amp;AO$2,データシート1!$A$1:$BT$1,0),0)</f>
        <v>26439</v>
      </c>
      <c r="AP17" s="151">
        <f>VLOOKUP(年度マスタ!$K$4&amp;"_"&amp;$AG17,データシート1!$A:$BT,MATCH("ab_"&amp;AP$2,データシート1!$A$1:$BT$1,0),0)</f>
        <v>5138943</v>
      </c>
      <c r="AQ17" s="955">
        <f>VLOOKUP(年度マスタ!$K$4&amp;"_"&amp;$AG17,データシート1!$A:$BT,MATCH("ab_"&amp;AQ$2,データシート1!$A$1:$BT$1,0),0)</f>
        <v>2.3803896939999998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50.894799999999996</v>
      </c>
      <c r="AI18" s="78">
        <f>VLOOKUP(年度マスタ!$K$4&amp;"_"&amp;$AG18,データシート1!$A:$BT,MATCH("ab_"&amp;AI$2,データシート1!$A$1:$BT$1,0),0)</f>
        <v>1111</v>
      </c>
      <c r="AJ18" s="78">
        <f>VLOOKUP(年度マスタ!$K$4&amp;"_"&amp;$AG18,データシート1!$A:$BT,MATCH("ab_"&amp;AJ$2,データシート1!$A$1:$BT$1,0),0)</f>
        <v>727</v>
      </c>
      <c r="AK18" s="78">
        <f>VLOOKUP(年度マスタ!$K$4&amp;"_"&amp;$AG18,データシート1!$A:$BT,MATCH("ab_"&amp;AK$2,データシート1!$A$1:$BT$1,0),0)</f>
        <v>8743</v>
      </c>
      <c r="AL18" s="78">
        <f>VLOOKUP(年度マスタ!$K$4&amp;"_"&amp;$AG18,データシート1!$A:$BT,MATCH("ab_"&amp;AL$2,データシート1!$A$1:$BT$1,0),0)</f>
        <v>11662</v>
      </c>
      <c r="AM18" s="78">
        <f>VLOOKUP(年度マスタ!$K$4&amp;"_"&amp;$AG18,データシート1!$A:$BT,MATCH("ab_"&amp;AM$2,データシート1!$A$1:$BT$1,0),0)</f>
        <v>14269</v>
      </c>
      <c r="AN18" s="78">
        <f>VLOOKUP(年度マスタ!$K$4&amp;"_"&amp;$AG18,データシート1!$A:$BT,MATCH("ab_"&amp;AN$2,データシート1!$A$1:$BT$1,0),0)</f>
        <v>8713</v>
      </c>
      <c r="AO18" s="78">
        <f>VLOOKUP(年度マスタ!$K$4&amp;"_"&amp;$AG18,データシート1!$A:$BT,MATCH("ab_"&amp;AO$2,データシート1!$A$1:$BT$1,0),0)</f>
        <v>25977</v>
      </c>
      <c r="AP18" s="78">
        <f>VLOOKUP(年度マスタ!$K$4&amp;"_"&amp;$AG18,データシート1!$A:$BT,MATCH("ab_"&amp;AP$2,データシート1!$A$1:$BT$1,0),0)</f>
        <v>4903117.9999999991</v>
      </c>
      <c r="AQ18" s="954">
        <f>VLOOKUP(年度マスタ!$K$4&amp;"_"&amp;$AG18,データシート1!$A:$BT,MATCH("ab_"&amp;AQ$2,データシート1!$A$1:$BT$1,0),0)</f>
        <v>2.6872071639000001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51.216200000000001</v>
      </c>
      <c r="AI19" s="78">
        <f>VLOOKUP(年度マスタ!$K$4&amp;"_"&amp;$AG19,データシート1!$A:$BT,MATCH("ab_"&amp;AI$2,データシート1!$A$1:$BT$1,0),0)</f>
        <v>1111</v>
      </c>
      <c r="AJ19" s="78">
        <f>VLOOKUP(年度マスタ!$K$4&amp;"_"&amp;$AG19,データシート1!$A:$BT,MATCH("ab_"&amp;AJ$2,データシート1!$A$1:$BT$1,0),0)</f>
        <v>727</v>
      </c>
      <c r="AK19" s="78">
        <f>VLOOKUP(年度マスタ!$K$4&amp;"_"&amp;$AG19,データシート1!$A:$BT,MATCH("ab_"&amp;AK$2,データシート1!$A$1:$BT$1,0),0)</f>
        <v>8743</v>
      </c>
      <c r="AL19" s="78">
        <f>VLOOKUP(年度マスタ!$K$4&amp;"_"&amp;$AG19,データシート1!$A:$BT,MATCH("ab_"&amp;AL$2,データシート1!$A$1:$BT$1,0),0)</f>
        <v>11608</v>
      </c>
      <c r="AM19" s="78">
        <f>VLOOKUP(年度マスタ!$K$4&amp;"_"&amp;$AG19,データシート1!$A:$BT,MATCH("ab_"&amp;AM$2,データシート1!$A$1:$BT$1,0),0)</f>
        <v>14164</v>
      </c>
      <c r="AN19" s="78">
        <f>VLOOKUP(年度マスタ!$K$4&amp;"_"&amp;$AG19,データシート1!$A:$BT,MATCH("ab_"&amp;AN$2,データシート1!$A$1:$BT$1,0),0)</f>
        <v>8658</v>
      </c>
      <c r="AO19" s="78">
        <f>VLOOKUP(年度マスタ!$K$4&amp;"_"&amp;$AG19,データシート1!$A:$BT,MATCH("ab_"&amp;AO$2,データシート1!$A$1:$BT$1,0),0)</f>
        <v>25494</v>
      </c>
      <c r="AP19" s="78">
        <f>VLOOKUP(年度マスタ!$K$4&amp;"_"&amp;$AG19,データシート1!$A:$BT,MATCH("ab_"&amp;AP$2,データシート1!$A$1:$BT$1,0),0)</f>
        <v>5294848.9999999991</v>
      </c>
      <c r="AQ19" s="954">
        <f>VLOOKUP(年度マスタ!$K$4&amp;"_"&amp;$AG19,データシート1!$A:$BT,MATCH("ab_"&amp;AQ$2,データシート1!$A$1:$BT$1,0),0)</f>
        <v>2.123563141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50.610100000000003</v>
      </c>
      <c r="AI20" s="78">
        <f>VLOOKUP(年度マスタ!$K$4&amp;"_"&amp;$AG20,データシート1!$A:$BT,MATCH("ab_"&amp;AI$2,データシート1!$A$1:$BT$1,0),0)</f>
        <v>1111</v>
      </c>
      <c r="AJ20" s="78">
        <f>VLOOKUP(年度マスタ!$K$4&amp;"_"&amp;$AG20,データシート1!$A:$BT,MATCH("ab_"&amp;AJ$2,データシート1!$A$1:$BT$1,0),0)</f>
        <v>727</v>
      </c>
      <c r="AK20" s="78">
        <f>VLOOKUP(年度マスタ!$K$4&amp;"_"&amp;$AG20,データシート1!$A:$BT,MATCH("ab_"&amp;AK$2,データシート1!$A$1:$BT$1,0),0)</f>
        <v>8743</v>
      </c>
      <c r="AL20" s="78">
        <f>VLOOKUP(年度マスタ!$K$4&amp;"_"&amp;$AG20,データシート1!$A:$BT,MATCH("ab_"&amp;AL$2,データシート1!$A$1:$BT$1,0),0)</f>
        <v>11556</v>
      </c>
      <c r="AM20" s="78">
        <f>VLOOKUP(年度マスタ!$K$4&amp;"_"&amp;$AG20,データシート1!$A:$BT,MATCH("ab_"&amp;AM$2,データシート1!$A$1:$BT$1,0),0)</f>
        <v>14142</v>
      </c>
      <c r="AN20" s="78">
        <f>VLOOKUP(年度マスタ!$K$4&amp;"_"&amp;$AG20,データシート1!$A:$BT,MATCH("ab_"&amp;AN$2,データシート1!$A$1:$BT$1,0),0)</f>
        <v>8623</v>
      </c>
      <c r="AO20" s="78">
        <f>VLOOKUP(年度マスタ!$K$4&amp;"_"&amp;$AG20,データシート1!$A:$BT,MATCH("ab_"&amp;AO$2,データシート1!$A$1:$BT$1,0),0)</f>
        <v>24956</v>
      </c>
      <c r="AP20" s="78">
        <f>VLOOKUP(年度マスタ!$K$4&amp;"_"&amp;$AG20,データシート1!$A:$BT,MATCH("ab_"&amp;AP$2,データシート1!$A$1:$BT$1,0),0)</f>
        <v>5881382.9999999991</v>
      </c>
      <c r="AQ20" s="954">
        <f>VLOOKUP(年度マスタ!$K$4&amp;"_"&amp;$AG20,データシート1!$A:$BT,MATCH("ab_"&amp;AQ$2,データシート1!$A$1:$BT$1,0),0)</f>
        <v>1.0201674629999999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壱岐市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42210</v>
      </c>
      <c r="BF13" s="70" t="str">
        <f>年度マスタ!K4</f>
        <v>42210</v>
      </c>
      <c r="BG13" s="70" t="str">
        <f>年度マスタ!K4</f>
        <v>42210</v>
      </c>
      <c r="BH13" s="278" t="s">
        <v>195</v>
      </c>
      <c r="BI13" s="278" t="s">
        <v>195</v>
      </c>
      <c r="BJ13" s="278" t="s">
        <v>195</v>
      </c>
      <c r="BK13" s="278" t="str">
        <f>年度マスタ!K4</f>
        <v>42210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壱岐市</v>
      </c>
      <c r="BF14" s="70" t="str">
        <f>AP2</f>
        <v>壱岐市</v>
      </c>
      <c r="BG14" s="70" t="str">
        <f>AP2</f>
        <v>壱岐市</v>
      </c>
      <c r="BH14" s="70" t="s">
        <v>205</v>
      </c>
      <c r="BI14" s="70" t="s">
        <v>205</v>
      </c>
      <c r="BJ14" s="70" t="s">
        <v>205</v>
      </c>
      <c r="BK14" s="70" t="str">
        <f>AP2</f>
        <v>壱岐市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2.9420000000000002</v>
      </c>
      <c r="AY18" s="165">
        <f>AX18</f>
        <v>2.9420000000000002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2.9510000000000001</v>
      </c>
      <c r="G21" s="877">
        <f t="shared" ref="G21:O21" si="5">SUM(G22,G26,G27,G28)</f>
        <v>3.0110000000000001</v>
      </c>
      <c r="H21" s="877">
        <f t="shared" si="5"/>
        <v>3.089</v>
      </c>
      <c r="I21" s="877">
        <f t="shared" si="5"/>
        <v>2.77</v>
      </c>
      <c r="J21" s="877">
        <f t="shared" si="5"/>
        <v>2.746</v>
      </c>
      <c r="K21" s="877">
        <f t="shared" si="5"/>
        <v>3.3109999999999999</v>
      </c>
      <c r="L21" s="877">
        <f t="shared" si="5"/>
        <v>3.0310000000000001</v>
      </c>
      <c r="M21" s="877">
        <f t="shared" si="5"/>
        <v>3.032</v>
      </c>
      <c r="N21" s="877">
        <f t="shared" si="5"/>
        <v>3.0169999999999999</v>
      </c>
      <c r="O21" s="877">
        <f t="shared" si="5"/>
        <v>3.0720000000000001</v>
      </c>
      <c r="P21" s="878">
        <f>SUM(P22,P26,P27,P28)</f>
        <v>2.9420000000000002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2.9420000000000002</v>
      </c>
      <c r="AY22" s="165">
        <f>AX22</f>
        <v>2.9420000000000002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76.245824250035312</v>
      </c>
      <c r="AG24" s="877">
        <f t="shared" ref="AG24:AP24" si="11">AG25+AG29</f>
        <v>79.10178338281311</v>
      </c>
      <c r="AH24" s="877">
        <f t="shared" si="11"/>
        <v>81.186531973669744</v>
      </c>
      <c r="AI24" s="877">
        <f t="shared" si="11"/>
        <v>76.898167621040017</v>
      </c>
      <c r="AJ24" s="877">
        <f t="shared" si="11"/>
        <v>71.142210031289792</v>
      </c>
      <c r="AK24" s="877">
        <f t="shared" si="11"/>
        <v>62.682562583580591</v>
      </c>
      <c r="AL24" s="877">
        <f t="shared" si="11"/>
        <v>57.521301714460797</v>
      </c>
      <c r="AM24" s="877">
        <f t="shared" si="11"/>
        <v>51.242966428311718</v>
      </c>
      <c r="AN24" s="877">
        <f t="shared" si="11"/>
        <v>52.524634159902888</v>
      </c>
      <c r="AO24" s="877">
        <f t="shared" si="11"/>
        <v>87.636872411975276</v>
      </c>
      <c r="AP24" s="878">
        <f t="shared" si="11"/>
        <v>80.53580569269127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32.477665843340944</v>
      </c>
      <c r="AG25" s="879">
        <f>①CO2排出量の現状把握!AA35</f>
        <v>31.685821793404454</v>
      </c>
      <c r="AH25" s="879">
        <f>①CO2排出量の現状把握!AB35</f>
        <v>33.161329464647707</v>
      </c>
      <c r="AI25" s="879">
        <f>①CO2排出量の現状把握!AC35</f>
        <v>30.691075969793687</v>
      </c>
      <c r="AJ25" s="879">
        <f>①CO2排出量の現状把握!AD35</f>
        <v>32.042523676692092</v>
      </c>
      <c r="AK25" s="879">
        <f>①CO2排出量の現状把握!AE35</f>
        <v>30.098322193340895</v>
      </c>
      <c r="AL25" s="879">
        <f>①CO2排出量の現状把握!AF35</f>
        <v>26.23332396037938</v>
      </c>
      <c r="AM25" s="879">
        <f>①CO2排出量の現状把握!AG35</f>
        <v>22.965237439841403</v>
      </c>
      <c r="AN25" s="879">
        <f>①CO2排出量の現状把握!AH35</f>
        <v>23.680431841216844</v>
      </c>
      <c r="AO25" s="879">
        <f>①CO2排出量の現状把握!AI35</f>
        <v>58.554960347466533</v>
      </c>
      <c r="AP25" s="880">
        <f>①CO2排出量の現状把握!AJ35</f>
        <v>54.154265610354827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4.7842886559415794</v>
      </c>
      <c r="AG26" s="881">
        <f>①CO2排出量の現状把握!AA36</f>
        <v>4.8481877186823574</v>
      </c>
      <c r="AH26" s="881">
        <f>①CO2排出量の現状把握!AB36</f>
        <v>6.2080103324492084</v>
      </c>
      <c r="AI26" s="881">
        <f>①CO2排出量の現状把握!AC36</f>
        <v>5.6570739567981789</v>
      </c>
      <c r="AJ26" s="881">
        <f>①CO2排出量の現状把握!AD36</f>
        <v>4.6001712676045763</v>
      </c>
      <c r="AK26" s="881">
        <f>①CO2排出量の現状把握!AE36</f>
        <v>3.7842278697643286</v>
      </c>
      <c r="AL26" s="881">
        <f>①CO2排出量の現状把握!AF36</f>
        <v>3.1337114589144046</v>
      </c>
      <c r="AM26" s="881">
        <f>①CO2排出量の現状把握!AG36</f>
        <v>2.203142303647847</v>
      </c>
      <c r="AN26" s="881">
        <f>①CO2排出量の現状把握!AH36</f>
        <v>2.7384352340329476</v>
      </c>
      <c r="AO26" s="881">
        <f>①CO2排出量の現状把握!AI36</f>
        <v>2.4910427313296859</v>
      </c>
      <c r="AP26" s="882">
        <f>①CO2排出量の現状把握!AJ36</f>
        <v>2.4104755903913593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2.9510000000000001</v>
      </c>
      <c r="G27" s="879">
        <f>IFERROR(VLOOKUP(年度マスタ!$K$4&amp;"_"&amp;G$20,データシート1!$A:$BU,MATCH("ba_"&amp;$D27,データシート1!$A$1:$BU$1,0),0),0)</f>
        <v>3.0110000000000001</v>
      </c>
      <c r="H27" s="879">
        <f>IFERROR(VLOOKUP(年度マスタ!$K$4&amp;"_"&amp;H$20,データシート1!$A:$BU,MATCH("ba_"&amp;$D27,データシート1!$A$1:$BU$1,0),0),0)</f>
        <v>3.089</v>
      </c>
      <c r="I27" s="879">
        <f>IFERROR(VLOOKUP(年度マスタ!$K$4&amp;"_"&amp;I$20,データシート1!$A:$BU,MATCH("ba_"&amp;$D27,データシート1!$A$1:$BU$1,0),0),0)</f>
        <v>2.77</v>
      </c>
      <c r="J27" s="879">
        <f>IFERROR(VLOOKUP(年度マスタ!$K$4&amp;"_"&amp;J$20,データシート1!$A:$BU,MATCH("ba_"&amp;$D27,データシート1!$A$1:$BU$1,0),0),0)</f>
        <v>2.746</v>
      </c>
      <c r="K27" s="879">
        <f>IFERROR(VLOOKUP(年度マスタ!$K$4&amp;"_"&amp;K$20,データシート1!$A:$BU,MATCH("ba_"&amp;$D27,データシート1!$A$1:$BU$1,0),0),0)</f>
        <v>3.3109999999999999</v>
      </c>
      <c r="L27" s="879">
        <f>IFERROR(VLOOKUP(年度マスタ!$K$4&amp;"_"&amp;L$20,データシート1!$A:$BU,MATCH("ba_"&amp;$D27,データシート1!$A$1:$BU$1,0),0),0)</f>
        <v>3.0310000000000001</v>
      </c>
      <c r="M27" s="879">
        <f>IFERROR(VLOOKUP(年度マスタ!$K$4&amp;"_"&amp;M$20,データシート1!$A:$BU,MATCH("ba_"&amp;$D27,データシート1!$A$1:$BU$1,0),0),0)</f>
        <v>3.032</v>
      </c>
      <c r="N27" s="879">
        <f>IFERROR(VLOOKUP(年度マスタ!$K$4&amp;"_"&amp;N$20,データシート1!$A:$BU,MATCH("ba_"&amp;$D27,データシート1!$A$1:$BU$1,0),0),0)</f>
        <v>3.0169999999999999</v>
      </c>
      <c r="O27" s="879">
        <f>IFERROR(VLOOKUP(年度マスタ!$K$4&amp;"_"&amp;O$20,データシート1!$A:$BU,MATCH("ba_"&amp;$D27,データシート1!$A$1:$BU$1,0),0),0)</f>
        <v>3.0720000000000001</v>
      </c>
      <c r="P27" s="880">
        <f>IFERROR(VLOOKUP(年度マスタ!$K$4&amp;"_"&amp;P$20,データシート1!$A:$BU,MATCH("ba_"&amp;$D27,データシート1!$A$1:$BU$1,0),0),0)</f>
        <v>2.9420000000000002</v>
      </c>
      <c r="Z27" s="273"/>
      <c r="AB27" s="272"/>
      <c r="AC27" s="522"/>
      <c r="AD27" s="410"/>
      <c r="AE27" s="409" t="s">
        <v>194</v>
      </c>
      <c r="AF27" s="881">
        <f>①CO2排出量の現状把握!Z37</f>
        <v>4.1250147395180239</v>
      </c>
      <c r="AG27" s="881">
        <f>①CO2排出量の現状把握!AA37</f>
        <v>3.986852406072404</v>
      </c>
      <c r="AH27" s="881">
        <f>①CO2排出量の現状把握!AB37</f>
        <v>3.7656009122578529</v>
      </c>
      <c r="AI27" s="881">
        <f>①CO2排出量の現状把握!AC37</f>
        <v>3.389795602808729</v>
      </c>
      <c r="AJ27" s="881">
        <f>①CO2排出量の現状把握!AD37</f>
        <v>2.838224454616157</v>
      </c>
      <c r="AK27" s="881">
        <f>①CO2排出量の現状把握!AE37</f>
        <v>2.8567509517921414</v>
      </c>
      <c r="AL27" s="881">
        <f>①CO2排出量の現状把握!AF37</f>
        <v>2.7370599408722054</v>
      </c>
      <c r="AM27" s="881">
        <f>①CO2排出量の現状把握!AG37</f>
        <v>2.4002246834230312</v>
      </c>
      <c r="AN27" s="881">
        <f>①CO2排出量の現状把握!AH37</f>
        <v>2.2504973322870874</v>
      </c>
      <c r="AO27" s="881">
        <f>①CO2排出量の現状把握!AI37</f>
        <v>2.3068835443991458</v>
      </c>
      <c r="AP27" s="882">
        <f>①CO2排出量の現状把握!AJ37</f>
        <v>2.3300508411664249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23.568362447881341</v>
      </c>
      <c r="AG28" s="881">
        <f>①CO2排出量の現状把握!AA38</f>
        <v>22.850781668649692</v>
      </c>
      <c r="AH28" s="881">
        <f>①CO2排出量の現状把握!AB38</f>
        <v>23.187718219940649</v>
      </c>
      <c r="AI28" s="881">
        <f>①CO2排出量の現状把握!AC38</f>
        <v>21.644206410186779</v>
      </c>
      <c r="AJ28" s="881">
        <f>①CO2排出量の現状把握!AD38</f>
        <v>24.604127954471359</v>
      </c>
      <c r="AK28" s="881">
        <f>①CO2排出量の現状把握!AE38</f>
        <v>23.457343371784425</v>
      </c>
      <c r="AL28" s="881">
        <f>①CO2排出量の現状把握!AF38</f>
        <v>20.362552560592768</v>
      </c>
      <c r="AM28" s="881">
        <f>①CO2排出量の現状把握!AG38</f>
        <v>18.361870452770525</v>
      </c>
      <c r="AN28" s="881">
        <f>①CO2排出量の現状把握!AH38</f>
        <v>18.69149927489681</v>
      </c>
      <c r="AO28" s="881">
        <f>①CO2排出量の現状把握!AI38</f>
        <v>53.757034071737699</v>
      </c>
      <c r="AP28" s="882">
        <f>①CO2排出量の現状把握!AJ38</f>
        <v>49.413739178797044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43.768158406694369</v>
      </c>
      <c r="AG29" s="883">
        <f>①CO2排出量の現状把握!AA39</f>
        <v>47.41596158940866</v>
      </c>
      <c r="AH29" s="883">
        <f>①CO2排出量の現状把握!AB39</f>
        <v>48.025202509022037</v>
      </c>
      <c r="AI29" s="883">
        <f>①CO2排出量の現状把握!AC39</f>
        <v>46.20709165124633</v>
      </c>
      <c r="AJ29" s="883">
        <f>①CO2排出量の現状把握!AD39</f>
        <v>39.099686354597701</v>
      </c>
      <c r="AK29" s="883">
        <f>①CO2排出量の現状把握!AE39</f>
        <v>32.5842403902397</v>
      </c>
      <c r="AL29" s="883">
        <f>①CO2排出量の現状把握!AF39</f>
        <v>31.287977754081417</v>
      </c>
      <c r="AM29" s="883">
        <f>①CO2排出量の現状把握!AG39</f>
        <v>28.277728988470319</v>
      </c>
      <c r="AN29" s="883">
        <f>①CO2排出量の現状把握!AH39</f>
        <v>28.84420231868604</v>
      </c>
      <c r="AO29" s="883">
        <f>①CO2排出量の現状把握!AI39</f>
        <v>29.081912064508746</v>
      </c>
      <c r="AP29" s="884">
        <f>①CO2排出量の現状把握!AJ39</f>
        <v>26.381540082336446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2.9510000000000001</v>
      </c>
      <c r="G55" s="885">
        <f t="shared" ref="G55:P55" si="32">SUM(G56,G57,G60,G61,G62,G63,G64,G65,)</f>
        <v>3.0110000000000001</v>
      </c>
      <c r="H55" s="885">
        <f t="shared" si="32"/>
        <v>3.089</v>
      </c>
      <c r="I55" s="885">
        <f t="shared" si="32"/>
        <v>2.77</v>
      </c>
      <c r="J55" s="885">
        <f t="shared" si="32"/>
        <v>2.746</v>
      </c>
      <c r="K55" s="885">
        <f t="shared" si="32"/>
        <v>3.3109999999999999</v>
      </c>
      <c r="L55" s="885">
        <f t="shared" si="32"/>
        <v>3.0310000000000001</v>
      </c>
      <c r="M55" s="885">
        <f t="shared" si="32"/>
        <v>3.032</v>
      </c>
      <c r="N55" s="885">
        <f t="shared" si="32"/>
        <v>3.0169999999999999</v>
      </c>
      <c r="O55" s="885">
        <f t="shared" si="32"/>
        <v>3.0720000000000001</v>
      </c>
      <c r="P55" s="886">
        <f t="shared" si="32"/>
        <v>2.9420000000000002</v>
      </c>
      <c r="Z55" s="273"/>
      <c r="AB55" s="272"/>
      <c r="AQ55" s="273"/>
      <c r="BA55" s="70" t="s">
        <v>341</v>
      </c>
      <c r="BB55" s="70"/>
      <c r="BC55" s="70" t="s">
        <v>342</v>
      </c>
      <c r="BD55" s="70" t="str">
        <f t="shared" ref="BD55:BD57" si="33">BC55&amp;"(N="&amp;BE55&amp;")"</f>
        <v>発電所・変電所(N=2)</v>
      </c>
      <c r="BE55" s="845">
        <f>BE60+BE61</f>
        <v>2</v>
      </c>
      <c r="BF55" s="952">
        <f>BF60+BF61</f>
        <v>2.9420000000000002</v>
      </c>
      <c r="BG55" s="952">
        <f t="shared" si="29"/>
        <v>1.4710000000000001</v>
      </c>
      <c r="BH55" s="845">
        <f>BH60+BH61</f>
        <v>231</v>
      </c>
      <c r="BI55" s="845">
        <f>BI60+BI61</f>
        <v>22952.601999999999</v>
      </c>
      <c r="BJ55" s="845">
        <f t="shared" si="30"/>
        <v>99.361913419913421</v>
      </c>
      <c r="BK55" s="279">
        <f t="shared" si="31"/>
        <v>1.4804465306373544E-2</v>
      </c>
    </row>
    <row r="56" spans="2:63" ht="15.95" customHeight="1" thickBot="1">
      <c r="B56" s="272"/>
      <c r="C56" s="613" t="str">
        <f>D56</f>
        <v>エネルギー起源CO2</v>
      </c>
      <c r="D56" s="412" t="s">
        <v>344</v>
      </c>
      <c r="E56" s="409"/>
      <c r="F56" s="880">
        <f>IFERROR(VLOOKUP(年度マスタ!$K$4&amp;"_"&amp;F$54,データシート1!$A:$CE,MATCH("bc_"&amp;$C56,データシート1!$A$1:$CE$1,0),0),0)</f>
        <v>2.9510000000000001</v>
      </c>
      <c r="G56" s="887">
        <f>IFERROR(VLOOKUP(年度マスタ!$K$4&amp;"_"&amp;G$54,データシート1!$A:$CE,MATCH("bc_"&amp;$C56,データシート1!$A$1:$CE$1,0),0),0)</f>
        <v>3.0110000000000001</v>
      </c>
      <c r="H56" s="887">
        <f>IFERROR(VLOOKUP(年度マスタ!$K$4&amp;"_"&amp;H$54,データシート1!$A:$CE,MATCH("bc_"&amp;$C56,データシート1!$A$1:$CE$1,0),0),0)</f>
        <v>3.089</v>
      </c>
      <c r="I56" s="887">
        <f>IFERROR(VLOOKUP(年度マスタ!$K$4&amp;"_"&amp;I$54,データシート1!$A:$CE,MATCH("bc_"&amp;$C56,データシート1!$A$1:$CE$1,0),0),0)</f>
        <v>2.77</v>
      </c>
      <c r="J56" s="887">
        <f>IFERROR(VLOOKUP(年度マスタ!$K$4&amp;"_"&amp;J$54,データシート1!$A:$CE,MATCH("bc_"&amp;$C56,データシート1!$A$1:$CE$1,0),0),0)</f>
        <v>2.746</v>
      </c>
      <c r="K56" s="887">
        <f>IFERROR(VLOOKUP(年度マスタ!$K$4&amp;"_"&amp;K$54,データシート1!$A:$CE,MATCH("bc_"&amp;$C56,データシート1!$A$1:$CE$1,0),0),0)</f>
        <v>3.3109999999999999</v>
      </c>
      <c r="L56" s="887">
        <f>IFERROR(VLOOKUP(年度マスタ!$K$4&amp;"_"&amp;L$54,データシート1!$A:$CE,MATCH("bc_"&amp;$C56,データシート1!$A$1:$CE$1,0),0),0)</f>
        <v>3.0310000000000001</v>
      </c>
      <c r="M56" s="887">
        <f>IFERROR(VLOOKUP(年度マスタ!$K$4&amp;"_"&amp;M$54,データシート1!$A:$CE,MATCH("bc_"&amp;$C56,データシート1!$A$1:$CE$1,0),0),0)</f>
        <v>3.032</v>
      </c>
      <c r="N56" s="887">
        <f>IFERROR(VLOOKUP(年度マスタ!$K$4&amp;"_"&amp;N$54,データシート1!$A:$CE,MATCH("bc_"&amp;$C56,データシート1!$A$1:$CE$1,0),0),0)</f>
        <v>3.0169999999999999</v>
      </c>
      <c r="O56" s="887">
        <f>IFERROR(VLOOKUP(年度マスタ!$K$4&amp;"_"&amp;O$54,データシート1!$A:$CE,MATCH("bc_"&amp;$C56,データシート1!$A$1:$CE$1,0),0),0)</f>
        <v>3.0720000000000001</v>
      </c>
      <c r="P56" s="888">
        <f>IFERROR(VLOOKUP(年度マスタ!$K$4&amp;"_"&amp;P$54,データシート1!$A:$CE,MATCH("bc_"&amp;$C56,データシート1!$A$1:$CE$1,0),0),0)</f>
        <v>2.9420000000000002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2.9420000000000002</v>
      </c>
      <c r="BG60" s="953">
        <f t="shared" si="29"/>
        <v>1.4710000000000001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1.4625148480656961E-2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壱岐市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1398.48</v>
      </c>
      <c r="K6" s="619">
        <f>VLOOKUP(年度マスタ!$K$4&amp;"_"&amp;K$5,データシート1!$A:$BT,MATCH("cb_"&amp;$G6,データシート1!$A$1:$BT$1,0),0)</f>
        <v>1398.46</v>
      </c>
      <c r="L6" s="619">
        <f>VLOOKUP(年度マスタ!$K$4&amp;"_"&amp;L$5,データシート1!$A:$BT,MATCH("cb_"&amp;$G6,データシート1!$A$1:$BT$1,0),0)</f>
        <v>1398.46</v>
      </c>
      <c r="M6" s="619">
        <f>VLOOKUP(年度マスタ!$K$4&amp;"_"&amp;M$5,データシート1!$A:$BT,MATCH("cb_"&amp;$G6,データシート1!$A$1:$BT$1,0),0)</f>
        <v>1398.8600000000001</v>
      </c>
      <c r="N6" s="619">
        <f>VLOOKUP(年度マスタ!$K$4&amp;"_"&amp;N$5,データシート1!$A:$BT,MATCH("cb_"&amp;$G6,データシート1!$A$1:$BT$1,0),0)</f>
        <v>1398.46</v>
      </c>
      <c r="O6" s="619">
        <f>VLOOKUP(年度マスタ!$K$4&amp;"_"&amp;O$5,データシート1!$A:$BT,MATCH("cb_"&amp;$G6,データシート1!$A$1:$BT$1,0),0)</f>
        <v>1407.69</v>
      </c>
      <c r="P6" s="619">
        <f>VLOOKUP(年度マスタ!$K$4&amp;"_"&amp;P$5,データシート1!$A:$BT,MATCH("cb_"&amp;$G6,データシート1!$A$1:$BT$1,0),0)</f>
        <v>1415.19</v>
      </c>
      <c r="Q6" s="619">
        <f>VLOOKUP(年度マスタ!$K$4&amp;"_"&amp;Q$5,データシート1!$A:$BT,MATCH("cb_"&amp;$G6,データシート1!$A$1:$BT$1,0),0)</f>
        <v>1691.3599999999992</v>
      </c>
      <c r="R6" s="633">
        <f>VLOOKUP(年度マスタ!$K$4&amp;"_"&amp;R$5,データシート1!$A:$BT,MATCH("cb_"&amp;$G6,データシート1!$A$1:$BT$1,0),0)</f>
        <v>2049.7600000000007</v>
      </c>
      <c r="S6" s="568"/>
      <c r="T6" s="190"/>
      <c r="U6" s="581"/>
      <c r="V6" s="195"/>
      <c r="W6" s="195"/>
      <c r="X6" s="195"/>
      <c r="Y6" s="196" t="s">
        <v>372</v>
      </c>
      <c r="Z6" s="663" t="s">
        <v>373</v>
      </c>
      <c r="AA6" s="663"/>
      <c r="AB6" s="663"/>
      <c r="AC6" s="664">
        <f>SUM(AC7:AC8)</f>
        <v>1845928</v>
      </c>
      <c r="AD6" s="664">
        <f>SUM(AD7:AD8)</f>
        <v>2366767.0079999999</v>
      </c>
      <c r="AE6" s="665">
        <f>$AD6*3600/100000000</f>
        <v>85.203612287999988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5399.7</v>
      </c>
      <c r="K7" s="617">
        <f>VLOOKUP(年度マスタ!$K$4&amp;"_"&amp;K$5,データシート1!$A:$BT,MATCH("cb_"&amp;$G7,データシート1!$A$1:$BT$1,0),0)</f>
        <v>7417.1</v>
      </c>
      <c r="L7" s="617">
        <f>VLOOKUP(年度マスタ!$K$4&amp;"_"&amp;L$5,データシート1!$A:$BT,MATCH("cb_"&amp;$G7,データシート1!$A$1:$BT$1,0),0)</f>
        <v>7417.0999999999995</v>
      </c>
      <c r="M7" s="617">
        <f>VLOOKUP(年度マスタ!$K$4&amp;"_"&amp;M$5,データシート1!$A:$BT,MATCH("cb_"&amp;$G7,データシート1!$A$1:$BT$1,0),0)</f>
        <v>7417.5</v>
      </c>
      <c r="N7" s="617">
        <f>VLOOKUP(年度マスタ!$K$4&amp;"_"&amp;N$5,データシート1!$A:$BT,MATCH("cb_"&amp;$G7,データシート1!$A$1:$BT$1,0),0)</f>
        <v>7450.1</v>
      </c>
      <c r="O7" s="617">
        <f>VLOOKUP(年度マスタ!$K$4&amp;"_"&amp;O$5,データシート1!$A:$BT,MATCH("cb_"&amp;$G7,データシート1!$A$1:$BT$1,0),0)</f>
        <v>7499.2999999999975</v>
      </c>
      <c r="P7" s="617">
        <f>VLOOKUP(年度マスタ!$K$4&amp;"_"&amp;P$5,データシート1!$A:$BT,MATCH("cb_"&amp;$G7,データシート1!$A$1:$BT$1,0),0)</f>
        <v>7548.4999999999964</v>
      </c>
      <c r="Q7" s="617">
        <f>VLOOKUP(年度マスタ!$K$4&amp;"_"&amp;Q$5,データシート1!$A:$BT,MATCH("cb_"&amp;$G7,データシート1!$A$1:$BT$1,0),0)</f>
        <v>7647.4999999999964</v>
      </c>
      <c r="R7" s="634">
        <f>VLOOKUP(年度マスタ!$K$4&amp;"_"&amp;R$5,データシート1!$A:$BT,MATCH("cb_"&amp;$G7,データシート1!$A$1:$BT$1,0),0)</f>
        <v>7647.4999999999964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239787</v>
      </c>
      <c r="AD7" s="1022">
        <f>VLOOKUP(年度マスタ!$K$4&amp;"_"&amp;年度マスタ!$K$9,データシート3!A:AB,MATCH("ea_"&amp;$Y7&amp;"_年間発電",データシート3!$A$1:$AB$1,0),0)/10^3</f>
        <v>307541.21799999999</v>
      </c>
      <c r="AE7" s="554">
        <f t="shared" ref="AE7:AE16" si="0">$AD7*3600/100000000</f>
        <v>11.071483848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3490</v>
      </c>
      <c r="O8" s="617">
        <f>VLOOKUP(年度マスタ!$K$4&amp;"_"&amp;O$5,データシート1!$A:$BT,MATCH("cb_"&amp;$G8,データシート1!$A$1:$BT$1,0),0)</f>
        <v>3490</v>
      </c>
      <c r="P8" s="617">
        <f>VLOOKUP(年度マスタ!$K$4&amp;"_"&amp;P$5,データシート1!$A:$BT,MATCH("cb_"&amp;$G8,データシート1!$A$1:$BT$1,0),0)</f>
        <v>3490</v>
      </c>
      <c r="Q8" s="617">
        <f>VLOOKUP(年度マスタ!$K$4&amp;"_"&amp;Q$5,データシート1!$A:$BT,MATCH("cb_"&amp;$G8,データシート1!$A$1:$BT$1,0),0)</f>
        <v>3490</v>
      </c>
      <c r="R8" s="634">
        <f>VLOOKUP(年度マスタ!$K$4&amp;"_"&amp;R$5,データシート1!$A:$BT,MATCH("cb_"&amp;$G8,データシート1!$A$1:$BT$1,0),0)</f>
        <v>3490</v>
      </c>
      <c r="S8" s="568"/>
      <c r="T8" s="190"/>
      <c r="U8" s="581"/>
      <c r="V8" s="195"/>
      <c r="W8" s="195"/>
      <c r="X8" s="195"/>
      <c r="Y8" s="196" t="s">
        <v>378</v>
      </c>
      <c r="Z8" s="186" t="s">
        <v>379</v>
      </c>
      <c r="AA8" s="186"/>
      <c r="AB8" s="186"/>
      <c r="AC8" s="1022">
        <f>VLOOKUP(年度マスタ!$K$4&amp;"_"&amp;年度マスタ!$K$9,データシート3!A:AB,MATCH("ea_"&amp;$Y8&amp;"_設備",データシート3!$A$1:$AB$1,0),0)</f>
        <v>1606141</v>
      </c>
      <c r="AD8" s="1022">
        <f>VLOOKUP(年度マスタ!$K$4&amp;"_"&amp;年度マスタ!$K$9,データシート3!A:AB,MATCH("ea_"&amp;$Y8&amp;"_年間発電",データシート3!$A$1:$AB$1,0),0)/10^3</f>
        <v>2059225.79</v>
      </c>
      <c r="AE8" s="554">
        <f t="shared" si="0"/>
        <v>74.132128440000002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4000</v>
      </c>
      <c r="AD9" s="666">
        <f>VLOOKUP(年度マスタ!$K$4&amp;"_"&amp;年度マスタ!$K$9,データシート3!A:AB,MATCH("ea_"&amp;$Y9&amp;"_年間発電",データシート3!$A$1:$AB$1,0),0)/10^3</f>
        <v>9960.5290000000023</v>
      </c>
      <c r="AE9" s="667">
        <f t="shared" si="0"/>
        <v>0.35857904400000007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8298.18</v>
      </c>
      <c r="K12" s="651">
        <f t="shared" ref="K12:Q12" si="1">SUM(K6:K11)</f>
        <v>10315.560000000001</v>
      </c>
      <c r="L12" s="651">
        <f t="shared" si="1"/>
        <v>10315.56</v>
      </c>
      <c r="M12" s="651">
        <f t="shared" si="1"/>
        <v>10316.36</v>
      </c>
      <c r="N12" s="651">
        <f t="shared" si="1"/>
        <v>12338.560000000001</v>
      </c>
      <c r="O12" s="651">
        <f t="shared" si="1"/>
        <v>12396.989999999998</v>
      </c>
      <c r="P12" s="651">
        <f t="shared" si="1"/>
        <v>12453.689999999997</v>
      </c>
      <c r="Q12" s="651">
        <f t="shared" si="1"/>
        <v>12828.859999999995</v>
      </c>
      <c r="R12" s="652">
        <f t="shared" ref="R12" si="2">SUM(R6:R11)</f>
        <v>13187.259999999997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31.150999999999996</v>
      </c>
      <c r="AE13" s="667">
        <f t="shared" si="0"/>
        <v>1.121436E-3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31.150999999999996</v>
      </c>
      <c r="AE16" s="554">
        <f t="shared" si="0"/>
        <v>1.121436E-3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5.0823881699999998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21.635359990000001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1678.3438176</v>
      </c>
      <c r="K19" s="615">
        <f>K6*別紙!$C5/100*別紙!$E5/10^3</f>
        <v>1678.3198151999998</v>
      </c>
      <c r="L19" s="615">
        <f>L6*別紙!$C5/100*別紙!$E5/10^3</f>
        <v>1678.3198151999998</v>
      </c>
      <c r="M19" s="615">
        <f>M6*別紙!$C5/100*別紙!$E5/10^3</f>
        <v>1678.7998632000001</v>
      </c>
      <c r="N19" s="615">
        <f>N6*別紙!$C5/100*別紙!$E5/10^3</f>
        <v>1678.3198151999998</v>
      </c>
      <c r="O19" s="615">
        <f>O6*別紙!$C5/100*別紙!$E5/10^3</f>
        <v>1689.3969227999999</v>
      </c>
      <c r="P19" s="615">
        <f>P6*別紙!$C5/100*別紙!$E5/10^3</f>
        <v>1698.3978227999996</v>
      </c>
      <c r="Q19" s="615">
        <f>Q6*別紙!$C5/100*別紙!$E5/10^3</f>
        <v>2029.834963199999</v>
      </c>
      <c r="R19" s="639">
        <f>R6*別紙!$C5/100*別紙!$E5/10^3</f>
        <v>2459.9579712000004</v>
      </c>
      <c r="S19" s="572"/>
      <c r="T19" s="191"/>
      <c r="U19" s="588"/>
      <c r="W19" s="201"/>
      <c r="X19" s="201"/>
      <c r="Y19" s="173"/>
      <c r="Z19" s="628" t="s">
        <v>389</v>
      </c>
      <c r="AA19" s="671"/>
      <c r="AB19" s="672"/>
      <c r="AC19" s="673">
        <f>SUM($AC$6,$AC$9,$AC$10,$AC$13)</f>
        <v>1849933</v>
      </c>
      <c r="AD19" s="673">
        <f>SUM($AD$6,$AD$9,$AD$10,$AD$13)</f>
        <v>2376758.6880000001</v>
      </c>
      <c r="AE19" s="674">
        <f>SUM($AE$6,$AE$9,$AE$10,$AE$13,$AE$17,$AE$18)</f>
        <v>112.28106092799999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7142.5071720000005</v>
      </c>
      <c r="K20" s="617">
        <f>K7*別紙!$C6/100*別紙!$E6/10^3</f>
        <v>9811.0431960000024</v>
      </c>
      <c r="L20" s="617">
        <f>L7*別紙!$C6/100*別紙!$E6/10^3</f>
        <v>9811.0431959999987</v>
      </c>
      <c r="M20" s="617">
        <f>M7*別紙!$C6/100*別紙!$E6/10^3</f>
        <v>9811.5723000000016</v>
      </c>
      <c r="N20" s="617">
        <f>N7*別紙!$C6/100*別紙!$E6/10^3</f>
        <v>9854.6942760000002</v>
      </c>
      <c r="O20" s="617">
        <f>O7*別紙!$C6/100*別紙!$E6/10^3</f>
        <v>9919.7740679999988</v>
      </c>
      <c r="P20" s="617">
        <f>P7*別紙!$C6/100*別紙!$E6/10^3</f>
        <v>9984.8538599999956</v>
      </c>
      <c r="Q20" s="617">
        <f>Q7*別紙!$C6/100*別紙!$E6/10^3</f>
        <v>10115.807099999995</v>
      </c>
      <c r="R20" s="634">
        <f>R7*別紙!$C6/100*別紙!$E6/10^3</f>
        <v>10115.807099999995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7581.9552000000003</v>
      </c>
      <c r="O21" s="617">
        <f>O8*別紙!$C7/100*別紙!$E7/10^3</f>
        <v>7581.9552000000003</v>
      </c>
      <c r="P21" s="617">
        <f>P8*別紙!$C7/100*別紙!$E7/10^3</f>
        <v>7581.9552000000003</v>
      </c>
      <c r="Q21" s="617">
        <f>Q8*別紙!$C7/100*別紙!$E7/10^3</f>
        <v>7581.9552000000003</v>
      </c>
      <c r="R21" s="634">
        <f>R8*別紙!$C7/100*別紙!$E7/10^3</f>
        <v>7581.9552000000003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12079.570989599999</v>
      </c>
      <c r="K25" s="657">
        <f t="shared" si="3"/>
        <v>14748.083011200002</v>
      </c>
      <c r="L25" s="657">
        <f t="shared" si="3"/>
        <v>14748.083011199999</v>
      </c>
      <c r="M25" s="657">
        <f t="shared" si="3"/>
        <v>14749.092163200001</v>
      </c>
      <c r="N25" s="657">
        <f t="shared" si="3"/>
        <v>19114.969291200003</v>
      </c>
      <c r="O25" s="657">
        <f t="shared" si="3"/>
        <v>19191.126190800001</v>
      </c>
      <c r="P25" s="657">
        <f t="shared" si="3"/>
        <v>19265.206882799997</v>
      </c>
      <c r="Q25" s="657">
        <f t="shared" si="3"/>
        <v>19727.597263199994</v>
      </c>
      <c r="R25" s="658">
        <f t="shared" ref="R25" si="4">SUM(R19:R24)</f>
        <v>20157.720271199996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125690.99248872638</v>
      </c>
      <c r="K26" s="654">
        <f>(VLOOKUP(年度マスタ!$K$4&amp;"_"&amp;K$18,データシート1!$A:$BT,MATCH("da_合計",データシート1!$A$1:$BT$1,0),0))/10^3</f>
        <v>116594.31411136588</v>
      </c>
      <c r="L26" s="654">
        <f>(VLOOKUP(年度マスタ!$K$4&amp;"_"&amp;L$18,データシート1!$A:$BT,MATCH("da_合計",データシート1!$A$1:$BT$1,0),0))/10^3</f>
        <v>123456.43295587543</v>
      </c>
      <c r="M26" s="654">
        <f>(VLOOKUP(年度マスタ!$K$4&amp;"_"&amp;M$18,データシート1!$A:$BT,MATCH("da_合計",データシート1!$A$1:$BT$1,0),0))/10^3</f>
        <v>121658.47345365635</v>
      </c>
      <c r="N26" s="654">
        <f>(VLOOKUP(年度マスタ!$K$4&amp;"_"&amp;N$18,データシート1!$A:$BT,MATCH("da_合計",データシート1!$A$1:$BT$1,0),0))/10^3</f>
        <v>120422.27601443506</v>
      </c>
      <c r="O26" s="654">
        <f>(VLOOKUP(年度マスタ!$K$4&amp;"_"&amp;O$18,データシート1!$A:$BT,MATCH("da_合計",データシート1!$A$1:$BT$1,0),0))/10^3</f>
        <v>124335.24411054095</v>
      </c>
      <c r="P26" s="654">
        <f>(VLOOKUP(年度マスタ!$K$4&amp;"_"&amp;P$18,データシート1!$A:$BT,MATCH("da_合計",データシート1!$A$1:$BT$1,0),0))/10^3</f>
        <v>125872.79353296834</v>
      </c>
      <c r="Q26" s="654">
        <f>(VLOOKUP(年度マスタ!$K$4&amp;"_"&amp;Q$18,データシート1!$A:$BT,MATCH("da_合計",データシート1!$A$1:$BT$1,0),0))/10^3</f>
        <v>123591.30967516554</v>
      </c>
      <c r="R26" s="655">
        <f>Q26</f>
        <v>123591.30967516554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9.6105303573630813E-2</v>
      </c>
      <c r="K27" s="839">
        <f t="shared" ref="K27:P27" si="5">K25/K26</f>
        <v>0.1264905850993151</v>
      </c>
      <c r="L27" s="839">
        <f t="shared" si="5"/>
        <v>0.11945981799483152</v>
      </c>
      <c r="M27" s="839">
        <f t="shared" si="5"/>
        <v>0.12123357908825322</v>
      </c>
      <c r="N27" s="839">
        <f t="shared" si="5"/>
        <v>0.15873283518498424</v>
      </c>
      <c r="O27" s="839">
        <f t="shared" si="5"/>
        <v>0.15434984929725978</v>
      </c>
      <c r="P27" s="839">
        <f t="shared" si="5"/>
        <v>0.15305298581264978</v>
      </c>
      <c r="Q27" s="839">
        <f>Q25/Q26</f>
        <v>0.15961961496362442</v>
      </c>
      <c r="R27" s="840">
        <f>R25/R26</f>
        <v>0.16309981926868838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0.16309981926868838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19.230791341614744</v>
      </c>
      <c r="AA52" s="173"/>
      <c r="AB52" s="678" t="s">
        <v>413</v>
      </c>
      <c r="AC52" s="679">
        <f>$AD6</f>
        <v>2366767.0079999999</v>
      </c>
      <c r="AD52" s="680">
        <f>R19+R20</f>
        <v>12575.765071199996</v>
      </c>
      <c r="AE52" s="681">
        <f t="shared" ref="AE52:AE54" si="6">IFERROR(AD52/AC52,"-")</f>
        <v>5.3134782717065817E-3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2253167.3783248346</v>
      </c>
      <c r="Z53" s="1130"/>
      <c r="AA53" s="173"/>
      <c r="AB53" s="678" t="s">
        <v>377</v>
      </c>
      <c r="AC53" s="679">
        <f>$AD9</f>
        <v>9960.5290000000023</v>
      </c>
      <c r="AD53" s="680">
        <f>R21</f>
        <v>7581.9552000000003</v>
      </c>
      <c r="AE53" s="681">
        <f t="shared" si="6"/>
        <v>0.76120005272812308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288</v>
      </c>
      <c r="AK54" s="443">
        <f>VLOOKUP(年度マスタ!$K$4&amp;"_"&amp;AK$53,データシート1!$A$1:$BT$2000,MATCH("ca_太陽光発電（10kW未満）",データシート1!$A$1:$BT$1,0),0)</f>
        <v>288</v>
      </c>
      <c r="AL54" s="443">
        <f>VLOOKUP(年度マスタ!$K$4&amp;"_"&amp;AL$53,データシート1!$A$1:$BT$2000,MATCH("ca_太陽光発電（10kW未満）",データシート1!$A$1:$BT$1,0),0)</f>
        <v>288</v>
      </c>
      <c r="AM54" s="443">
        <f>VLOOKUP(年度マスタ!$K$4&amp;"_"&amp;AM$53,データシート1!$A$1:$BT$2000,MATCH("ca_太陽光発電（10kW未満）",データシート1!$A$1:$BT$1,0),0)</f>
        <v>288</v>
      </c>
      <c r="AN54" s="443">
        <f>VLOOKUP(年度マスタ!$K$4&amp;"_"&amp;AN$53,データシート1!$A$1:$BT$2000,MATCH("ca_太陽光発電（10kW未満）",データシート1!$A$1:$BT$1,0),0)</f>
        <v>288</v>
      </c>
      <c r="AO54" s="443">
        <f>VLOOKUP(年度マスタ!$K$4&amp;"_"&amp;AO$53,データシート1!$A$1:$BT$2000,MATCH("ca_太陽光発電（10kW未満）",データシート1!$A$1:$BT$1,0),0)</f>
        <v>289</v>
      </c>
      <c r="AP54" s="443">
        <f>VLOOKUP(年度マスタ!$K$4&amp;"_"&amp;AP$53,データシート1!$A$1:$BT$2000,MATCH("ca_太陽光発電（10kW未満）",データシート1!$A$1:$BT$1,0),0)</f>
        <v>291</v>
      </c>
      <c r="AQ54" s="443">
        <f>VLOOKUP(年度マスタ!$K$4&amp;"_"&amp;AQ$53,データシート1!$A$1:$BT$2000,MATCH("ca_太陽光発電（10kW未満）",データシート1!$A$1:$BT$1,0),0)</f>
        <v>328</v>
      </c>
      <c r="AR54" s="443">
        <f>VLOOKUP(年度マスタ!$K$4&amp;"_"&amp;AR$53,データシート1!$A$1:$BT$2000,MATCH("ca_太陽光発電（10kW未満）",データシート1!$A$1:$BT$1,0),0)</f>
        <v>371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31.150999999999996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壱岐市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壱岐市</v>
      </c>
      <c r="AZ12" s="1023" t="str">
        <f>年度マスタ!$K4</f>
        <v>42210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壱岐市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壱岐市</v>
      </c>
      <c r="AZ4" s="1038" t="str">
        <f>年度マスタ!$K4</f>
        <v>42210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壱岐市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2.9510000000000001</v>
      </c>
      <c r="S7" s="910">
        <f t="shared" si="0"/>
        <v>3.0110000000000001</v>
      </c>
      <c r="T7" s="910">
        <f t="shared" si="0"/>
        <v>3.089</v>
      </c>
      <c r="U7" s="910">
        <f t="shared" si="0"/>
        <v>2.77</v>
      </c>
      <c r="V7" s="910">
        <f t="shared" si="0"/>
        <v>2.746</v>
      </c>
      <c r="W7" s="910">
        <f t="shared" si="0"/>
        <v>3.3109999999999999</v>
      </c>
      <c r="X7" s="910">
        <f t="shared" si="0"/>
        <v>3.0310000000000001</v>
      </c>
      <c r="Y7" s="910">
        <f t="shared" si="0"/>
        <v>3.032</v>
      </c>
      <c r="Z7" s="910">
        <f>SUM(Z8:Z13)</f>
        <v>3.0169999999999999</v>
      </c>
      <c r="AA7" s="910">
        <f>SUM(AA8:AA13)</f>
        <v>3.0720000000000001</v>
      </c>
      <c r="AB7" s="911">
        <f t="shared" si="0"/>
        <v>2.9420000000000002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2.9510000000000001</v>
      </c>
      <c r="S12" s="919">
        <f>VLOOKUP($D$3&amp;"_"&amp;S$3,データシート1!$A:$BU,MATCH($R$2&amp;"_"&amp;$C12,データシート1!$A$1:$BU$1,0),0)</f>
        <v>3.0110000000000001</v>
      </c>
      <c r="T12" s="919">
        <f>VLOOKUP($D$3&amp;"_"&amp;T$3,データシート1!$A:$BU,MATCH($R$2&amp;"_"&amp;$C12,データシート1!$A$1:$BU$1,0),0)</f>
        <v>3.089</v>
      </c>
      <c r="U12" s="919">
        <f>VLOOKUP($D$3&amp;"_"&amp;U$3,データシート1!$A:$BU,MATCH($R$2&amp;"_"&amp;$C12,データシート1!$A$1:$BU$1,0),0)</f>
        <v>2.77</v>
      </c>
      <c r="V12" s="919">
        <f>VLOOKUP($D$3&amp;"_"&amp;V$3,データシート1!$A:$BU,MATCH($R$2&amp;"_"&amp;$C12,データシート1!$A$1:$BU$1,0),0)</f>
        <v>2.746</v>
      </c>
      <c r="W12" s="919">
        <f>VLOOKUP($D$3&amp;"_"&amp;W$3,データシート1!$A:$BU,MATCH($R$2&amp;"_"&amp;$C12,データシート1!$A$1:$BU$1,0),0)</f>
        <v>3.3109999999999999</v>
      </c>
      <c r="X12" s="919">
        <f>VLOOKUP($D$3&amp;"_"&amp;X$3,データシート1!$A:$BU,MATCH($R$2&amp;"_"&amp;$C12,データシート1!$A$1:$BU$1,0),0)</f>
        <v>3.0310000000000001</v>
      </c>
      <c r="Y12" s="919">
        <f>VLOOKUP($D$3&amp;"_"&amp;Y$3,データシート1!$A:$BU,MATCH($R$2&amp;"_"&amp;$C12,データシート1!$A$1:$BU$1,0),0)</f>
        <v>3.032</v>
      </c>
      <c r="Z12" s="919">
        <f>VLOOKUP($D$3&amp;"_"&amp;Z$3,データシート1!$A:$BU,MATCH($R$2&amp;"_"&amp;$C12,データシート1!$A$1:$BU$1,0),0)</f>
        <v>3.0169999999999999</v>
      </c>
      <c r="AA12" s="919">
        <f>VLOOKUP($D$3&amp;"_"&amp;AA$3,データシート1!$A:$BU,MATCH($R$2&amp;"_"&amp;$C12,データシート1!$A$1:$BU$1,0),0)</f>
        <v>3.0720000000000001</v>
      </c>
      <c r="AB12" s="920">
        <f>VLOOKUP($D$3&amp;"_"&amp;AB$3,データシート1!$A:$BU,MATCH($R$2&amp;"_"&amp;$C12,データシート1!$A$1:$BU$1,0),0)</f>
        <v>2.9420000000000002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2.9510000000000001</v>
      </c>
      <c r="S53" s="925">
        <f>VLOOKUP($D$3&amp;"_"&amp;S$3,データシート2!$A:$SI,MATCH($R$2&amp;"_"&amp;$B53,データシート2!$A$1:$SI$1,0),0)</f>
        <v>3.0110000000000001</v>
      </c>
      <c r="T53" s="925">
        <f>VLOOKUP($D$3&amp;"_"&amp;T$3,データシート2!$A:$SI,MATCH($R$2&amp;"_"&amp;$B53,データシート2!$A$1:$SI$1,0),0)</f>
        <v>3.089</v>
      </c>
      <c r="U53" s="925">
        <f>VLOOKUP($D$3&amp;"_"&amp;U$3,データシート2!$A:$SI,MATCH($R$2&amp;"_"&amp;$B53,データシート2!$A$1:$SI$1,0),0)</f>
        <v>2.77</v>
      </c>
      <c r="V53" s="925">
        <f>VLOOKUP($D$3&amp;"_"&amp;V$3,データシート2!$A:$SI,MATCH($R$2&amp;"_"&amp;$B53,データシート2!$A$1:$SI$1,0),0)</f>
        <v>2.746</v>
      </c>
      <c r="W53" s="925">
        <f>VLOOKUP($D$3&amp;"_"&amp;W$3,データシート2!$A:$SI,MATCH($R$2&amp;"_"&amp;$B53,データシート2!$A$1:$SI$1,0),0)</f>
        <v>3.3109999999999999</v>
      </c>
      <c r="X53" s="925">
        <f>VLOOKUP($D$3&amp;"_"&amp;X$3,データシート2!$A:$SI,MATCH($R$2&amp;"_"&amp;$B53,データシート2!$A$1:$SI$1,0),0)</f>
        <v>3.0310000000000001</v>
      </c>
      <c r="Y53" s="925">
        <f>VLOOKUP($D$3&amp;"_"&amp;Y$3,データシート2!$A:$SI,MATCH($R$2&amp;"_"&amp;$B53,データシート2!$A$1:$SI$1,0),0)</f>
        <v>3.032</v>
      </c>
      <c r="Z53" s="925">
        <f>VLOOKUP($D$3&amp;"_"&amp;Z$3,データシート2!$A:$SI,MATCH($R$2&amp;"_"&amp;$B53,データシート2!$A$1:$SI$1,0),0)</f>
        <v>3.0169999999999999</v>
      </c>
      <c r="AA53" s="925">
        <f>VLOOKUP($D$3&amp;"_"&amp;AA$3,データシート2!$A:$SI,MATCH($R$2&amp;"_"&amp;$B53,データシート2!$A$1:$SI$1,0),0)</f>
        <v>3.0720000000000001</v>
      </c>
      <c r="AB53" s="926">
        <f>VLOOKUP($D$3&amp;"_"&amp;AB$3,データシート2!$A:$SI,MATCH($R$2&amp;"_"&amp;$B53,データシート2!$A$1:$SI$1,0),0)</f>
        <v>2.9420000000000002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2.9510000000000001</v>
      </c>
      <c r="S54" s="928">
        <f>VLOOKUP($D$3&amp;"_"&amp;S$3,データシート2!$A:$SI,MATCH($R$2&amp;"_"&amp;$C54,データシート2!$A$1:$SI$1,0),0)</f>
        <v>3.0110000000000001</v>
      </c>
      <c r="T54" s="928">
        <f>VLOOKUP($D$3&amp;"_"&amp;T$3,データシート2!$A:$SI,MATCH($R$2&amp;"_"&amp;$C54,データシート2!$A$1:$SI$1,0),0)</f>
        <v>3.089</v>
      </c>
      <c r="U54" s="928">
        <f>VLOOKUP($D$3&amp;"_"&amp;U$3,データシート2!$A:$SI,MATCH($R$2&amp;"_"&amp;$C54,データシート2!$A$1:$SI$1,0),0)</f>
        <v>2.77</v>
      </c>
      <c r="V54" s="928">
        <f>VLOOKUP($D$3&amp;"_"&amp;V$3,データシート2!$A:$SI,MATCH($R$2&amp;"_"&amp;$C54,データシート2!$A$1:$SI$1,0),0)</f>
        <v>2.746</v>
      </c>
      <c r="W54" s="928">
        <f>VLOOKUP($D$3&amp;"_"&amp;W$3,データシート2!$A:$SI,MATCH($R$2&amp;"_"&amp;$C54,データシート2!$A$1:$SI$1,0),0)</f>
        <v>3.3109999999999999</v>
      </c>
      <c r="X54" s="928">
        <f>VLOOKUP($D$3&amp;"_"&amp;X$3,データシート2!$A:$SI,MATCH($R$2&amp;"_"&amp;$C54,データシート2!$A$1:$SI$1,0),0)</f>
        <v>3.0310000000000001</v>
      </c>
      <c r="Y54" s="928">
        <f>VLOOKUP($D$3&amp;"_"&amp;Y$3,データシート2!$A:$SI,MATCH($R$2&amp;"_"&amp;$C54,データシート2!$A$1:$SI$1,0),0)</f>
        <v>3.032</v>
      </c>
      <c r="Z54" s="928">
        <f>VLOOKUP($D$3&amp;"_"&amp;Z$3,データシート2!$A:$SI,MATCH($R$2&amp;"_"&amp;$C54,データシート2!$A$1:$SI$1,0),0)</f>
        <v>3.0169999999999999</v>
      </c>
      <c r="AA54" s="928">
        <f>VLOOKUP($D$3&amp;"_"&amp;AA$3,データシート2!$A:$SI,MATCH($R$2&amp;"_"&amp;$C54,データシート2!$A$1:$SI$1,0),0)</f>
        <v>3.0720000000000001</v>
      </c>
      <c r="AB54" s="929">
        <f>VLOOKUP($D$3&amp;"_"&amp;AB$3,データシート2!$A:$SI,MATCH($R$2&amp;"_"&amp;$C54,データシート2!$A$1:$SI$1,0),0)</f>
        <v>2.9420000000000002</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2.9510000000000001</v>
      </c>
      <c r="S55" s="979">
        <f>VLOOKUP($D$3&amp;"_"&amp;S$3,データシート2!$A:$SI,MATCH($R$2&amp;"_"&amp;$E55,データシート2!$A$1:$SI$1,0),0)</f>
        <v>3.0110000000000001</v>
      </c>
      <c r="T55" s="979">
        <f>VLOOKUP($D$3&amp;"_"&amp;T$3,データシート2!$A:$SI,MATCH($R$2&amp;"_"&amp;$E55,データシート2!$A$1:$SI$1,0),0)</f>
        <v>3.089</v>
      </c>
      <c r="U55" s="979">
        <f>VLOOKUP($D$3&amp;"_"&amp;U$3,データシート2!$A:$SI,MATCH($R$2&amp;"_"&amp;$E55,データシート2!$A$1:$SI$1,0),0)</f>
        <v>2.77</v>
      </c>
      <c r="V55" s="979">
        <f>VLOOKUP($D$3&amp;"_"&amp;V$3,データシート2!$A:$SI,MATCH($R$2&amp;"_"&amp;$E55,データシート2!$A$1:$SI$1,0),0)</f>
        <v>2.746</v>
      </c>
      <c r="W55" s="979">
        <f>VLOOKUP($D$3&amp;"_"&amp;W$3,データシート2!$A:$SI,MATCH($R$2&amp;"_"&amp;$E55,データシート2!$A$1:$SI$1,0),0)</f>
        <v>3.3109999999999999</v>
      </c>
      <c r="X55" s="979">
        <f>VLOOKUP($D$3&amp;"_"&amp;X$3,データシート2!$A:$SI,MATCH($R$2&amp;"_"&amp;$E55,データシート2!$A$1:$SI$1,0),0)</f>
        <v>3.0310000000000001</v>
      </c>
      <c r="Y55" s="979">
        <f>VLOOKUP($D$3&amp;"_"&amp;Y$3,データシート2!$A:$SI,MATCH($R$2&amp;"_"&amp;$E55,データシート2!$A$1:$SI$1,0),0)</f>
        <v>3.032</v>
      </c>
      <c r="Z55" s="979">
        <f>VLOOKUP($D$3&amp;"_"&amp;Z$3,データシート2!$A:$SI,MATCH($R$2&amp;"_"&amp;$E55,データシート2!$A$1:$SI$1,0),0)</f>
        <v>3.0169999999999999</v>
      </c>
      <c r="AA55" s="979">
        <f>VLOOKUP($D$3&amp;"_"&amp;AA$3,データシート2!$A:$SI,MATCH($R$2&amp;"_"&amp;$E55,データシート2!$A$1:$SI$1,0),0)</f>
        <v>3.0720000000000001</v>
      </c>
      <c r="AB55" s="980">
        <f>VLOOKUP($D$3&amp;"_"&amp;AB$3,データシート2!$A:$SI,MATCH($R$2&amp;"_"&amp;$E55,データシート2!$A$1:$SI$1,0),0)</f>
        <v>2.9420000000000002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2025-03-04T10:06:37Z</dcterms:created>
  <dcterms:modified xsi:type="dcterms:W3CDTF">2025-03-04T10:06:37Z</dcterms:modified>
  <cp:category/>
  <cp:contentStatus/>
</cp:coreProperties>
</file>