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60372C3-195D-449C-8E28-C142EC405F3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<sst xmlns="http://schemas.openxmlformats.org/spreadsheetml/2006/main" count="16715" uniqueCount="2404">
  <si>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</si>
  <si>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</si>
  <si>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</si>
  <si>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</si>
  <si>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</si>
  <si>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</si>
  <si>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</si>
  <si>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</si>
  <si>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</si>
  <si>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</si>
  <si>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</si>
  <si>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</si>
  <si>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</si>
  <si>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</si>
  <si>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</si>
  <si>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</si>
  <si>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</si>
  <si>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</si>
  <si>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</si>
  <si>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</si>
  <si>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</si>
  <si>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</si>
  <si>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</si>
  <si>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</si>
  <si>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</si>
  <si>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</si>
  <si>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</si>
  <si>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</si>
  <si>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</si>
  <si>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</si>
  <si>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</si>
  <si>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</si>
  <si>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</si>
  <si>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</si>
  <si>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</si>
  <si>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</si>
  <si>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</si>
  <si>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</si>
  <si>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</si>
  <si>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</si>
  <si>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</si>
  <si>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</si>
  <si>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</si>
  <si>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</si>
  <si>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</si>
  <si>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</si>
  <si>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</si>
  <si>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</si>
  <si>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</si>
  <si>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</si>
  <si>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</si>
  <si>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</si>
  <si>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</si>
  <si>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</si>
  <si>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</si>
  <si>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</si>
  <si>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</si>
  <si>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</si>
  <si>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</si>
  <si>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</si>
  <si>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</si>
  <si>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</si>
  <si>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</si>
  <si>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</si>
  <si>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</si>
  <si>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</si>
  <si>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</si>
  <si>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</si>
  <si>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</si>
  <si>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</si>
  <si>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</si>
  <si>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</si>
  <si>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</si>
  <si>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</si>
  <si>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</si>
  <si>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</si>
  <si>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</si>
  <si>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</si>
  <si>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</si>
  <si>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</si>
  <si>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</si>
  <si>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</si>
  <si>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</si>
  <si>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</si>
  <si>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</si>
  <si>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</si>
  <si>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</si>
  <si>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</si>
  <si>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</si>
  <si>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</si>
  <si>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</si>
  <si>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</si>
  <si>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</si>
  <si>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</si>
  <si>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</si>
  <si>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</si>
  <si>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</si>
  <si>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</si>
  <si>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</si>
  <si>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</si>
  <si>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</si>
  <si>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</si>
  <si>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</si>
  <si>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</si>
  <si>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</si>
  <si>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</si>
  <si>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</si>
  <si>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</si>
  <si>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</si>
  <si>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</si>
  <si>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</si>
  <si>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</si>
  <si>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</si>
  <si>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</si>
  <si>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</si>
  <si>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</si>
  <si>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</si>
  <si>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</si>
  <si>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</si>
  <si>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</si>
  <si>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</si>
  <si>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</si>
  <si>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</si>
  <si>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</si>
  <si>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</si>
  <si>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</si>
  <si>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</si>
  <si>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</si>
  <si>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</si>
  <si>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</si>
  <si>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</si>
  <si>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</si>
  <si>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</si>
  <si>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</si>
  <si>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</si>
  <si>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</si>
  <si>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</si>
  <si>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</si>
  <si>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</si>
  <si>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</si>
  <si>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</si>
  <si>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</si>
  <si>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</si>
  <si>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</si>
  <si>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</si>
  <si>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</si>
  <si>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</si>
  <si>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</si>
  <si>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</si>
  <si>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</si>
  <si>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</si>
  <si>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</si>
  <si>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</si>
  <si>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</si>
  <si>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</si>
  <si>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</si>
  <si>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</si>
  <si>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</si>
  <si>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</si>
  <si>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</si>
  <si>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</si>
  <si>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</si>
  <si>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</si>
  <si>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</si>
  <si>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</si>
  <si>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</si>
  <si>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</si>
  <si>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</si>
  <si>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</si>
  <si>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</si>
  <si>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</si>
  <si>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</si>
  <si>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</si>
  <si>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</si>
  <si>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</si>
  <si>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</si>
  <si>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</si>
  <si>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</si>
  <si>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</si>
  <si>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</si>
  <si>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</si>
  <si>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</si>
  <si>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</si>
  <si>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</si>
  <si>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</si>
  <si>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</si>
  <si>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</si>
  <si>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</si>
  <si>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</si>
  <si>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</si>
  <si>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</si>
  <si>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</si>
  <si>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</si>
  <si>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</si>
  <si>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</si>
  <si>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</si>
  <si>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</si>
  <si>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</si>
  <si>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</si>
  <si>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</si>
  <si>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</si>
  <si>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</si>
  <si>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</si>
  <si>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</si>
  <si>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</si>
  <si>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</si>
  <si>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</si>
  <si>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</si>
  <si>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</si>
  <si>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</si>
  <si>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</si>
  <si>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</si>
  <si>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</si>
  <si>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</si>
  <si>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</si>
  <si>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</si>
  <si>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</si>
  <si>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</si>
  <si>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</si>
  <si>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</si>
  <si>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</si>
  <si>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</si>
  <si>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</si>
  <si>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</si>
  <si>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</si>
  <si>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</si>
  <si>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</si>
  <si>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</si>
  <si>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</si>
  <si>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</si>
  <si>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</si>
  <si>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</si>
  <si>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</si>
  <si>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</si>
  <si>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</si>
  <si>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</si>
  <si>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</si>
  <si>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</si>
  <si>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</si>
  <si>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</si>
  <si>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</si>
  <si>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</si>
  <si>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</si>
  <si>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</si>
  <si>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</si>
  <si>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</si>
  <si>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</si>
  <si>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</si>
  <si>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</si>
  <si>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</si>
  <si>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</si>
  <si>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</si>
  <si>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</si>
  <si>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</si>
  <si>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</si>
  <si>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</si>
  <si>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</si>
  <si>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</si>
  <si>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</si>
  <si>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</si>
  <si>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</si>
  <si>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</si>
  <si>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</si>
  <si>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</si>
  <si>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</si>
  <si>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</si>
  <si>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</si>
  <si>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</si>
  <si>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</si>
  <si>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</si>
  <si>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</si>
  <si>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</si>
  <si>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</si>
  <si>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</si>
  <si>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</si>
  <si>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</si>
  <si>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</si>
  <si>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</si>
  <si>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</si>
  <si>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</si>
  <si>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</si>
  <si>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</si>
  <si>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</si>
  <si>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</si>
  <si>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</si>
  <si>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</si>
  <si>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</si>
  <si>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</si>
  <si>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</si>
  <si>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</si>
  <si>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</si>
  <si>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</si>
  <si>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</si>
  <si>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</si>
  <si>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</si>
  <si>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</si>
  <si>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</si>
  <si>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</si>
  <si>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</si>
  <si>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</si>
  <si>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</si>
  <si>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</si>
  <si>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</si>
  <si>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</si>
  <si>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</si>
  <si>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</si>
  <si>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</si>
  <si>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</si>
  <si>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</si>
  <si>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</si>
  <si>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</si>
  <si>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</si>
  <si>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</si>
  <si>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</si>
  <si>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</si>
  <si>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</si>
  <si>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</si>
  <si>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</si>
  <si>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</si>
  <si>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</si>
  <si>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</si>
  <si>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</si>
  <si>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</si>
  <si>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</si>
  <si>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</si>
  <si>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</si>
  <si>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</si>
  <si>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</si>
  <si>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</si>
  <si>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</si>
  <si>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</si>
  <si>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</si>
  <si>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</si>
  <si>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</si>
  <si>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</si>
  <si>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</si>
  <si>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</si>
  <si>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</si>
  <si>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</si>
  <si>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</si>
  <si>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</si>
  <si>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</si>
  <si>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</si>
  <si>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</si>
  <si>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</si>
  <si>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</si>
  <si>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</si>
  <si>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</si>
  <si>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</si>
  <si>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</si>
  <si>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</si>
  <si>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</si>
  <si>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</si>
  <si>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</si>
  <si>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</si>
  <si>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</si>
  <si>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</si>
  <si>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</si>
  <si>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</si>
  <si>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</si>
  <si>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</si>
  <si>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</si>
  <si>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</si>
  <si>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</si>
  <si>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</si>
  <si>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</si>
  <si>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</si>
  <si>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</si>
  <si>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</si>
  <si>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</si>
  <si>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</si>
  <si>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</si>
  <si>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</si>
  <si>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</si>
  <si>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</si>
  <si>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</si>
  <si>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</si>
  <si>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</si>
  <si>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</si>
  <si>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</si>
  <si>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</si>
  <si>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</si>
  <si>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</si>
  <si>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</si>
  <si>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</si>
  <si>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</si>
  <si>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</si>
  <si>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</si>
  <si>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</si>
  <si>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</si>
  <si>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</si>
  <si>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</si>
  <si>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</si>
  <si>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</si>
  <si>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</si>
  <si>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</si>
  <si>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</si>
  <si>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</si>
  <si>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</si>
  <si>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</si>
  <si>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</si>
  <si>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</si>
  <si>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</si>
  <si>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</si>
  <si>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</si>
  <si>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</si>
  <si>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</si>
  <si>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</si>
  <si>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</si>
  <si>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</si>
  <si>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</si>
  <si>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</si>
  <si>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</si>
  <si>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</si>
  <si>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</si>
  <si>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</si>
  <si>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</si>
  <si>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</si>
  <si>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</si>
  <si>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</si>
  <si>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</si>
  <si>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</si>
  <si>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</si>
  <si>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</si>
  <si>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</si>
  <si>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</si>
  <si>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</si>
  <si>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</si>
  <si>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</si>
  <si>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</si>
  <si>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</si>
  <si>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</si>
  <si>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</si>
  <si>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</si>
  <si>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</si>
  <si>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</si>
  <si>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</si>
  <si>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</si>
  <si>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</si>
  <si>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</si>
  <si>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</si>
  <si>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</si>
  <si>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</si>
  <si>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</si>
  <si>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</si>
  <si>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</si>
  <si>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</si>
  <si>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</si>
  <si>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</si>
  <si>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</si>
  <si>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</si>
  <si>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</si>
  <si>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</si>
  <si>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</si>
  <si>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</si>
  <si>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</si>
  <si>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</si>
  <si>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</si>
  <si>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</si>
  <si>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</si>
  <si>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</si>
  <si>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</si>
  <si>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</si>
  <si>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</si>
  <si>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</si>
  <si>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</si>
  <si>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</si>
  <si>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</si>
  <si>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</si>
  <si>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</si>
  <si>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</si>
  <si>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</si>
  <si>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</si>
  <si>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</si>
  <si>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</si>
  <si>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</si>
  <si>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</si>
  <si>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</si>
  <si>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</si>
  <si>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</si>
  <si>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</si>
  <si>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</si>
  <si>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</si>
  <si>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</si>
  <si>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</si>
  <si>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</si>
  <si>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</si>
  <si>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</si>
  <si>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</si>
  <si>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</si>
  <si>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</si>
  <si>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</si>
  <si>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</si>
  <si>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</si>
  <si>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</si>
  <si>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</si>
  <si>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</si>
  <si>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</si>
  <si>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</si>
  <si>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</si>
  <si>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</si>
  <si>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</si>
  <si>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</si>
  <si>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</si>
  <si>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</si>
  <si>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</si>
  <si>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</si>
  <si>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</si>
  <si>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</si>
  <si>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</si>
  <si>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</si>
  <si>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</si>
  <si>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</si>
  <si>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</si>
  <si>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</si>
  <si>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</si>
  <si>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</si>
  <si>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</si>
  <si>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</si>
  <si>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</si>
  <si>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</si>
  <si>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</si>
  <si>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</si>
  <si>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</si>
  <si>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</si>
  <si>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</si>
  <si>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</si>
  <si>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</si>
  <si>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</si>
  <si>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</si>
  <si>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</si>
  <si>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</si>
  <si>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</si>
  <si>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</si>
  <si>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</si>
  <si>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</si>
  <si>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</si>
  <si>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</si>
  <si>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</si>
  <si>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</si>
  <si>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</si>
  <si>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</si>
  <si>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</si>
  <si>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</si>
  <si>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</si>
  <si>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</si>
  <si>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</si>
  <si>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</si>
  <si>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</si>
  <si>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</si>
  <si>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</si>
  <si>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</si>
  <si>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</si>
  <si>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</si>
  <si>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</si>
  <si>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</si>
  <si>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</si>
  <si>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</si>
  <si>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</si>
  <si>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</si>
  <si>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</si>
  <si>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</si>
  <si>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</si>
  <si>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</si>
  <si>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</si>
  <si>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</si>
  <si>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</si>
  <si>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</si>
  <si>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</si>
  <si>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</si>
  <si>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</si>
  <si>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</si>
  <si>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</si>
  <si>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</si>
  <si>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</si>
  <si>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</si>
  <si>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</si>
  <si>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</si>
  <si>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</si>
  <si>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</si>
  <si>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</si>
  <si>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</si>
  <si>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</si>
  <si>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</si>
  <si>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</si>
  <si>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</si>
  <si>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</si>
  <si>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</si>
  <si>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</si>
  <si>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</si>
  <si>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</si>
  <si>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</si>
  <si>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</si>
  <si>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</si>
  <si>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</si>
  <si>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</si>
  <si>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</si>
  <si>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</si>
  <si>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</si>
  <si>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</si>
  <si>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</si>
  <si>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</si>
  <si>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</si>
  <si>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</si>
  <si>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</si>
  <si>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</si>
  <si>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</si>
  <si>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</si>
  <si>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</si>
  <si>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</si>
  <si>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</si>
  <si>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</si>
  <si>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</si>
  <si>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</si>
  <si>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</si>
  <si>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</si>
  <si>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</si>
  <si>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</si>
  <si>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</si>
  <si>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</si>
  <si>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</si>
  <si>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</si>
  <si>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</si>
  <si>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</si>
  <si>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</si>
  <si>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</si>
  <si>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</si>
  <si>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</si>
  <si>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</si>
  <si>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</si>
  <si>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</si>
  <si>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</si>
  <si>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</si>
  <si>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</si>
  <si>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</si>
  <si>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</si>
  <si>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</si>
  <si>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</si>
  <si>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</si>
  <si>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</si>
  <si>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</si>
  <si>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</si>
  <si>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</si>
  <si>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</si>
  <si>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</si>
  <si>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</si>
  <si>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</si>
  <si>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</si>
  <si>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</si>
  <si>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</si>
  <si>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</si>
  <si>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</si>
  <si>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</si>
  <si>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</si>
  <si>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</si>
  <si>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</si>
  <si>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</si>
  <si>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</si>
  <si>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</si>
  <si>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</si>
  <si>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</si>
  <si>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</si>
  <si>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</si>
  <si>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</si>
  <si>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</si>
  <si>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</si>
  <si>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</si>
  <si>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</si>
  <si>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</si>
  <si>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</si>
  <si>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</si>
  <si>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</si>
  <si>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</si>
  <si>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</si>
  <si>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</si>
  <si>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</si>
  <si>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</si>
  <si>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</si>
  <si>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</si>
  <si>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</si>
  <si>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</si>
  <si>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</si>
  <si>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</si>
  <si>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</si>
  <si>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</si>
  <si>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</si>
  <si>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</si>
  <si>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</si>
  <si>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</si>
  <si>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</si>
  <si>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</si>
  <si>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</si>
  <si>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</si>
  <si>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</si>
  <si>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</si>
  <si>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</si>
  <si>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</si>
  <si>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</si>
  <si>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</si>
  <si>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</si>
  <si>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</si>
  <si>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</si>
  <si>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</si>
  <si>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</si>
  <si>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</si>
  <si>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</si>
  <si>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</si>
  <si>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</si>
  <si>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</si>
  <si>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</si>
  <si>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</si>
  <si>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</si>
  <si>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</si>
  <si>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</si>
  <si>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</si>
  <si>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</si>
  <si>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</si>
  <si>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</si>
  <si>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</si>
  <si>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</si>
  <si>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</si>
  <si>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</si>
  <si>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</si>
  <si>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</si>
  <si>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</si>
  <si>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</si>
  <si>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</si>
  <si>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</si>
  <si>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</si>
  <si>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</si>
  <si>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</si>
  <si>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</si>
  <si>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</si>
  <si>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</si>
  <si>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</si>
  <si>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</si>
  <si>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</si>
  <si>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</si>
  <si>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</si>
  <si>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</si>
  <si>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</si>
  <si>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</si>
  <si>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</si>
  <si>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</si>
  <si>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</si>
  <si>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</si>
  <si>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</si>
  <si>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</si>
  <si>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</si>
  <si>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</si>
  <si>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</si>
  <si>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</si>
  <si>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</si>
  <si>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</si>
  <si>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</si>
  <si>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</si>
  <si>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</si>
  <si>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</si>
  <si>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</si>
  <si>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</si>
  <si>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</si>
  <si>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</si>
  <si>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</si>
  <si>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</si>
  <si>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</si>
  <si>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</si>
  <si>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</si>
  <si>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</si>
  <si>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</si>
  <si>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</si>
  <si>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</si>
  <si>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</si>
  <si>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</si>
  <si>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</si>
  <si>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</si>
  <si>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</si>
  <si>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</si>
  <si>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</si>
  <si>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</si>
  <si>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</si>
  <si>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</si>
  <si>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</si>
  <si>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</si>
  <si>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</si>
  <si>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</si>
  <si>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</si>
  <si>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</si>
  <si>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</si>
  <si>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</si>
  <si>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</si>
  <si>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</si>
  <si>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</si>
  <si>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</si>
  <si>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</si>
  <si>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</si>
  <si>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</si>
  <si>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</si>
  <si>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</si>
  <si>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</si>
  <si>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</si>
  <si>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</si>
  <si>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</si>
  <si>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</si>
  <si>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</si>
  <si>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</si>
  <si>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</si>
  <si>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</si>
  <si>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</si>
  <si>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</si>
  <si>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</si>
  <si>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</si>
  <si>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</si>
  <si>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</si>
  <si>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</si>
  <si>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</si>
  <si>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</si>
  <si>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</si>
  <si>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</si>
  <si>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</si>
  <si>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</si>
  <si>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</si>
  <si>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</si>
  <si>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</si>
  <si>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</si>
  <si>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</si>
  <si>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</si>
  <si>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</si>
  <si>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</si>
  <si>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</si>
  <si>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</si>
  <si>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</si>
  <si>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</si>
  <si>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</si>
  <si>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</si>
  <si>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</si>
  <si>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</si>
  <si>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</si>
  <si>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</si>
  <si>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</si>
  <si>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</si>
  <si>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</si>
  <si>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</si>
  <si>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</si>
  <si>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</si>
  <si>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</si>
  <si>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</si>
  <si>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</si>
  <si>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</si>
  <si>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</si>
  <si>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</si>
  <si>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</si>
  <si>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</si>
  <si>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</si>
  <si>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</si>
  <si>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</si>
  <si>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</si>
  <si>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</si>
  <si>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</si>
  <si>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</si>
  <si>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</si>
  <si>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</si>
  <si>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</si>
  <si>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</si>
  <si>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</si>
  <si>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</si>
  <si>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</si>
  <si>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</si>
  <si>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</si>
  <si>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</si>
  <si>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</si>
  <si>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</si>
  <si>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</si>
  <si>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</si>
  <si>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</si>
  <si>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</si>
  <si>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</si>
  <si>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</si>
  <si>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</si>
  <si>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</si>
  <si>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</si>
  <si>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</si>
  <si>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</si>
  <si>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</si>
  <si>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</si>
  <si>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</si>
  <si>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</si>
  <si>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</si>
  <si>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</si>
  <si>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</si>
  <si>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</si>
  <si>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</si>
  <si>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</si>
  <si>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</si>
  <si>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</si>
  <si>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</si>
  <si>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</si>
  <si>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</si>
  <si>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</si>
  <si>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</si>
  <si>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</si>
  <si>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</si>
  <si>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</si>
  <si>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</si>
  <si>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</si>
  <si>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</si>
  <si>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</si>
  <si>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</si>
  <si>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</si>
  <si>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</si>
  <si>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</si>
  <si>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</si>
  <si>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</si>
  <si>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</si>
  <si>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</si>
  <si>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</si>
  <si>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</si>
  <si>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</si>
  <si>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</si>
  <si>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</si>
  <si>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</si>
  <si>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</si>
  <si>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</si>
  <si>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</si>
  <si>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</si>
  <si>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</si>
  <si>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</si>
  <si>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</si>
  <si>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</si>
  <si>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</si>
  <si>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</si>
  <si>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</si>
  <si>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</si>
  <si>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</si>
  <si>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</si>
  <si>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</si>
  <si>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</si>
  <si>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</si>
  <si>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</si>
  <si>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</si>
  <si>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</si>
  <si>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</si>
  <si>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</si>
  <si>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</si>
  <si>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</si>
  <si>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</si>
  <si>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</si>
  <si>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</si>
  <si>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</si>
  <si>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</si>
  <si>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</si>
  <si>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</si>
  <si>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</si>
  <si>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</si>
  <si>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</si>
  <si>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</si>
  <si>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</si>
  <si>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</si>
  <si>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</si>
  <si>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</si>
  <si>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</si>
  <si>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</si>
  <si>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</si>
  <si>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</si>
  <si>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</si>
  <si>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</si>
  <si>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</si>
  <si>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</si>
  <si>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</si>
  <si>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</si>
  <si>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</si>
  <si>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</si>
  <si>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</si>
  <si>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</si>
  <si>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</si>
  <si>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</si>
  <si>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</si>
  <si>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</si>
  <si>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</si>
  <si>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</si>
  <si>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</si>
  <si>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</si>
  <si>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</si>
  <si>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</si>
  <si>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</si>
  <si>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</si>
  <si>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</si>
  <si>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</si>
  <si>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</si>
  <si>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</si>
  <si>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</si>
  <si>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</si>
  <si>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</si>
  <si>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</si>
  <si>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</si>
  <si>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</si>
  <si>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</si>
  <si>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</si>
  <si>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</si>
  <si>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</si>
  <si>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</si>
  <si>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</si>
  <si>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</si>
  <si>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</si>
  <si>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</si>
  <si>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</si>
  <si>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</si>
  <si>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</si>
  <si>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</si>
  <si>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</si>
  <si>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</si>
  <si>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</si>
  <si>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</si>
  <si>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</si>
  <si>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</si>
  <si>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</si>
  <si>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</si>
  <si>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</si>
  <si>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</si>
  <si>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</si>
  <si>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</si>
  <si>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</si>
  <si>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</si>
  <si>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</si>
  <si>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</si>
  <si>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</si>
  <si>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</si>
  <si>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</si>
  <si>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</si>
  <si>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</si>
  <si>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</si>
  <si>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</si>
  <si>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</si>
  <si>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</si>
  <si>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</si>
  <si>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</si>
  <si>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</si>
  <si>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</si>
  <si>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</si>
  <si>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</si>
  <si>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</si>
  <si>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</si>
  <si>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</si>
  <si>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</si>
  <si>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</si>
  <si>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</si>
  <si>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</si>
  <si>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</si>
  <si>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</si>
  <si>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</si>
  <si>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</si>
  <si>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</si>
  <si>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</si>
  <si>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</si>
  <si>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</si>
  <si>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</si>
  <si>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</si>
  <si>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</si>
  <si>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</si>
  <si>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</si>
  <si>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</si>
  <si>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</si>
  <si>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</si>
  <si>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</si>
  <si>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</si>
  <si>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</si>
  <si>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</si>
  <si>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</si>
  <si>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</si>
  <si>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</si>
  <si>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</si>
  <si>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</si>
  <si>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</si>
  <si>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</si>
  <si>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</si>
  <si>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</si>
  <si>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</si>
  <si>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</si>
  <si>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</si>
  <si>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</si>
  <si>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</si>
  <si>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</si>
  <si>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</si>
  <si>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</si>
  <si>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</si>
  <si>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</si>
  <si>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</si>
  <si>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</si>
  <si>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</si>
  <si>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</si>
  <si>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</si>
  <si>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</si>
  <si>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</si>
  <si>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</si>
  <si>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</si>
  <si>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</si>
  <si>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</si>
  <si>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</si>
  <si>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</si>
  <si>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</si>
  <si>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</si>
  <si>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</si>
  <si>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</si>
  <si>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</si>
  <si>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</si>
  <si>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</si>
  <si>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</si>
  <si>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</si>
  <si>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</si>
  <si>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</si>
  <si>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</si>
  <si>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</si>
  <si>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</si>
  <si>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</si>
  <si>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</si>
  <si>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</si>
  <si>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</si>
  <si>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</si>
  <si>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</si>
  <si>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</si>
  <si>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</si>
  <si>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</si>
  <si>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</si>
  <si>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</si>
  <si>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</si>
  <si>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</si>
  <si>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</si>
  <si>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</si>
  <si>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</si>
  <si>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</si>
  <si>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</si>
  <si>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</si>
  <si>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</si>
  <si>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</si>
  <si>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</si>
  <si>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</si>
  <si>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</si>
  <si>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</si>
  <si>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</si>
  <si>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</si>
  <si>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</si>
  <si>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</si>
  <si>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</si>
  <si>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</si>
  <si>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</si>
  <si>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</si>
  <si>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</si>
  <si>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</si>
  <si>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</si>
  <si>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</si>
  <si>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</si>
  <si>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</si>
  <si>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</si>
  <si>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</si>
  <si>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</si>
  <si>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</si>
  <si>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</si>
  <si>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</si>
  <si>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</si>
  <si>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</si>
  <si>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</si>
  <si>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</si>
  <si>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</si>
  <si>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</si>
  <si>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</si>
  <si>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</si>
  <si>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</si>
  <si>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</si>
  <si>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</si>
  <si>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</si>
  <si>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</si>
  <si>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</si>
  <si>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</si>
  <si>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</si>
  <si>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</si>
  <si>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</si>
  <si>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</si>
  <si>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</si>
  <si>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</si>
  <si>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</si>
  <si>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</si>
  <si>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</si>
  <si>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</si>
  <si>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</si>
  <si>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</si>
  <si>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</si>
  <si>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</si>
  <si>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</si>
  <si>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</si>
  <si>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</si>
  <si>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</si>
  <si>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</si>
  <si>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</si>
  <si>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</si>
  <si>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</si>
  <si>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</si>
  <si>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</si>
  <si>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</si>
  <si>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</si>
  <si>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</si>
  <si>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</si>
  <si>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</si>
  <si>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</si>
  <si>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</si>
  <si>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</si>
  <si>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</si>
  <si>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</si>
  <si>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</si>
  <si>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</si>
  <si>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</si>
  <si>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</si>
  <si>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</si>
  <si>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</si>
  <si>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</si>
  <si>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</si>
  <si>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</si>
  <si>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</si>
  <si>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</si>
  <si>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</si>
  <si>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</si>
  <si>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</si>
  <si>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</si>
  <si>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</si>
  <si>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</si>
  <si>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</si>
  <si>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</si>
  <si>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</si>
  <si>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</si>
  <si>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</si>
  <si>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</si>
  <si>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</si>
  <si>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</si>
  <si>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</si>
  <si>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</si>
  <si>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</si>
  <si>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</si>
  <si>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</si>
  <si>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</si>
  <si>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</si>
  <si>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</si>
  <si>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</si>
  <si>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</si>
  <si>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</si>
  <si>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</si>
  <si>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</si>
  <si>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</si>
  <si>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</si>
  <si>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</si>
  <si>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</si>
  <si>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</si>
  <si>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</si>
  <si>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</si>
  <si>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</si>
  <si>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</si>
  <si>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</si>
  <si>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</si>
  <si>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</si>
  <si>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</si>
  <si>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</si>
  <si>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</si>
  <si>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</si>
  <si>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</si>
  <si>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</si>
  <si>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</si>
  <si>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</si>
  <si>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</si>
  <si>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</si>
  <si>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</si>
  <si>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</si>
  <si>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</si>
  <si>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</si>
  <si>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</si>
  <si>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</si>
  <si>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</si>
  <si>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</si>
  <si>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</si>
  <si>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</si>
  <si>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</si>
  <si>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</si>
  <si>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</si>
  <si>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</si>
  <si>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</si>
  <si>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</si>
  <si>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</si>
  <si>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</si>
  <si>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</si>
  <si>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</si>
  <si>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</si>
  <si>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</si>
  <si>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</si>
  <si>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</si>
  <si>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</si>
  <si>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</si>
  <si>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</si>
  <si>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</si>
  <si>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</si>
  <si>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</si>
  <si>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</si>
  <si>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</si>
  <si>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</si>
  <si>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</si>
  <si>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</si>
  <si>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</si>
  <si>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</si>
  <si>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</si>
  <si>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</si>
  <si>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</si>
  <si>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</si>
  <si>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</si>
  <si>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</si>
  <si>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</si>
  <si>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</si>
  <si>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</si>
  <si>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</si>
  <si>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</si>
  <si>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</si>
  <si>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</si>
  <si>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</si>
  <si>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</si>
  <si>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</si>
  <si>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</si>
  <si>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</si>
  <si>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</si>
  <si>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</si>
  <si>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</si>
  <si>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</si>
  <si>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</si>
  <si>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</si>
  <si>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</si>
  <si>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</si>
  <si>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</si>
  <si>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</si>
  <si>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</si>
  <si>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</si>
  <si>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</si>
  <si>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</si>
  <si>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</si>
  <si>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</si>
  <si>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</si>
  <si>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</si>
  <si>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</si>
  <si>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</si>
  <si>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</si>
  <si>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</si>
  <si>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</si>
  <si>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</si>
  <si>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</si>
  <si>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</si>
  <si>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</si>
  <si>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</si>
  <si>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</si>
  <si>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</si>
  <si>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</si>
  <si>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</si>
  <si>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</si>
  <si>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</si>
  <si>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</si>
  <si>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</si>
  <si>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</si>
  <si>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</si>
  <si>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</si>
  <si>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</si>
  <si>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</si>
  <si>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</si>
  <si>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</si>
  <si>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</si>
  <si>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</si>
  <si>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</si>
  <si>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</si>
  <si>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</si>
  <si>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</si>
  <si>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</si>
  <si>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</si>
  <si>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</si>
  <si>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</si>
  <si>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</si>
  <si>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</si>
  <si>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</si>
  <si>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</si>
  <si>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</si>
  <si>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</si>
  <si>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</si>
  <si>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</si>
  <si>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</si>
  <si>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</si>
  <si>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</si>
  <si>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</si>
  <si>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</si>
  <si>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</si>
  <si>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</si>
  <si>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</si>
  <si>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</si>
  <si>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</si>
  <si>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</si>
  <si>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</si>
  <si>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</si>
  <si>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</si>
  <si>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</si>
  <si>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</si>
  <si>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</si>
  <si>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</si>
  <si>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</si>
  <si>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</si>
  <si>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</si>
  <si>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</si>
  <si>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</si>
  <si>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</si>
  <si>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</si>
  <si>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</si>
  <si>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</si>
  <si>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</si>
  <si>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</si>
  <si>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</si>
  <si>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</si>
  <si>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</si>
  <si>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</si>
  <si>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</si>
  <si>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</si>
  <si>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</si>
  <si>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</si>
  <si>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</si>
  <si>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</si>
  <si>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</si>
  <si>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</si>
  <si>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</si>
  <si>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</si>
  <si>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</si>
  <si>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</si>
  <si>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</si>
  <si>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</si>
  <si>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</si>
  <si>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</si>
  <si>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</si>
  <si>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</si>
  <si>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</si>
  <si>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</si>
  <si>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</si>
  <si>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</si>
  <si>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</si>
  <si>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</si>
  <si>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</si>
  <si>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</si>
  <si>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</si>
  <si>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</si>
  <si>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</si>
  <si>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</si>
  <si>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</si>
  <si>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</si>
  <si>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</si>
  <si>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</si>
  <si>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</si>
  <si>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</si>
  <si>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</si>
  <si>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</si>
  <si>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</si>
  <si>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</si>
  <si>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</si>
  <si>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</si>
  <si>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</si>
  <si>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</si>
  <si>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</si>
  <si>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</si>
  <si>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</si>
  <si>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</si>
  <si>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</si>
  <si>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</si>
  <si>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</si>
  <si>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</si>
  <si>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</si>
  <si>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</si>
  <si>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</si>
  <si>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</si>
  <si>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</si>
  <si>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</si>
  <si>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</si>
  <si>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</si>
  <si>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</si>
  <si>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</si>
  <si>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</si>
  <si>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</si>
  <si>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</si>
  <si>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</si>
  <si>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</si>
  <si>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</si>
  <si>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</si>
  <si>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</si>
  <si>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</si>
  <si>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</si>
  <si>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</si>
  <si>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</si>
  <si>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</si>
  <si>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</si>
  <si>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</si>
  <si>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</si>
  <si>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</si>
  <si>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</si>
  <si>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</si>
  <si>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</si>
  <si>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</si>
  <si>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</si>
  <si>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</si>
  <si>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</si>
  <si>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</si>
  <si>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</si>
  <si>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</si>
  <si>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</si>
  <si>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</si>
  <si>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</si>
  <si>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</si>
  <si>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</si>
  <si>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</si>
  <si>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</si>
  <si>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</si>
  <si>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</si>
  <si>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</si>
  <si>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</si>
  <si>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</si>
  <si>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</si>
  <si>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</si>
  <si>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</si>
  <si>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</si>
  <si>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</si>
  <si>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</si>
  <si>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</si>
  <si>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</si>
  <si>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</si>
  <si>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</si>
  <si>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</si>
  <si>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</si>
  <si>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</si>
  <si>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</si>
  <si>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</si>
  <si>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</si>
  <si>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</si>
  <si>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</si>
  <si>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</si>
  <si>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</si>
  <si>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</si>
  <si>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</si>
  <si>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</si>
  <si>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</si>
  <si>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</si>
  <si>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</si>
  <si>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</si>
  <si>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</si>
  <si>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</si>
  <si>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</si>
  <si>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</si>
  <si>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</si>
  <si>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</si>
  <si>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</si>
  <si>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</si>
  <si>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</si>
  <si>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</si>
  <si>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</si>
  <si>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</si>
  <si>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</si>
  <si>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</si>
  <si>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</si>
  <si>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</si>
  <si>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</si>
  <si>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</si>
  <si>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</si>
  <si>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</si>
  <si>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</si>
  <si>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</si>
  <si>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</si>
  <si>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</si>
  <si>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</si>
  <si>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</si>
  <si>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</si>
  <si>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</si>
  <si>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</si>
  <si>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</si>
  <si>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</si>
  <si>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</si>
  <si>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</si>
  <si>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</si>
  <si>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</si>
  <si>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</si>
  <si>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</si>
  <si>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</si>
  <si>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</si>
  <si>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</si>
  <si>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</si>
  <si>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</si>
  <si>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</si>
  <si>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</si>
  <si>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</si>
  <si>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</si>
  <si>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</si>
  <si>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</si>
  <si>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</si>
  <si>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</si>
  <si>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</si>
  <si>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</si>
  <si>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</si>
  <si>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</si>
  <si>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</si>
  <si>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</si>
  <si>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</si>
  <si>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</si>
  <si>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</si>
  <si>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</si>
  <si>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</si>
  <si>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</si>
  <si>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</si>
  <si>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</si>
  <si>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</si>
  <si>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</si>
  <si>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</si>
  <si>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</si>
  <si>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</si>
  <si>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</si>
  <si>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</si>
  <si>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</si>
  <si>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</si>
  <si>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</si>
  <si>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</si>
  <si>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</si>
  <si>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</si>
  <si>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</si>
  <si>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</si>
  <si>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</si>
  <si>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</si>
  <si>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</si>
  <si>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</si>
  <si>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</si>
  <si>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</si>
  <si>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42202</t>
  </si>
  <si>
    <t>佐世保市</t>
  </si>
  <si>
    <t>42202_令和4年度</t>
  </si>
  <si>
    <t>42202_令和6年度</t>
  </si>
  <si>
    <t>01236_令和6年度</t>
  </si>
  <si>
    <t>01236</t>
  </si>
  <si>
    <t>北斗市</t>
  </si>
  <si>
    <t>01236_令和4年度</t>
  </si>
  <si>
    <t>42205</t>
  </si>
  <si>
    <t>大村市</t>
  </si>
  <si>
    <t>42205_令和4年度</t>
  </si>
  <si>
    <t>42205_令和6年度</t>
  </si>
  <si>
    <t>01631_令和6年度</t>
  </si>
  <si>
    <t>01631</t>
  </si>
  <si>
    <t>音更町</t>
  </si>
  <si>
    <t>01631_令和4年度</t>
  </si>
  <si>
    <t>42204</t>
  </si>
  <si>
    <t>諫早市</t>
  </si>
  <si>
    <t>42204_令和4年度</t>
  </si>
  <si>
    <t>42204_令和6年度</t>
  </si>
  <si>
    <t>42208</t>
  </si>
  <si>
    <t>松浦市</t>
  </si>
  <si>
    <t>42208_令和4年度</t>
  </si>
  <si>
    <t>42208_令和6年度</t>
  </si>
  <si>
    <t>42411</t>
  </si>
  <si>
    <t>新上五島町</t>
  </si>
  <si>
    <t>42411_令和4年度</t>
  </si>
  <si>
    <t>42411_令和6年度</t>
  </si>
  <si>
    <t>42212</t>
  </si>
  <si>
    <t>西海市</t>
  </si>
  <si>
    <t>42212_令和4年度</t>
  </si>
  <si>
    <t>42212_令和6年度</t>
  </si>
  <si>
    <t>42321</t>
  </si>
  <si>
    <t>東彼杵町</t>
  </si>
  <si>
    <t>42321_令和4年度</t>
  </si>
  <si>
    <t>42321_令和6年度</t>
  </si>
  <si>
    <t>42210</t>
  </si>
  <si>
    <t>壱岐市</t>
  </si>
  <si>
    <t>42210_令和4年度</t>
  </si>
  <si>
    <t>42210_令和6年度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</si>
  <si>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</si>
  <si>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</si>
  <si>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</si>
  <si>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</si>
  <si>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</si>
  <si>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</si>
  <si>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</si>
  <si>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</si>
  <si>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</si>
  <si>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</si>
  <si>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</si>
  <si>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</si>
  <si>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</si>
  <si>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</si>
  <si>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</si>
  <si>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</si>
  <si>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</si>
  <si>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</si>
  <si>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</si>
  <si>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</si>
  <si>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</si>
  <si>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</si>
  <si>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</si>
  <si>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</si>
  <si>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</si>
  <si>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</si>
  <si>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</si>
  <si>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</si>
  <si>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</si>
  <si>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</si>
  <si>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</si>
  <si>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</si>
  <si>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</si>
  <si>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</si>
  <si>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</si>
  <si>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</si>
  <si>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</si>
  <si>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</si>
  <si>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</si>
  <si>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</si>
  <si>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</si>
  <si>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</si>
  <si>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</si>
  <si>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</si>
  <si>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</si>
  <si>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</si>
  <si>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</si>
  <si>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</si>
  <si>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</si>
  <si>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</si>
  <si>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</si>
  <si>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</si>
  <si>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</si>
  <si>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</si>
  <si>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</si>
  <si>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</si>
  <si>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</si>
  <si>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</si>
  <si>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</si>
  <si>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</si>
  <si>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</si>
  <si>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</si>
  <si>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</si>
  <si>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</si>
  <si>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</si>
  <si>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</si>
  <si>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</si>
  <si>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</si>
  <si>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</si>
  <si>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</si>
  <si>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</si>
  <si>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</si>
  <si>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</si>
  <si>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</si>
  <si>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</si>
  <si>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</si>
  <si>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</si>
  <si>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</si>
  <si>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</si>
  <si>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</si>
  <si>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</si>
  <si>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</si>
  <si>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</si>
  <si>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</si>
  <si>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</si>
  <si>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</si>
  <si>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</si>
  <si>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</si>
  <si>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</si>
  <si>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</si>
  <si>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</si>
  <si>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</si>
  <si>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</si>
  <si>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</si>
  <si>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</si>
  <si>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</si>
  <si>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</si>
  <si>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</si>
  <si>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</si>
  <si>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</si>
  <si>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</si>
  <si>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</si>
  <si>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</si>
  <si>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</si>
  <si>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</si>
  <si>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</si>
  <si>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</si>
  <si>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</si>
  <si>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</si>
  <si>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</si>
  <si>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</si>
  <si>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</si>
  <si>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</si>
  <si>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</si>
  <si>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</si>
  <si>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</si>
  <si>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</si>
  <si>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</si>
  <si>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</si>
  <si>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</si>
  <si>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</si>
  <si>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</si>
  <si>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</si>
  <si>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</si>
  <si>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</si>
  <si>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</si>
  <si>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</si>
  <si>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</si>
  <si>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</si>
  <si>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</si>
  <si>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</si>
  <si>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</si>
  <si>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</si>
  <si>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</si>
  <si>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</si>
  <si>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</si>
  <si>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</si>
  <si>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</si>
  <si>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</si>
  <si>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</si>
  <si>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</si>
  <si>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</si>
  <si>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</si>
  <si>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</si>
  <si>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</si>
  <si>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</si>
  <si>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</si>
  <si>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</si>
  <si>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</si>
  <si>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</si>
  <si>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</si>
  <si>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</si>
  <si>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</si>
  <si>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</si>
  <si>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</si>
  <si>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</si>
  <si>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</si>
  <si>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</si>
  <si>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</si>
  <si>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</si>
  <si>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</si>
  <si>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</si>
  <si>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</si>
  <si>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</si>
  <si>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</si>
  <si>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</si>
  <si>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</si>
  <si>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</si>
  <si>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</si>
  <si>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</si>
  <si>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</si>
  <si>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</si>
  <si>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</si>
  <si>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</si>
  <si>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</si>
  <si>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</si>
  <si>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</si>
  <si>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</si>
  <si>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</si>
  <si>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</si>
  <si>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</si>
  <si>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</si>
  <si>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</si>
  <si>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</si>
  <si>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</si>
  <si>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</si>
  <si>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</si>
  <si>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</si>
  <si>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</si>
  <si>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</si>
  <si>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</si>
  <si>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</si>
  <si>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</si>
  <si>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</si>
  <si>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</si>
  <si>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</si>
  <si>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</si>
  <si>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</si>
  <si>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</si>
  <si>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</si>
  <si>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</si>
  <si>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</si>
  <si>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</si>
  <si>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</si>
  <si>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</si>
  <si>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</si>
  <si>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</si>
  <si>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</si>
  <si>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</si>
  <si>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</si>
  <si>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</si>
  <si>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</si>
  <si>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</si>
  <si>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</si>
  <si>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</si>
  <si>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</si>
  <si>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</si>
  <si>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</si>
  <si>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</si>
  <si>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</si>
  <si>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</si>
  <si>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</si>
  <si>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</si>
  <si>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</si>
  <si>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</si>
  <si>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</si>
  <si>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</si>
  <si>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</si>
  <si>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</si>
  <si>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</si>
  <si>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</si>
  <si>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</si>
  <si>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</si>
  <si>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</si>
  <si>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</si>
  <si>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</si>
  <si>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</si>
  <si>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</si>
  <si>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</si>
  <si>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</si>
  <si>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</si>
  <si>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</si>
  <si>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</si>
  <si>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</si>
  <si>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</si>
  <si>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</si>
  <si>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</si>
  <si>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</si>
  <si>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</si>
  <si>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</si>
  <si>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</si>
  <si>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</si>
  <si>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</si>
  <si>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</si>
  <si>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</si>
  <si>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</si>
  <si>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</si>
  <si>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</si>
  <si>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</si>
  <si>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</si>
  <si>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</si>
  <si>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</si>
  <si>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</si>
  <si>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</si>
  <si>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</si>
  <si>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</si>
  <si>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</si>
  <si>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</si>
  <si>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</si>
  <si>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</si>
  <si>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</si>
  <si>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</si>
  <si>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</si>
  <si>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</si>
  <si>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</si>
  <si>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</si>
  <si>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</si>
  <si>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</si>
  <si>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</si>
  <si>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</si>
  <si>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</si>
  <si>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</si>
  <si>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</si>
  <si>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</si>
  <si>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</si>
  <si>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</si>
  <si>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</si>
  <si>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</si>
  <si>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</si>
  <si>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</si>
  <si>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</si>
  <si>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</si>
  <si>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</si>
  <si>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</si>
  <si>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</si>
  <si>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</si>
  <si>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</si>
  <si>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</si>
  <si>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</si>
  <si>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</si>
  <si>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</si>
  <si>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</si>
  <si>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</si>
  <si>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</si>
  <si>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</si>
  <si>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</si>
  <si>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</si>
  <si>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</si>
  <si>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</si>
  <si>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</si>
  <si>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</si>
  <si>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</si>
  <si>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</si>
  <si>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</si>
  <si>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</si>
  <si>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</si>
  <si>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</si>
  <si>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</si>
  <si>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</si>
  <si>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</si>
  <si>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</si>
  <si>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</si>
  <si>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</si>
  <si>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</si>
  <si>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</si>
  <si>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</si>
  <si>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</si>
  <si>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</si>
  <si>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</si>
  <si>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</si>
  <si>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</si>
  <si>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</si>
  <si>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</si>
  <si>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</si>
  <si>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</si>
  <si>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</si>
  <si>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</si>
  <si>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</si>
  <si>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</si>
  <si>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</si>
  <si>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</si>
  <si>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</si>
  <si>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</si>
  <si>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</si>
  <si>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</si>
  <si>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</si>
  <si>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</si>
  <si>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</si>
  <si>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</si>
  <si>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</si>
  <si>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</si>
  <si>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</si>
  <si>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</si>
  <si>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</si>
  <si>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</si>
  <si>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</si>
  <si>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</si>
  <si>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</si>
  <si>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</si>
  <si>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</si>
  <si>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</si>
  <si>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</si>
  <si>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</si>
  <si>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</si>
  <si>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</si>
  <si>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</si>
  <si>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</si>
  <si>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</si>
  <si>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</si>
  <si>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</si>
  <si>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</si>
  <si>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</si>
  <si>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</si>
  <si>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</si>
  <si>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</si>
  <si>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</si>
  <si>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</si>
  <si>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</si>
  <si>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</si>
  <si>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</si>
  <si>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</si>
  <si>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</si>
  <si>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</si>
  <si>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</si>
  <si>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</si>
  <si>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</si>
  <si>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</si>
  <si>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</si>
  <si>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</si>
  <si>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</si>
  <si>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</si>
  <si>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</si>
  <si>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</si>
  <si>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</si>
  <si>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</si>
  <si>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</si>
  <si>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</si>
  <si>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</si>
  <si>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</si>
  <si>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</si>
  <si>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</si>
  <si>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</si>
  <si>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</si>
  <si>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</si>
  <si>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</si>
  <si>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</si>
  <si>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</si>
  <si>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</si>
  <si>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</si>
  <si>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</si>
  <si>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</si>
  <si>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</si>
  <si>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</si>
  <si>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</si>
  <si>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</si>
  <si>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</si>
  <si>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</si>
  <si>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</si>
  <si>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</si>
  <si>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</si>
  <si>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</si>
  <si>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</si>
  <si>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</si>
  <si>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</si>
  <si>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</si>
  <si>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</si>
  <si>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</si>
  <si>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</si>
  <si>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</si>
  <si>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</si>
  <si>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</si>
  <si>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</si>
  <si>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</si>
  <si>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</si>
  <si>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</si>
  <si>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</si>
  <si>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</si>
  <si>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</si>
  <si>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</si>
  <si>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</si>
  <si>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</si>
  <si>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</si>
  <si>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</si>
  <si>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</si>
  <si>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</si>
  <si>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</si>
  <si>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</si>
  <si>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</si>
  <si>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</si>
  <si>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</si>
  <si>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</si>
  <si>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</si>
  <si>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</si>
  <si>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</si>
  <si>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</si>
  <si>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</si>
  <si>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</si>
  <si>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</si>
  <si>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</si>
  <si>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</si>
  <si>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</si>
  <si>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</si>
  <si>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</si>
  <si>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</si>
  <si>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</si>
  <si>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</si>
  <si>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</si>
  <si>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</si>
  <si>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</si>
  <si>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</si>
  <si>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</si>
  <si>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</si>
  <si>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</si>
  <si>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</si>
  <si>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</si>
  <si>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</si>
  <si>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</si>
  <si>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</si>
  <si>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</si>
  <si>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</si>
  <si>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</si>
  <si>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</si>
  <si>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</si>
  <si>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</si>
  <si>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</si>
  <si>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</si>
  <si>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</si>
  <si>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</si>
  <si>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</si>
  <si>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</si>
  <si>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</si>
  <si>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</si>
  <si>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</si>
  <si>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</si>
  <si>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</si>
  <si>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</si>
  <si>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</si>
  <si>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</si>
  <si>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</si>
  <si>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</si>
  <si>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</si>
  <si>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</si>
  <si>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</si>
  <si>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</si>
  <si>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</si>
  <si>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</si>
  <si>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</si>
  <si>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</si>
  <si>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</si>
  <si>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</si>
  <si>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</si>
  <si>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</si>
  <si>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</si>
  <si>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</si>
  <si>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</si>
  <si>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</si>
  <si>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</si>
  <si>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</si>
  <si>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</si>
  <si>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</si>
  <si>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</si>
  <si>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</si>
  <si>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</si>
  <si>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</si>
  <si>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</si>
  <si>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</si>
  <si>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</si>
  <si>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</si>
  <si>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</si>
  <si>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</si>
  <si>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</si>
  <si>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</si>
  <si>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</si>
  <si>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</si>
  <si>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</si>
  <si>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</si>
  <si>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</si>
  <si>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</si>
  <si>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</si>
  <si>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</si>
  <si>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</si>
  <si>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</si>
  <si>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</si>
  <si>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</si>
  <si>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</si>
  <si>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</si>
  <si>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</si>
  <si>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</si>
  <si>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</si>
  <si>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</si>
  <si>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</si>
  <si>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</si>
  <si>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</si>
  <si>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</si>
  <si>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</si>
  <si>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</si>
  <si>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</si>
  <si>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</si>
  <si>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</si>
  <si>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</si>
  <si>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</si>
  <si>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</si>
  <si>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</si>
  <si>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</si>
  <si>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</si>
  <si>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</si>
  <si>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</si>
  <si>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</si>
  <si>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</si>
  <si>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</si>
  <si>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</si>
  <si>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</si>
  <si>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</si>
  <si>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</si>
  <si>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</si>
  <si>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</si>
  <si>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</si>
  <si>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</si>
  <si>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</si>
  <si>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</si>
  <si>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</si>
  <si>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</si>
  <si>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</si>
  <si>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</si>
  <si>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</si>
  <si>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</si>
  <si>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</si>
  <si>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</si>
  <si>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</si>
  <si>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</si>
  <si>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</si>
  <si>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</si>
  <si>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</si>
  <si>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</si>
  <si>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</si>
  <si>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</si>
  <si>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</si>
  <si>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</si>
  <si>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</si>
  <si>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</si>
  <si>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</si>
  <si>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</si>
  <si>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</si>
  <si>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</si>
  <si>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</si>
  <si>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</si>
  <si>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</si>
  <si>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</si>
  <si>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</si>
  <si>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</si>
  <si>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</si>
  <si>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</si>
  <si>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</si>
  <si>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</si>
  <si>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</si>
  <si>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</si>
  <si>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</si>
  <si>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</si>
  <si>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</si>
  <si>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</si>
  <si>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</si>
  <si>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</si>
  <si>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</si>
  <si>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</si>
  <si>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</si>
  <si>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</si>
  <si>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</si>
  <si>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</si>
  <si>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</si>
  <si>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</si>
  <si>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</si>
  <si>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</si>
  <si>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</si>
  <si>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</si>
  <si>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</si>
  <si>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</si>
  <si>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</si>
  <si>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</si>
  <si>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</si>
  <si>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</si>
  <si>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</si>
  <si>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</si>
  <si>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</si>
  <si>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</si>
  <si>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</si>
  <si>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</si>
  <si>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</si>
  <si>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</si>
  <si>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</si>
  <si>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</si>
  <si>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</si>
  <si>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</si>
  <si>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</si>
  <si>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</si>
  <si>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</si>
  <si>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</si>
  <si>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</si>
  <si>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</si>
  <si>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</si>
  <si>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42209</t>
  </si>
  <si>
    <t>対馬市</t>
  </si>
  <si>
    <t>42209_令和4年度</t>
  </si>
  <si>
    <t>42209_令和6年度</t>
  </si>
  <si>
    <t>42391</t>
  </si>
  <si>
    <t>佐々町</t>
  </si>
  <si>
    <t>42391_令和4年度</t>
  </si>
  <si>
    <t>42391_令和6年度</t>
  </si>
  <si>
    <t>42322</t>
  </si>
  <si>
    <t>川棚町</t>
  </si>
  <si>
    <t>42322_令和4年度</t>
  </si>
  <si>
    <t>42322_令和6年度</t>
  </si>
  <si>
    <t>42323</t>
  </si>
  <si>
    <t>波佐見町</t>
  </si>
  <si>
    <t>42323_令和4年度</t>
  </si>
  <si>
    <t>42323_令和6年度</t>
  </si>
  <si>
    <t>42383</t>
  </si>
  <si>
    <t>小値賀町</t>
  </si>
  <si>
    <t>42383_令和4年度</t>
  </si>
  <si>
    <t>42383_令和6年度</t>
  </si>
  <si>
    <t>42308</t>
  </si>
  <si>
    <t>時津町</t>
  </si>
  <si>
    <t>42308_令和4年度</t>
  </si>
  <si>
    <t>42308_令和6年度</t>
  </si>
  <si>
    <t>42207</t>
  </si>
  <si>
    <t>平戸市</t>
  </si>
  <si>
    <t>42207_令和4年度</t>
  </si>
  <si>
    <t>42207_令和6年度</t>
  </si>
  <si>
    <t>42214</t>
  </si>
  <si>
    <t>南島原市</t>
  </si>
  <si>
    <t>42214_令和4年度</t>
  </si>
  <si>
    <t>42214_令和6年度</t>
  </si>
  <si>
    <t>42213</t>
  </si>
  <si>
    <t>雲仙市</t>
  </si>
  <si>
    <t>42213_令和4年度</t>
  </si>
  <si>
    <t>42213_令和6年度</t>
  </si>
  <si>
    <t>42307</t>
  </si>
  <si>
    <t>長与町</t>
  </si>
  <si>
    <t>42307_令和4年度</t>
  </si>
  <si>
    <t>42307_令和6年度</t>
  </si>
  <si>
    <t>42211</t>
  </si>
  <si>
    <t>五島市</t>
  </si>
  <si>
    <t>42211_令和4年度</t>
  </si>
  <si>
    <t>42211_令和6年度</t>
  </si>
  <si>
    <t>42201</t>
  </si>
  <si>
    <t>長崎市</t>
  </si>
  <si>
    <t>42201_令和4年度</t>
  </si>
  <si>
    <t>42201_令和6年度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</si>
  <si>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</si>
  <si>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</si>
  <si>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</si>
  <si>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</si>
  <si>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</si>
  <si>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</si>
  <si>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</si>
  <si>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</si>
  <si>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</si>
  <si>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</si>
  <si>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</si>
  <si>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</si>
  <si>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</si>
  <si>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</si>
  <si>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</si>
  <si>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</si>
  <si>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</si>
  <si>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</si>
  <si>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</si>
  <si>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</si>
  <si>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</si>
  <si>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42_令和5年度</t>
  </si>
  <si>
    <t>42_令和6年度</t>
  </si>
  <si>
    <t>42203_令和7年度</t>
  </si>
  <si>
    <t>42203_令和8年度</t>
  </si>
  <si>
    <t>42203_令和9年度</t>
  </si>
  <si>
    <t>42203_令和10年度</t>
  </si>
  <si>
    <t>42203_令和11年度</t>
  </si>
  <si>
    <t>42203_令和12年度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</si>
</sst>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6.0191274851942911</c:v>
                </c:pt>
                <c:pt idx="1">
                  <c:v>7.4181769826847379</c:v>
                </c:pt>
                <c:pt idx="2">
                  <c:v>5.0863912707706112</c:v>
                </c:pt>
                <c:pt idx="3">
                  <c:v>8.6098313167447547</c:v>
                </c:pt>
                <c:pt idx="4">
                  <c:v>5.8191847883768633</c:v>
                </c:pt>
                <c:pt idx="5">
                  <c:v>6.0776078512937302</c:v>
                </c:pt>
                <c:pt idx="6">
                  <c:v>6.257115357078411</c:v>
                </c:pt>
                <c:pt idx="7">
                  <c:v>6.5104756603483098</c:v>
                </c:pt>
                <c:pt idx="8">
                  <c:v>8.9551561765255308</c:v>
                </c:pt>
                <c:pt idx="9">
                  <c:v>5.8925837457622441</c:v>
                </c:pt>
                <c:pt idx="10">
                  <c:v>5.5605250601431457</c:v>
                </c:pt>
                <c:pt idx="11">
                  <c:v>6.0510410392384264</c:v>
                </c:pt>
                <c:pt idx="12">
                  <c:v>6.0098209243597154</c:v>
                </c:pt>
                <c:pt idx="13">
                  <c:v>6.1722903244380234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126.36689738381253</c:v>
                </c:pt>
                <c:pt idx="1">
                  <c:v>140.226652377059</c:v>
                </c:pt>
                <c:pt idx="2">
                  <c:v>138.09397052936933</c:v>
                </c:pt>
                <c:pt idx="3">
                  <c:v>139.18126654509331</c:v>
                </c:pt>
                <c:pt idx="4">
                  <c:v>137.17205498868756</c:v>
                </c:pt>
                <c:pt idx="5">
                  <c:v>136.40301145879684</c:v>
                </c:pt>
                <c:pt idx="6">
                  <c:v>137.34658795945839</c:v>
                </c:pt>
                <c:pt idx="7">
                  <c:v>135.0802243801341</c:v>
                </c:pt>
                <c:pt idx="8">
                  <c:v>133.18698032844605</c:v>
                </c:pt>
                <c:pt idx="9">
                  <c:v>135.26464166996575</c:v>
                </c:pt>
                <c:pt idx="10">
                  <c:v>130.41232985432671</c:v>
                </c:pt>
                <c:pt idx="11">
                  <c:v>119.03311274304974</c:v>
                </c:pt>
                <c:pt idx="12">
                  <c:v>117.23333420405419</c:v>
                </c:pt>
                <c:pt idx="13">
                  <c:v>121.34183422017526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46.311925795987349</c:v>
                </c:pt>
                <c:pt idx="1">
                  <c:v>52.753462255611467</c:v>
                </c:pt>
                <c:pt idx="2">
                  <c:v>61.425601041439933</c:v>
                </c:pt>
                <c:pt idx="3">
                  <c:v>71.74689108590178</c:v>
                </c:pt>
                <c:pt idx="4">
                  <c:v>69.897624542009012</c:v>
                </c:pt>
                <c:pt idx="5">
                  <c:v>64.906197717435134</c:v>
                </c:pt>
                <c:pt idx="6">
                  <c:v>57.498508161008267</c:v>
                </c:pt>
                <c:pt idx="7">
                  <c:v>52.992010079182108</c:v>
                </c:pt>
                <c:pt idx="8">
                  <c:v>53.773112087236086</c:v>
                </c:pt>
                <c:pt idx="9">
                  <c:v>40.364706407527919</c:v>
                </c:pt>
                <c:pt idx="10">
                  <c:v>43.371569535679889</c:v>
                </c:pt>
                <c:pt idx="11">
                  <c:v>43.267232094669076</c:v>
                </c:pt>
                <c:pt idx="12">
                  <c:v>37.866861651726751</c:v>
                </c:pt>
                <c:pt idx="13">
                  <c:v>49.407215658572802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63.427981748008762</c:v>
                </c:pt>
                <c:pt idx="1">
                  <c:v>68.025623916483525</c:v>
                </c:pt>
                <c:pt idx="2">
                  <c:v>78.837025908115677</c:v>
                </c:pt>
                <c:pt idx="3">
                  <c:v>85.407600601963608</c:v>
                </c:pt>
                <c:pt idx="4">
                  <c:v>86.504990666163735</c:v>
                </c:pt>
                <c:pt idx="5">
                  <c:v>87.072202846185732</c:v>
                </c:pt>
                <c:pt idx="6">
                  <c:v>73.67907608610426</c:v>
                </c:pt>
                <c:pt idx="7">
                  <c:v>61.40143184647507</c:v>
                </c:pt>
                <c:pt idx="8">
                  <c:v>58.958766896917268</c:v>
                </c:pt>
                <c:pt idx="9">
                  <c:v>53.286282830725227</c:v>
                </c:pt>
                <c:pt idx="10">
                  <c:v>54.353739771918953</c:v>
                </c:pt>
                <c:pt idx="11">
                  <c:v>54.19553851847661</c:v>
                </c:pt>
                <c:pt idx="12">
                  <c:v>49.163265762496593</c:v>
                </c:pt>
                <c:pt idx="13">
                  <c:v>55.399581372196877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53.917869717302402</c:v>
                </c:pt>
                <c:pt idx="1">
                  <c:v>48.958950661090924</c:v>
                </c:pt>
                <c:pt idx="2">
                  <c:v>55.105278254137275</c:v>
                </c:pt>
                <c:pt idx="3">
                  <c:v>53.69665013292704</c:v>
                </c:pt>
                <c:pt idx="4">
                  <c:v>59.576440029027879</c:v>
                </c:pt>
                <c:pt idx="5">
                  <c:v>55.057527090227353</c:v>
                </c:pt>
                <c:pt idx="6">
                  <c:v>52.513097687876794</c:v>
                </c:pt>
                <c:pt idx="7">
                  <c:v>50.127314957996205</c:v>
                </c:pt>
                <c:pt idx="8">
                  <c:v>49.879015490511676</c:v>
                </c:pt>
                <c:pt idx="9">
                  <c:v>39.224057940153429</c:v>
                </c:pt>
                <c:pt idx="10">
                  <c:v>41.365869953863537</c:v>
                </c:pt>
                <c:pt idx="11">
                  <c:v>46.237281743782361</c:v>
                </c:pt>
                <c:pt idx="12">
                  <c:v>41.25481021640428</c:v>
                </c:pt>
                <c:pt idx="13">
                  <c:v>43.387144982907373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25102</c:v>
                </c:pt>
                <c:pt idx="1">
                  <c:v>25305</c:v>
                </c:pt>
                <c:pt idx="2">
                  <c:v>25521</c:v>
                </c:pt>
                <c:pt idx="3">
                  <c:v>25928</c:v>
                </c:pt>
                <c:pt idx="4">
                  <c:v>26214</c:v>
                </c:pt>
                <c:pt idx="5">
                  <c:v>26473</c:v>
                </c:pt>
                <c:pt idx="6">
                  <c:v>26669</c:v>
                </c:pt>
                <c:pt idx="7">
                  <c:v>26848</c:v>
                </c:pt>
                <c:pt idx="8">
                  <c:v>27027</c:v>
                </c:pt>
                <c:pt idx="9">
                  <c:v>27105</c:v>
                </c:pt>
                <c:pt idx="10">
                  <c:v>27123</c:v>
                </c:pt>
                <c:pt idx="11">
                  <c:v>27088</c:v>
                </c:pt>
                <c:pt idx="12">
                  <c:v>27032</c:v>
                </c:pt>
                <c:pt idx="13">
                  <c:v>26986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10050</c:v>
                </c:pt>
                <c:pt idx="1">
                  <c:v>9880</c:v>
                </c:pt>
                <c:pt idx="2">
                  <c:v>9773</c:v>
                </c:pt>
                <c:pt idx="3">
                  <c:v>9650</c:v>
                </c:pt>
                <c:pt idx="4">
                  <c:v>9576</c:v>
                </c:pt>
                <c:pt idx="5">
                  <c:v>9440</c:v>
                </c:pt>
                <c:pt idx="6">
                  <c:v>9344</c:v>
                </c:pt>
                <c:pt idx="7">
                  <c:v>9382</c:v>
                </c:pt>
                <c:pt idx="8">
                  <c:v>9337</c:v>
                </c:pt>
                <c:pt idx="9">
                  <c:v>9333</c:v>
                </c:pt>
                <c:pt idx="10">
                  <c:v>9100</c:v>
                </c:pt>
                <c:pt idx="11">
                  <c:v>9073</c:v>
                </c:pt>
                <c:pt idx="12">
                  <c:v>9038</c:v>
                </c:pt>
                <c:pt idx="13">
                  <c:v>9047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18693</c:v>
                </c:pt>
                <c:pt idx="1">
                  <c:v>18783</c:v>
                </c:pt>
                <c:pt idx="2">
                  <c:v>18926</c:v>
                </c:pt>
                <c:pt idx="3">
                  <c:v>19105</c:v>
                </c:pt>
                <c:pt idx="4">
                  <c:v>19213</c:v>
                </c:pt>
                <c:pt idx="5">
                  <c:v>19191</c:v>
                </c:pt>
                <c:pt idx="6">
                  <c:v>19493</c:v>
                </c:pt>
                <c:pt idx="7">
                  <c:v>19570</c:v>
                </c:pt>
                <c:pt idx="8">
                  <c:v>19703</c:v>
                </c:pt>
                <c:pt idx="9">
                  <c:v>19736</c:v>
                </c:pt>
                <c:pt idx="10">
                  <c:v>19834</c:v>
                </c:pt>
                <c:pt idx="11">
                  <c:v>19866</c:v>
                </c:pt>
                <c:pt idx="12">
                  <c:v>19706</c:v>
                </c:pt>
                <c:pt idx="13">
                  <c:v>19812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410</c:v>
                </c:pt>
                <c:pt idx="1">
                  <c:v>410</c:v>
                </c:pt>
                <c:pt idx="2">
                  <c:v>410</c:v>
                </c:pt>
                <c:pt idx="3">
                  <c:v>410</c:v>
                </c:pt>
                <c:pt idx="4">
                  <c:v>410</c:v>
                </c:pt>
                <c:pt idx="5">
                  <c:v>332</c:v>
                </c:pt>
                <c:pt idx="6">
                  <c:v>332</c:v>
                </c:pt>
                <c:pt idx="7">
                  <c:v>332</c:v>
                </c:pt>
                <c:pt idx="8">
                  <c:v>332</c:v>
                </c:pt>
                <c:pt idx="9">
                  <c:v>332</c:v>
                </c:pt>
                <c:pt idx="10">
                  <c:v>332</c:v>
                </c:pt>
                <c:pt idx="11">
                  <c:v>356</c:v>
                </c:pt>
                <c:pt idx="12">
                  <c:v>356</c:v>
                </c:pt>
                <c:pt idx="13">
                  <c:v>356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1735</c:v>
                </c:pt>
                <c:pt idx="1">
                  <c:v>1735</c:v>
                </c:pt>
                <c:pt idx="2">
                  <c:v>1735</c:v>
                </c:pt>
                <c:pt idx="3">
                  <c:v>1735</c:v>
                </c:pt>
                <c:pt idx="4">
                  <c:v>1735</c:v>
                </c:pt>
                <c:pt idx="5">
                  <c:v>1608</c:v>
                </c:pt>
                <c:pt idx="6">
                  <c:v>1608</c:v>
                </c:pt>
                <c:pt idx="7">
                  <c:v>1608</c:v>
                </c:pt>
                <c:pt idx="8">
                  <c:v>1608</c:v>
                </c:pt>
                <c:pt idx="9">
                  <c:v>1608</c:v>
                </c:pt>
                <c:pt idx="10">
                  <c:v>1608</c:v>
                </c:pt>
                <c:pt idx="11">
                  <c:v>1542</c:v>
                </c:pt>
                <c:pt idx="12">
                  <c:v>1542</c:v>
                </c:pt>
                <c:pt idx="13">
                  <c:v>1542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287.17189999999999</c:v>
                </c:pt>
                <c:pt idx="1">
                  <c:v>303.97309999999999</c:v>
                </c:pt>
                <c:pt idx="2">
                  <c:v>325.33339999999998</c:v>
                </c:pt>
                <c:pt idx="3">
                  <c:v>286.36419999999998</c:v>
                </c:pt>
                <c:pt idx="4">
                  <c:v>271.28370000000001</c:v>
                </c:pt>
                <c:pt idx="5">
                  <c:v>286.53829999999999</c:v>
                </c:pt>
                <c:pt idx="6">
                  <c:v>285.8175</c:v>
                </c:pt>
                <c:pt idx="7">
                  <c:v>303.61779999999999</c:v>
                </c:pt>
                <c:pt idx="8">
                  <c:v>435.8963</c:v>
                </c:pt>
                <c:pt idx="9">
                  <c:v>382.19409999999999</c:v>
                </c:pt>
                <c:pt idx="10">
                  <c:v>362.89699999999999</c:v>
                </c:pt>
                <c:pt idx="11">
                  <c:v>341.43529999999998</c:v>
                </c:pt>
                <c:pt idx="12">
                  <c:v>293.71780000000001</c:v>
                </c:pt>
                <c:pt idx="13">
                  <c:v>271.8134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23.481999999999999</c:v>
                </c:pt>
                <c:pt idx="1">
                  <c:v>23.087</c:v>
                </c:pt>
                <c:pt idx="2">
                  <c:v>23.814</c:v>
                </c:pt>
                <c:pt idx="3">
                  <c:v>24.911000000000001</c:v>
                </c:pt>
                <c:pt idx="4">
                  <c:v>25.306000000000001</c:v>
                </c:pt>
                <c:pt idx="5">
                  <c:v>23.663</c:v>
                </c:pt>
                <c:pt idx="6">
                  <c:v>23.215</c:v>
                </c:pt>
                <c:pt idx="7">
                  <c:v>22.504999999999999</c:v>
                </c:pt>
                <c:pt idx="8">
                  <c:v>22.596</c:v>
                </c:pt>
                <c:pt idx="9">
                  <c:v>23.193000000000001</c:v>
                </c:pt>
                <c:pt idx="10">
                  <c:v>23.754000000000001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2.968</c:v>
                </c:pt>
                <c:pt idx="1">
                  <c:v>3.6259999999999999</c:v>
                </c:pt>
                <c:pt idx="2">
                  <c:v>4.0750000000000002</c:v>
                </c:pt>
                <c:pt idx="3">
                  <c:v>4.048</c:v>
                </c:pt>
                <c:pt idx="4">
                  <c:v>3.9340000000000002</c:v>
                </c:pt>
                <c:pt idx="5">
                  <c:v>4.0880000000000001</c:v>
                </c:pt>
                <c:pt idx="6">
                  <c:v>3.5550000000000002</c:v>
                </c:pt>
                <c:pt idx="7">
                  <c:v>3.3250000000000002</c:v>
                </c:pt>
                <c:pt idx="8">
                  <c:v>2.9750000000000001</c:v>
                </c:pt>
                <c:pt idx="9">
                  <c:v>3.0419999999999998</c:v>
                </c:pt>
                <c:pt idx="10">
                  <c:v>2.9830000000000001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20.513999999999999</c:v>
                </c:pt>
                <c:pt idx="1">
                  <c:v>19.460999999999999</c:v>
                </c:pt>
                <c:pt idx="2">
                  <c:v>19.739000000000001</c:v>
                </c:pt>
                <c:pt idx="3">
                  <c:v>20.863</c:v>
                </c:pt>
                <c:pt idx="4">
                  <c:v>21.372</c:v>
                </c:pt>
                <c:pt idx="5">
                  <c:v>19.574999999999999</c:v>
                </c:pt>
                <c:pt idx="6">
                  <c:v>19.66</c:v>
                </c:pt>
                <c:pt idx="7">
                  <c:v>19.18</c:v>
                </c:pt>
                <c:pt idx="8">
                  <c:v>19.620999999999999</c:v>
                </c:pt>
                <c:pt idx="9">
                  <c:v>20.151</c:v>
                </c:pt>
                <c:pt idx="10">
                  <c:v>20.771000000000001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78.837025908115677</c:v>
                </c:pt>
                <c:pt idx="1">
                  <c:v>85.407600601963608</c:v>
                </c:pt>
                <c:pt idx="2">
                  <c:v>86.504990666163735</c:v>
                </c:pt>
                <c:pt idx="3">
                  <c:v>87.072202846185732</c:v>
                </c:pt>
                <c:pt idx="4">
                  <c:v>73.67907608610426</c:v>
                </c:pt>
                <c:pt idx="5">
                  <c:v>61.40143184647507</c:v>
                </c:pt>
                <c:pt idx="6">
                  <c:v>58.958766896917268</c:v>
                </c:pt>
                <c:pt idx="7">
                  <c:v>53.286282830725227</c:v>
                </c:pt>
                <c:pt idx="8">
                  <c:v>54.353739771918953</c:v>
                </c:pt>
                <c:pt idx="9">
                  <c:v>54.19553851847661</c:v>
                </c:pt>
                <c:pt idx="10">
                  <c:v>49.163265762496593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55.105278254137275</c:v>
                </c:pt>
                <c:pt idx="1">
                  <c:v>53.69665013292704</c:v>
                </c:pt>
                <c:pt idx="2">
                  <c:v>59.576440029027879</c:v>
                </c:pt>
                <c:pt idx="3">
                  <c:v>55.057527090227353</c:v>
                </c:pt>
                <c:pt idx="4">
                  <c:v>52.513097687876794</c:v>
                </c:pt>
                <c:pt idx="5">
                  <c:v>50.127314957996205</c:v>
                </c:pt>
                <c:pt idx="6">
                  <c:v>49.879015490511676</c:v>
                </c:pt>
                <c:pt idx="7">
                  <c:v>39.224057940153429</c:v>
                </c:pt>
                <c:pt idx="8">
                  <c:v>41.365869953863537</c:v>
                </c:pt>
                <c:pt idx="9">
                  <c:v>46.237281743782361</c:v>
                </c:pt>
                <c:pt idx="10">
                  <c:v>41.25481021640428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0.37226923899000219</c:v>
                </c:pt>
                <c:pt idx="1">
                  <c:v>0.36242484311077017</c:v>
                </c:pt>
                <c:pt idx="2">
                  <c:v>0.33132224735788879</c:v>
                </c:pt>
                <c:pt idx="3">
                  <c:v>0.37893093102074971</c:v>
                </c:pt>
                <c:pt idx="4">
                  <c:v>0.40698417996647629</c:v>
                </c:pt>
                <c:pt idx="5">
                  <c:v>0.39050565577675006</c:v>
                </c:pt>
                <c:pt idx="6">
                  <c:v>0.39415372991353165</c:v>
                </c:pt>
                <c:pt idx="7">
                  <c:v>0.48898561258664547</c:v>
                </c:pt>
                <c:pt idx="8">
                  <c:v>0.47432823295832593</c:v>
                </c:pt>
                <c:pt idx="9">
                  <c:v>0.43581714235849844</c:v>
                </c:pt>
                <c:pt idx="10">
                  <c:v>0.50348068239908572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3.7647285216710166E-2</c:v>
                </c:pt>
                <c:pt idx="1">
                  <c:v>4.2455237876295453E-2</c:v>
                </c:pt>
                <c:pt idx="2">
                  <c:v>4.7107108718456039E-2</c:v>
                </c:pt>
                <c:pt idx="3">
                  <c:v>4.6490152628283092E-2</c:v>
                </c:pt>
                <c:pt idx="4">
                  <c:v>5.3393720564608782E-2</c:v>
                </c:pt>
                <c:pt idx="5">
                  <c:v>6.6578251957078491E-2</c:v>
                </c:pt>
                <c:pt idx="6">
                  <c:v>6.0296376384796437E-2</c:v>
                </c:pt>
                <c:pt idx="7">
                  <c:v>6.2398798027675201E-2</c:v>
                </c:pt>
                <c:pt idx="8">
                  <c:v>5.4734044289938437E-2</c:v>
                </c:pt>
                <c:pt idx="9">
                  <c:v>5.6130081611107274E-2</c:v>
                </c:pt>
                <c:pt idx="10">
                  <c:v>6.067538341351468E-2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20.771000000000001</c:v>
                </c:pt>
                <c:pt idx="2">
                  <c:v>0</c:v>
                </c:pt>
                <c:pt idx="3">
                  <c:v>0</c:v>
                </c:pt>
                <c:pt idx="4">
                  <c:v>2.9830000000000001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20.771000000000001</c:v>
                </c:pt>
                <c:pt idx="4" formatCode="#,##0">
                  <c:v>2.9830000000000001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20.771000000000001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2.9830000000000001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19.099192085328401</c:v>
                </c:pt>
                <c:pt idx="2">
                  <c:v>5.4811139259487236</c:v>
                </c:pt>
                <c:pt idx="3">
                  <c:v>29.717763211731491</c:v>
                </c:pt>
                <c:pt idx="4">
                  <c:v>65.169970865387384</c:v>
                </c:pt>
                <c:pt idx="5">
                  <c:v>50.154170504622002</c:v>
                </c:pt>
                <c:pt idx="7">
                  <c:v>108.8111294041892</c:v>
                </c:pt>
                <c:pt idx="8">
                  <c:v>3.0014487908495302</c:v>
                </c:pt>
                <c:pt idx="9">
                  <c:v>41.616696129742529</c:v>
                </c:pt>
                <c:pt idx="10">
                  <c:v>6.1338332582621096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54.298069223008611</c:v>
                </c:pt>
                <c:pt idx="4" formatCode="#,##0">
                  <c:v>65.169970865387384</c:v>
                </c:pt>
                <c:pt idx="5" formatCode="#,##0">
                  <c:v>50.154170504622002</c:v>
                </c:pt>
                <c:pt idx="6" formatCode="#,##0">
                  <c:v>153.42927432478126</c:v>
                </c:pt>
                <c:pt idx="10" formatCode="#,##0">
                  <c:v>6.1338332582621096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23.754000000000001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23.754000000000001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島原市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20.771000000000001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島原市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2.9830000000000001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島原市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島原市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40,835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10621.509999999984</c:v>
                </c:pt>
                <c:pt idx="1">
                  <c:v>30213.239999999976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52,712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12747.086581199981</c:v>
                </c:pt>
                <c:pt idx="1">
                  <c:v>39964.865342399971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島原市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51.405405191999989</c:v>
                </c:pt>
                <c:pt idx="1">
                  <c:v>0.8909451719999999</c:v>
                </c:pt>
                <c:pt idx="2">
                  <c:v>0.220975704</c:v>
                </c:pt>
                <c:pt idx="3">
                  <c:v>1.1774483279999999</c:v>
                </c:pt>
                <c:pt idx="4">
                  <c:v>5.5679521899999997</c:v>
                </c:pt>
                <c:pt idx="5">
                  <c:v>25.260033100000001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1,145,729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島原市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1126777</c:v>
                </c:pt>
                <c:pt idx="1">
                  <c:v>13000</c:v>
                </c:pt>
                <c:pt idx="2">
                  <c:v>1041</c:v>
                </c:pt>
                <c:pt idx="3">
                  <c:v>4911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24175.73</c:v>
                </c:pt>
                <c:pt idx="1">
                  <c:v>26207.73</c:v>
                </c:pt>
                <c:pt idx="2">
                  <c:v>27049.92999999996</c:v>
                </c:pt>
                <c:pt idx="3">
                  <c:v>27988.639999999999</c:v>
                </c:pt>
                <c:pt idx="4">
                  <c:v>28659.73999999998</c:v>
                </c:pt>
                <c:pt idx="5">
                  <c:v>28852.23999999998</c:v>
                </c:pt>
                <c:pt idx="6">
                  <c:v>28951.23999999998</c:v>
                </c:pt>
                <c:pt idx="7">
                  <c:v>29738.739999999976</c:v>
                </c:pt>
                <c:pt idx="8">
                  <c:v>30213.239999999976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7284.08</c:v>
                </c:pt>
                <c:pt idx="1">
                  <c:v>7841.1</c:v>
                </c:pt>
                <c:pt idx="2">
                  <c:v>8134.98</c:v>
                </c:pt>
                <c:pt idx="3">
                  <c:v>8430.41</c:v>
                </c:pt>
                <c:pt idx="4">
                  <c:v>8945.190000000006</c:v>
                </c:pt>
                <c:pt idx="5">
                  <c:v>9272.619999999999</c:v>
                </c:pt>
                <c:pt idx="6">
                  <c:v>9654.8999999999942</c:v>
                </c:pt>
                <c:pt idx="7">
                  <c:v>10193.999999999993</c:v>
                </c:pt>
                <c:pt idx="8">
                  <c:v>10621.509999999984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0.17073337068934158</c:v>
                </c:pt>
                <c:pt idx="1">
                  <c:v>0.19583818771877373</c:v>
                </c:pt>
                <c:pt idx="2">
                  <c:v>0.18439392726869416</c:v>
                </c:pt>
                <c:pt idx="3">
                  <c:v>0.19818397639883747</c:v>
                </c:pt>
                <c:pt idx="4">
                  <c:v>0.20503590908207217</c:v>
                </c:pt>
                <c:pt idx="5">
                  <c:v>0.21212654905459449</c:v>
                </c:pt>
                <c:pt idx="6">
                  <c:v>0.21418105296185555</c:v>
                </c:pt>
                <c:pt idx="7">
                  <c:v>0.22634605307813171</c:v>
                </c:pt>
                <c:pt idx="8">
                  <c:v>0.23135263954771076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26.599930072070858</c:v>
                </c:pt>
                <c:pt idx="2">
                  <c:v>4.3410748058254978</c:v>
                </c:pt>
                <c:pt idx="3">
                  <c:v>28.635435151131521</c:v>
                </c:pt>
                <c:pt idx="4">
                  <c:v>86.504990666163735</c:v>
                </c:pt>
                <c:pt idx="5">
                  <c:v>69.897624542009012</c:v>
                </c:pt>
                <c:pt idx="7">
                  <c:v>95.813659887273587</c:v>
                </c:pt>
                <c:pt idx="8">
                  <c:v>3.7080068342071999</c:v>
                </c:pt>
                <c:pt idx="9">
                  <c:v>37.650388267206779</c:v>
                </c:pt>
                <c:pt idx="10">
                  <c:v>5.8191847883768633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59.576440029027879</c:v>
                </c:pt>
                <c:pt idx="4" formatCode="#,##0">
                  <c:v>86.504990666163735</c:v>
                </c:pt>
                <c:pt idx="5" formatCode="#,##0">
                  <c:v>69.897624542009012</c:v>
                </c:pt>
                <c:pt idx="6" formatCode="#,##0">
                  <c:v>137.17205498868756</c:v>
                </c:pt>
                <c:pt idx="10" formatCode="#,##0">
                  <c:v>5.8191847883768633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1427</c:v>
                </c:pt>
                <c:pt idx="1">
                  <c:v>1511</c:v>
                </c:pt>
                <c:pt idx="2">
                  <c:v>1554</c:v>
                </c:pt>
                <c:pt idx="3">
                  <c:v>1594</c:v>
                </c:pt>
                <c:pt idx="4">
                  <c:v>1671</c:v>
                </c:pt>
                <c:pt idx="5">
                  <c:v>1719</c:v>
                </c:pt>
                <c:pt idx="6">
                  <c:v>1779</c:v>
                </c:pt>
                <c:pt idx="7">
                  <c:v>1868</c:v>
                </c:pt>
                <c:pt idx="8">
                  <c:v>1936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227842.44876847154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52711.951923599954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1491521.5109999997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1427927.9219999998</c:v>
                </c:pt>
                <c:pt idx="1">
                  <c:v>24748.476999999995</c:v>
                </c:pt>
                <c:pt idx="2">
                  <c:v>6138.2139999999999</c:v>
                </c:pt>
                <c:pt idx="3">
                  <c:v>32706.897999999997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52711.951923599954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16.330667944190498</c:v>
                </c:pt>
                <c:pt idx="2">
                  <c:v>3.4072197095449308</c:v>
                </c:pt>
                <c:pt idx="3">
                  <c:v>23.649257329171949</c:v>
                </c:pt>
                <c:pt idx="4">
                  <c:v>55.399581372196877</c:v>
                </c:pt>
                <c:pt idx="5">
                  <c:v>49.407215658572802</c:v>
                </c:pt>
                <c:pt idx="7">
                  <c:v>80.010313185751144</c:v>
                </c:pt>
                <c:pt idx="8">
                  <c:v>2.5413522311883208</c:v>
                </c:pt>
                <c:pt idx="9">
                  <c:v>38.79016880323578</c:v>
                </c:pt>
                <c:pt idx="10">
                  <c:v>6.1722903244380234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43.387144982907373</c:v>
                </c:pt>
                <c:pt idx="4">
                  <c:v>55.399581372196877</c:v>
                </c:pt>
                <c:pt idx="5">
                  <c:v>49.407215658572802</c:v>
                </c:pt>
                <c:pt idx="6">
                  <c:v>121.34183422017526</c:v>
                </c:pt>
                <c:pt idx="10">
                  <c:v>6.1722903244380234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島原市</c:v>
                </c:pt>
              </c:strCache>
            </c:strRef>
          </c:cat>
          <c:val>
            <c:numRef>
              <c:f>①CO2排出量の現状把握!$AX$43:$AX$45</c:f>
              <c:numCache>
                <c:formatCode>0%</c:formatCode>
                <c:ptCount val="3"/>
                <c:pt idx="0">
                  <c:v>0.42072759503743129</c:v>
                </c:pt>
                <c:pt idx="1">
                  <c:v>0.2225646438413168</c:v>
                </c:pt>
                <c:pt idx="2">
                  <c:v>0.15736625164622975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島原市</c:v>
                </c:pt>
              </c:strCache>
            </c:strRef>
          </c:cat>
          <c:val>
            <c:numRef>
              <c:f>①CO2排出量の現状把握!$AY$43:$AY$45</c:f>
              <c:numCache>
                <c:formatCode>0%</c:formatCode>
                <c:ptCount val="3"/>
                <c:pt idx="0">
                  <c:v>0.19118662390594171</c:v>
                </c:pt>
                <c:pt idx="1">
                  <c:v>0.22030650980198205</c:v>
                </c:pt>
                <c:pt idx="2">
                  <c:v>0.20093565655789139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島原市</c:v>
                </c:pt>
              </c:strCache>
            </c:strRef>
          </c:cat>
          <c:val>
            <c:numRef>
              <c:f>①CO2排出量の現状把握!$AZ$43:$AZ$45</c:f>
              <c:numCache>
                <c:formatCode>0%</c:formatCode>
                <c:ptCount val="3"/>
                <c:pt idx="0">
                  <c:v>0.18034974026133399</c:v>
                </c:pt>
                <c:pt idx="1">
                  <c:v>0.21554353985970107</c:v>
                </c:pt>
                <c:pt idx="2">
                  <c:v>0.17920119739451698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島原市</c:v>
                </c:pt>
              </c:strCache>
            </c:strRef>
          </c:cat>
          <c:val>
            <c:numRef>
              <c:f>①CO2排出量の現状把握!$BA$43:$BA$45</c:f>
              <c:numCache>
                <c:formatCode>0%</c:formatCode>
                <c:ptCount val="3"/>
                <c:pt idx="0">
                  <c:v>0.19226168778726088</c:v>
                </c:pt>
                <c:pt idx="1">
                  <c:v>0.32176622827089807</c:v>
                </c:pt>
                <c:pt idx="2">
                  <c:v>0.44010984420915061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島原市</c:v>
                </c:pt>
              </c:strCache>
            </c:strRef>
          </c:cat>
          <c:val>
            <c:numRef>
              <c:f>①CO2排出量の現状把握!$BB$43:$BB$45</c:f>
              <c:numCache>
                <c:formatCode>0%</c:formatCode>
                <c:ptCount val="3"/>
                <c:pt idx="0">
                  <c:v>1.5474353008032191E-2</c:v>
                </c:pt>
                <c:pt idx="1">
                  <c:v>1.9819078226102019E-2</c:v>
                </c:pt>
                <c:pt idx="2">
                  <c:v>2.2387050192211464E-2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16539</c:v>
                </c:pt>
                <c:pt idx="1">
                  <c:v>16539</c:v>
                </c:pt>
                <c:pt idx="2">
                  <c:v>16539</c:v>
                </c:pt>
                <c:pt idx="3">
                  <c:v>16539</c:v>
                </c:pt>
                <c:pt idx="4">
                  <c:v>16539</c:v>
                </c:pt>
                <c:pt idx="5">
                  <c:v>16756</c:v>
                </c:pt>
                <c:pt idx="6">
                  <c:v>16756</c:v>
                </c:pt>
                <c:pt idx="7">
                  <c:v>16756</c:v>
                </c:pt>
                <c:pt idx="8">
                  <c:v>16756</c:v>
                </c:pt>
                <c:pt idx="9">
                  <c:v>16756</c:v>
                </c:pt>
                <c:pt idx="10">
                  <c:v>16756</c:v>
                </c:pt>
                <c:pt idx="11">
                  <c:v>16293</c:v>
                </c:pt>
                <c:pt idx="12">
                  <c:v>16293</c:v>
                </c:pt>
                <c:pt idx="13">
                  <c:v>16293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6.0191274851942911</c:v>
                </c:pt>
                <c:pt idx="1">
                  <c:v>7.4181769826847379</c:v>
                </c:pt>
                <c:pt idx="2">
                  <c:v>5.0863912707706112</c:v>
                </c:pt>
                <c:pt idx="3">
                  <c:v>8.6098313167447547</c:v>
                </c:pt>
                <c:pt idx="4">
                  <c:v>5.8191847883768633</c:v>
                </c:pt>
                <c:pt idx="5">
                  <c:v>6.0776078512937302</c:v>
                </c:pt>
                <c:pt idx="6">
                  <c:v>6.257115357078411</c:v>
                </c:pt>
                <c:pt idx="7">
                  <c:v>6.5104756603483098</c:v>
                </c:pt>
                <c:pt idx="8">
                  <c:v>8.9551561765255308</c:v>
                </c:pt>
                <c:pt idx="9">
                  <c:v>5.8925837457622441</c:v>
                </c:pt>
                <c:pt idx="10">
                  <c:v>5.5605250601431457</c:v>
                </c:pt>
                <c:pt idx="11">
                  <c:v>6.0510410392384264</c:v>
                </c:pt>
                <c:pt idx="12">
                  <c:v>6.0098209243597154</c:v>
                </c:pt>
                <c:pt idx="13">
                  <c:v>6.1722903244380234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4408737</c:v>
                </c:pt>
                <c:pt idx="1">
                  <c:v>6479319</c:v>
                </c:pt>
                <c:pt idx="2">
                  <c:v>6478883</c:v>
                </c:pt>
                <c:pt idx="3">
                  <c:v>6439808</c:v>
                </c:pt>
                <c:pt idx="4">
                  <c:v>6241373</c:v>
                </c:pt>
                <c:pt idx="5">
                  <c:v>6565156</c:v>
                </c:pt>
                <c:pt idx="6">
                  <c:v>7022197</c:v>
                </c:pt>
                <c:pt idx="7">
                  <c:v>6928606.3017562265</c:v>
                </c:pt>
                <c:pt idx="8">
                  <c:v>6926775.9999999981</c:v>
                </c:pt>
                <c:pt idx="9">
                  <c:v>7511498</c:v>
                </c:pt>
                <c:pt idx="10">
                  <c:v>7139428</c:v>
                </c:pt>
                <c:pt idx="11">
                  <c:v>6629664.9999999991</c:v>
                </c:pt>
                <c:pt idx="12">
                  <c:v>6181955</c:v>
                </c:pt>
                <c:pt idx="13">
                  <c:v>6754622.9999999991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48949</c:v>
                </c:pt>
                <c:pt idx="1">
                  <c:v>48524</c:v>
                </c:pt>
                <c:pt idx="2">
                  <c:v>48279</c:v>
                </c:pt>
                <c:pt idx="3">
                  <c:v>48044</c:v>
                </c:pt>
                <c:pt idx="4">
                  <c:v>47935</c:v>
                </c:pt>
                <c:pt idx="5">
                  <c:v>47409</c:v>
                </c:pt>
                <c:pt idx="6">
                  <c:v>46884</c:v>
                </c:pt>
                <c:pt idx="7">
                  <c:v>46414</c:v>
                </c:pt>
                <c:pt idx="8">
                  <c:v>45919</c:v>
                </c:pt>
                <c:pt idx="9">
                  <c:v>45384</c:v>
                </c:pt>
                <c:pt idx="10">
                  <c:v>45006</c:v>
                </c:pt>
                <c:pt idx="11">
                  <c:v>44386</c:v>
                </c:pt>
                <c:pt idx="12">
                  <c:v>43670</c:v>
                </c:pt>
                <c:pt idx="13">
                  <c:v>43169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島原市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1668</v>
      </c>
      <c r="B9" s="70">
        <v>154</v>
      </c>
      <c r="C9" s="70">
        <v>1</v>
      </c>
      <c r="D9" s="70">
        <v>10</v>
      </c>
      <c r="E9" s="70">
        <v>1990</v>
      </c>
      <c r="F9" s="70" t="s">
        <v>787</v>
      </c>
      <c r="G9" s="70" t="s">
        <v>1669</v>
      </c>
      <c r="H9" s="70" t="s">
        <v>1670</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1671</v>
      </c>
      <c r="B10" s="70">
        <v>155</v>
      </c>
      <c r="C10" s="70">
        <v>2</v>
      </c>
      <c r="D10" s="70">
        <v>10</v>
      </c>
      <c r="E10" s="70">
        <v>2005</v>
      </c>
      <c r="F10" s="70" t="s">
        <v>789</v>
      </c>
      <c r="G10" s="70" t="s">
        <v>1669</v>
      </c>
      <c r="H10" s="70" t="s">
        <v>1670</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1672</v>
      </c>
      <c r="B11" s="70">
        <v>156</v>
      </c>
      <c r="C11" s="70">
        <v>3</v>
      </c>
      <c r="D11" s="70">
        <v>10</v>
      </c>
      <c r="E11" s="70">
        <v>2006</v>
      </c>
      <c r="F11" s="70" t="s">
        <v>790</v>
      </c>
      <c r="G11" s="70" t="s">
        <v>1669</v>
      </c>
      <c r="H11" s="70" t="s">
        <v>1670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1673</v>
      </c>
      <c r="B12" s="70">
        <v>157</v>
      </c>
      <c r="C12" s="70">
        <v>4</v>
      </c>
      <c r="D12" s="70">
        <v>10</v>
      </c>
      <c r="E12" s="70">
        <v>2007</v>
      </c>
      <c r="F12" s="70" t="s">
        <v>791</v>
      </c>
      <c r="G12" s="70" t="s">
        <v>1669</v>
      </c>
      <c r="H12" s="70" t="s">
        <v>1670</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1674</v>
      </c>
      <c r="B13" s="70">
        <v>158</v>
      </c>
      <c r="C13" s="70">
        <v>5</v>
      </c>
      <c r="D13" s="70">
        <v>10</v>
      </c>
      <c r="E13" s="70">
        <v>2008</v>
      </c>
      <c r="F13" s="70" t="s">
        <v>792</v>
      </c>
      <c r="G13" s="70" t="s">
        <v>1669</v>
      </c>
      <c r="H13" s="70" t="s">
        <v>1670</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1675</v>
      </c>
      <c r="B14" s="70">
        <v>159</v>
      </c>
      <c r="C14" s="70">
        <v>6</v>
      </c>
      <c r="D14" s="70">
        <v>10</v>
      </c>
      <c r="E14" s="70">
        <v>2009</v>
      </c>
      <c r="F14" s="70" t="s">
        <v>176</v>
      </c>
      <c r="G14" s="70" t="s">
        <v>1669</v>
      </c>
      <c r="H14" s="70" t="s">
        <v>1670</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1676</v>
      </c>
      <c r="B15" s="70">
        <v>160</v>
      </c>
      <c r="C15" s="70">
        <v>7</v>
      </c>
      <c r="D15" s="70">
        <v>10</v>
      </c>
      <c r="E15" s="70">
        <v>2010</v>
      </c>
      <c r="F15" s="70" t="s">
        <v>177</v>
      </c>
      <c r="G15" s="70" t="s">
        <v>1669</v>
      </c>
      <c r="H15" s="70" t="s">
        <v>1670</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1677</v>
      </c>
      <c r="B16" s="70">
        <v>161</v>
      </c>
      <c r="C16" s="70">
        <v>8</v>
      </c>
      <c r="D16" s="70">
        <v>10</v>
      </c>
      <c r="E16" s="70">
        <v>2011</v>
      </c>
      <c r="F16" s="70" t="s">
        <v>178</v>
      </c>
      <c r="G16" s="70" t="s">
        <v>1669</v>
      </c>
      <c r="H16" s="70" t="s">
        <v>1670</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1678</v>
      </c>
      <c r="B17" s="70">
        <v>162</v>
      </c>
      <c r="C17" s="70">
        <v>9</v>
      </c>
      <c r="D17" s="70">
        <v>10</v>
      </c>
      <c r="E17" s="70">
        <v>2012</v>
      </c>
      <c r="F17" s="70" t="s">
        <v>179</v>
      </c>
      <c r="G17" s="70" t="s">
        <v>1669</v>
      </c>
      <c r="H17" s="70" t="s">
        <v>1670</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1679</v>
      </c>
      <c r="B18" s="70">
        <v>163</v>
      </c>
      <c r="C18" s="70">
        <v>10</v>
      </c>
      <c r="D18" s="70">
        <v>10</v>
      </c>
      <c r="E18" s="70">
        <v>2013</v>
      </c>
      <c r="F18" s="70" t="s">
        <v>180</v>
      </c>
      <c r="G18" s="70" t="s">
        <v>1669</v>
      </c>
      <c r="H18" s="70" t="s">
        <v>1670</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1680</v>
      </c>
      <c r="B19" s="70">
        <v>164</v>
      </c>
      <c r="C19" s="70">
        <v>11</v>
      </c>
      <c r="D19" s="70">
        <v>10</v>
      </c>
      <c r="E19" s="70">
        <v>2014</v>
      </c>
      <c r="F19" s="70" t="s">
        <v>181</v>
      </c>
      <c r="G19" s="70" t="s">
        <v>1669</v>
      </c>
      <c r="H19" s="70" t="s">
        <v>1670</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1681</v>
      </c>
      <c r="B20" s="70">
        <v>165</v>
      </c>
      <c r="C20" s="70">
        <v>12</v>
      </c>
      <c r="D20" s="70">
        <v>10</v>
      </c>
      <c r="E20" s="70">
        <v>2015</v>
      </c>
      <c r="F20" s="70" t="s">
        <v>182</v>
      </c>
      <c r="G20" s="70" t="s">
        <v>1669</v>
      </c>
      <c r="H20" s="70" t="s">
        <v>1670</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1682</v>
      </c>
      <c r="B21" s="70">
        <v>166</v>
      </c>
      <c r="C21" s="70">
        <v>13</v>
      </c>
      <c r="D21" s="70">
        <v>10</v>
      </c>
      <c r="E21" s="70">
        <v>2016</v>
      </c>
      <c r="F21" s="70" t="s">
        <v>155</v>
      </c>
      <c r="G21" s="70" t="s">
        <v>1669</v>
      </c>
      <c r="H21" s="70" t="s">
        <v>1670</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1683</v>
      </c>
      <c r="B22" s="70">
        <v>167</v>
      </c>
      <c r="C22" s="70">
        <v>14</v>
      </c>
      <c r="D22" s="70">
        <v>10</v>
      </c>
      <c r="E22" s="70">
        <v>2017</v>
      </c>
      <c r="F22" s="70" t="s">
        <v>156</v>
      </c>
      <c r="G22" s="70" t="s">
        <v>1669</v>
      </c>
      <c r="H22" s="70" t="s">
        <v>1670</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1684</v>
      </c>
      <c r="B23" s="70">
        <v>168</v>
      </c>
      <c r="C23" s="70">
        <v>15</v>
      </c>
      <c r="D23" s="70">
        <v>10</v>
      </c>
      <c r="E23" s="70">
        <v>2018</v>
      </c>
      <c r="F23" s="70" t="s">
        <v>183</v>
      </c>
      <c r="G23" s="70" t="s">
        <v>1669</v>
      </c>
      <c r="H23" s="70" t="s">
        <v>1670</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1685</v>
      </c>
      <c r="B24" s="70">
        <v>169</v>
      </c>
      <c r="C24" s="70">
        <v>16</v>
      </c>
      <c r="D24" s="70">
        <v>10</v>
      </c>
      <c r="E24" s="70">
        <v>2019</v>
      </c>
      <c r="F24" s="70" t="s">
        <v>158</v>
      </c>
      <c r="G24" s="70" t="s">
        <v>1669</v>
      </c>
      <c r="H24" s="70" t="s">
        <v>1670</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1686</v>
      </c>
      <c r="B25" s="70">
        <v>170</v>
      </c>
      <c r="C25" s="70">
        <v>17</v>
      </c>
      <c r="D25" s="70">
        <v>10</v>
      </c>
      <c r="E25" s="70">
        <v>2020</v>
      </c>
      <c r="F25" s="70" t="s">
        <v>159</v>
      </c>
      <c r="G25" s="70" t="s">
        <v>1669</v>
      </c>
      <c r="H25" s="70" t="s">
        <v>1670</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1687</v>
      </c>
      <c r="B26" s="70">
        <v>170</v>
      </c>
      <c r="C26" s="70">
        <v>18</v>
      </c>
      <c r="D26" s="70">
        <v>10</v>
      </c>
      <c r="E26" s="70">
        <v>2021</v>
      </c>
      <c r="F26" s="70" t="s">
        <v>160</v>
      </c>
      <c r="G26" s="1064" t="s">
        <v>1669</v>
      </c>
      <c r="H26" s="70" t="s">
        <v>1670</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1688</v>
      </c>
      <c r="B27" s="70">
        <v>170</v>
      </c>
      <c r="C27" s="70">
        <v>19</v>
      </c>
      <c r="D27" s="70">
        <v>10</v>
      </c>
      <c r="E27" s="70">
        <v>2022</v>
      </c>
      <c r="F27" s="70" t="s">
        <v>161</v>
      </c>
      <c r="G27" s="1064" t="s">
        <v>1669</v>
      </c>
      <c r="H27" s="70" t="s">
        <v>1670</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1689</v>
      </c>
      <c r="B28" s="70">
        <v>170</v>
      </c>
      <c r="C28" s="70">
        <v>20</v>
      </c>
      <c r="D28" s="70">
        <v>10</v>
      </c>
      <c r="E28" s="70">
        <v>2023</v>
      </c>
      <c r="F28" s="70" t="s">
        <v>1539</v>
      </c>
      <c r="G28" s="70" t="s">
        <v>1669</v>
      </c>
      <c r="H28" s="70" t="s">
        <v>1670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1690</v>
      </c>
      <c r="B29" s="70">
        <v>170</v>
      </c>
      <c r="C29" s="70">
        <v>21</v>
      </c>
      <c r="D29" s="70">
        <v>10</v>
      </c>
      <c r="E29" s="70">
        <v>2024</v>
      </c>
      <c r="F29" s="70" t="s">
        <v>1554</v>
      </c>
      <c r="G29" s="70" t="s">
        <v>1669</v>
      </c>
      <c r="H29" s="70" t="s">
        <v>1670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1691</v>
      </c>
      <c r="B30" s="70">
        <v>443</v>
      </c>
      <c r="C30" s="70">
        <v>1</v>
      </c>
      <c r="D30" s="70">
        <v>27</v>
      </c>
      <c r="E30" s="70">
        <v>1990</v>
      </c>
      <c r="F30" s="70" t="s">
        <v>787</v>
      </c>
      <c r="G30" s="70" t="s">
        <v>1692</v>
      </c>
      <c r="H30" s="70" t="s">
        <v>1693</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1694</v>
      </c>
      <c r="B31" s="70">
        <v>444</v>
      </c>
      <c r="C31" s="70">
        <v>2</v>
      </c>
      <c r="D31" s="70">
        <v>27</v>
      </c>
      <c r="E31" s="70">
        <v>2005</v>
      </c>
      <c r="F31" s="70" t="s">
        <v>789</v>
      </c>
      <c r="G31" s="70" t="s">
        <v>1692</v>
      </c>
      <c r="H31" s="70" t="s">
        <v>1693</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1695</v>
      </c>
      <c r="B32" s="70">
        <v>445</v>
      </c>
      <c r="C32" s="70">
        <v>3</v>
      </c>
      <c r="D32" s="70">
        <v>27</v>
      </c>
      <c r="E32" s="70">
        <v>2006</v>
      </c>
      <c r="F32" s="70" t="s">
        <v>790</v>
      </c>
      <c r="G32" s="70" t="s">
        <v>1692</v>
      </c>
      <c r="H32" s="70" t="s">
        <v>1693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1696</v>
      </c>
      <c r="B33" s="70">
        <v>446</v>
      </c>
      <c r="C33" s="70">
        <v>4</v>
      </c>
      <c r="D33" s="70">
        <v>27</v>
      </c>
      <c r="E33" s="70">
        <v>2007</v>
      </c>
      <c r="F33" s="70" t="s">
        <v>791</v>
      </c>
      <c r="G33" s="70" t="s">
        <v>1692</v>
      </c>
      <c r="H33" s="70" t="s">
        <v>1693</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1697</v>
      </c>
      <c r="B34" s="70">
        <v>447</v>
      </c>
      <c r="C34" s="70">
        <v>5</v>
      </c>
      <c r="D34" s="70">
        <v>27</v>
      </c>
      <c r="E34" s="70">
        <v>2008</v>
      </c>
      <c r="F34" s="70" t="s">
        <v>792</v>
      </c>
      <c r="G34" s="70" t="s">
        <v>1692</v>
      </c>
      <c r="H34" s="70" t="s">
        <v>1693</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1698</v>
      </c>
      <c r="B35" s="70">
        <v>448</v>
      </c>
      <c r="C35" s="70">
        <v>6</v>
      </c>
      <c r="D35" s="70">
        <v>27</v>
      </c>
      <c r="E35" s="70">
        <v>2009</v>
      </c>
      <c r="F35" s="70" t="s">
        <v>176</v>
      </c>
      <c r="G35" s="70" t="s">
        <v>1692</v>
      </c>
      <c r="H35" s="70" t="s">
        <v>1693</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1699</v>
      </c>
      <c r="B36" s="70">
        <v>449</v>
      </c>
      <c r="C36" s="70">
        <v>7</v>
      </c>
      <c r="D36" s="70">
        <v>27</v>
      </c>
      <c r="E36" s="70">
        <v>2010</v>
      </c>
      <c r="F36" s="70" t="s">
        <v>177</v>
      </c>
      <c r="G36" s="70" t="s">
        <v>1692</v>
      </c>
      <c r="H36" s="70" t="s">
        <v>1693</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1700</v>
      </c>
      <c r="B37" s="70">
        <v>450</v>
      </c>
      <c r="C37" s="70">
        <v>8</v>
      </c>
      <c r="D37" s="70">
        <v>27</v>
      </c>
      <c r="E37" s="70">
        <v>2011</v>
      </c>
      <c r="F37" s="70" t="s">
        <v>178</v>
      </c>
      <c r="G37" s="70" t="s">
        <v>1692</v>
      </c>
      <c r="H37" s="70" t="s">
        <v>1693</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1701</v>
      </c>
      <c r="B38" s="70">
        <v>451</v>
      </c>
      <c r="C38" s="70">
        <v>9</v>
      </c>
      <c r="D38" s="70">
        <v>27</v>
      </c>
      <c r="E38" s="70">
        <v>2012</v>
      </c>
      <c r="F38" s="70" t="s">
        <v>179</v>
      </c>
      <c r="G38" s="70" t="s">
        <v>1692</v>
      </c>
      <c r="H38" s="70" t="s">
        <v>1693</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1702</v>
      </c>
      <c r="B39" s="70">
        <v>452</v>
      </c>
      <c r="C39" s="70">
        <v>10</v>
      </c>
      <c r="D39" s="70">
        <v>27</v>
      </c>
      <c r="E39" s="70">
        <v>2013</v>
      </c>
      <c r="F39" s="70" t="s">
        <v>180</v>
      </c>
      <c r="G39" s="70" t="s">
        <v>1692</v>
      </c>
      <c r="H39" s="70" t="s">
        <v>1693</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1703</v>
      </c>
      <c r="B40" s="70">
        <v>453</v>
      </c>
      <c r="C40" s="70">
        <v>11</v>
      </c>
      <c r="D40" s="70">
        <v>27</v>
      </c>
      <c r="E40" s="70">
        <v>2014</v>
      </c>
      <c r="F40" s="70" t="s">
        <v>181</v>
      </c>
      <c r="G40" s="70" t="s">
        <v>1692</v>
      </c>
      <c r="H40" s="70" t="s">
        <v>1693</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1704</v>
      </c>
      <c r="B41" s="70">
        <v>454</v>
      </c>
      <c r="C41" s="70">
        <v>12</v>
      </c>
      <c r="D41" s="70">
        <v>27</v>
      </c>
      <c r="E41" s="70">
        <v>2015</v>
      </c>
      <c r="F41" s="70" t="s">
        <v>182</v>
      </c>
      <c r="G41" s="70" t="s">
        <v>1692</v>
      </c>
      <c r="H41" s="70" t="s">
        <v>1693</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1705</v>
      </c>
      <c r="B42" s="70">
        <v>455</v>
      </c>
      <c r="C42" s="70">
        <v>13</v>
      </c>
      <c r="D42" s="70">
        <v>27</v>
      </c>
      <c r="E42" s="70">
        <v>2016</v>
      </c>
      <c r="F42" s="70" t="s">
        <v>155</v>
      </c>
      <c r="G42" s="70" t="s">
        <v>1692</v>
      </c>
      <c r="H42" s="70" t="s">
        <v>1693</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1706</v>
      </c>
      <c r="B43" s="70">
        <v>456</v>
      </c>
      <c r="C43" s="70">
        <v>14</v>
      </c>
      <c r="D43" s="70">
        <v>27</v>
      </c>
      <c r="E43" s="70">
        <v>2017</v>
      </c>
      <c r="F43" s="70" t="s">
        <v>156</v>
      </c>
      <c r="G43" s="70" t="s">
        <v>1692</v>
      </c>
      <c r="H43" s="70" t="s">
        <v>1693</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1707</v>
      </c>
      <c r="B44" s="70">
        <v>457</v>
      </c>
      <c r="C44" s="70">
        <v>15</v>
      </c>
      <c r="D44" s="70">
        <v>27</v>
      </c>
      <c r="E44" s="70">
        <v>2018</v>
      </c>
      <c r="F44" s="70" t="s">
        <v>183</v>
      </c>
      <c r="G44" s="70" t="s">
        <v>1692</v>
      </c>
      <c r="H44" s="70" t="s">
        <v>1693</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1708</v>
      </c>
      <c r="B45" s="70">
        <v>457</v>
      </c>
      <c r="C45" s="70">
        <v>16</v>
      </c>
      <c r="D45" s="70">
        <v>27</v>
      </c>
      <c r="E45" s="70">
        <v>2019</v>
      </c>
      <c r="F45" s="70" t="s">
        <v>158</v>
      </c>
      <c r="G45" s="1064" t="s">
        <v>1692</v>
      </c>
      <c r="H45" s="70" t="s">
        <v>1693</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1709</v>
      </c>
      <c r="B46" s="70">
        <v>457</v>
      </c>
      <c r="C46" s="70">
        <v>17</v>
      </c>
      <c r="D46" s="70">
        <v>27</v>
      </c>
      <c r="E46" s="70">
        <v>2020</v>
      </c>
      <c r="F46" s="70" t="s">
        <v>159</v>
      </c>
      <c r="G46" s="1064" t="s">
        <v>1692</v>
      </c>
      <c r="H46" s="70" t="s">
        <v>1693</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1710</v>
      </c>
      <c r="B47" s="70">
        <v>457</v>
      </c>
      <c r="C47" s="70">
        <v>18</v>
      </c>
      <c r="D47" s="70">
        <v>27</v>
      </c>
      <c r="E47" s="70">
        <v>2021</v>
      </c>
      <c r="F47" s="70" t="s">
        <v>160</v>
      </c>
      <c r="G47" s="70" t="s">
        <v>1692</v>
      </c>
      <c r="H47" s="70" t="s">
        <v>1693</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1711</v>
      </c>
      <c r="B48" s="70">
        <v>457</v>
      </c>
      <c r="C48" s="70">
        <v>19</v>
      </c>
      <c r="D48" s="70">
        <v>27</v>
      </c>
      <c r="E48" s="70">
        <v>2022</v>
      </c>
      <c r="F48" s="70" t="s">
        <v>161</v>
      </c>
      <c r="G48" s="70" t="s">
        <v>1692</v>
      </c>
      <c r="H48" s="70" t="s">
        <v>1693</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1712</v>
      </c>
      <c r="B49" s="70">
        <v>457</v>
      </c>
      <c r="C49" s="70">
        <v>20</v>
      </c>
      <c r="D49" s="70">
        <v>27</v>
      </c>
      <c r="E49" s="70">
        <v>2023</v>
      </c>
      <c r="F49" s="70" t="s">
        <v>1539</v>
      </c>
      <c r="G49" s="70" t="s">
        <v>1692</v>
      </c>
      <c r="H49" s="70" t="s">
        <v>1693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1713</v>
      </c>
      <c r="B50" s="70">
        <v>457</v>
      </c>
      <c r="C50" s="70">
        <v>21</v>
      </c>
      <c r="D50" s="70">
        <v>27</v>
      </c>
      <c r="E50" s="70">
        <v>2024</v>
      </c>
      <c r="F50" s="70" t="s">
        <v>1554</v>
      </c>
      <c r="G50" s="70" t="s">
        <v>1692</v>
      </c>
      <c r="H50" s="70" t="s">
        <v>1693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1714</v>
      </c>
      <c r="B51" s="70">
        <v>1</v>
      </c>
      <c r="C51" s="70">
        <v>1</v>
      </c>
      <c r="D51" s="70">
        <v>1</v>
      </c>
      <c r="E51" s="70">
        <v>1990</v>
      </c>
      <c r="F51" s="70" t="s">
        <v>787</v>
      </c>
      <c r="G51" s="70" t="s">
        <v>1715</v>
      </c>
      <c r="H51" s="70" t="s">
        <v>1716</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1717</v>
      </c>
      <c r="B52" s="70">
        <v>2</v>
      </c>
      <c r="C52" s="70">
        <v>2</v>
      </c>
      <c r="D52" s="70">
        <v>1</v>
      </c>
      <c r="E52" s="70">
        <v>2005</v>
      </c>
      <c r="F52" s="70" t="s">
        <v>789</v>
      </c>
      <c r="G52" s="70" t="s">
        <v>1715</v>
      </c>
      <c r="H52" s="70" t="s">
        <v>1716</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1718</v>
      </c>
      <c r="B53" s="70">
        <v>3</v>
      </c>
      <c r="C53" s="70">
        <v>3</v>
      </c>
      <c r="D53" s="70">
        <v>1</v>
      </c>
      <c r="E53" s="70">
        <v>2006</v>
      </c>
      <c r="F53" s="70" t="s">
        <v>790</v>
      </c>
      <c r="G53" s="70" t="s">
        <v>1715</v>
      </c>
      <c r="H53" s="70" t="s">
        <v>1716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1719</v>
      </c>
      <c r="B54" s="70">
        <v>4</v>
      </c>
      <c r="C54" s="70">
        <v>4</v>
      </c>
      <c r="D54" s="70">
        <v>1</v>
      </c>
      <c r="E54" s="70">
        <v>2007</v>
      </c>
      <c r="F54" s="70" t="s">
        <v>791</v>
      </c>
      <c r="G54" s="70" t="s">
        <v>1715</v>
      </c>
      <c r="H54" s="70" t="s">
        <v>1716</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1720</v>
      </c>
      <c r="B55" s="70">
        <v>5</v>
      </c>
      <c r="C55" s="70">
        <v>5</v>
      </c>
      <c r="D55" s="70">
        <v>1</v>
      </c>
      <c r="E55" s="70">
        <v>2008</v>
      </c>
      <c r="F55" s="70" t="s">
        <v>792</v>
      </c>
      <c r="G55" s="70" t="s">
        <v>1715</v>
      </c>
      <c r="H55" s="70" t="s">
        <v>1716</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1721</v>
      </c>
      <c r="B56" s="70">
        <v>6</v>
      </c>
      <c r="C56" s="70">
        <v>6</v>
      </c>
      <c r="D56" s="70">
        <v>1</v>
      </c>
      <c r="E56" s="70">
        <v>2009</v>
      </c>
      <c r="F56" s="70" t="s">
        <v>176</v>
      </c>
      <c r="G56" s="70" t="s">
        <v>1715</v>
      </c>
      <c r="H56" s="70" t="s">
        <v>1716</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1722</v>
      </c>
      <c r="B57" s="70">
        <v>7</v>
      </c>
      <c r="C57" s="70">
        <v>7</v>
      </c>
      <c r="D57" s="70">
        <v>1</v>
      </c>
      <c r="E57" s="70">
        <v>2010</v>
      </c>
      <c r="F57" s="70" t="s">
        <v>177</v>
      </c>
      <c r="G57" s="70" t="s">
        <v>1715</v>
      </c>
      <c r="H57" s="70" t="s">
        <v>1716</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1723</v>
      </c>
      <c r="B58" s="70">
        <v>8</v>
      </c>
      <c r="C58" s="70">
        <v>8</v>
      </c>
      <c r="D58" s="70">
        <v>1</v>
      </c>
      <c r="E58" s="70">
        <v>2011</v>
      </c>
      <c r="F58" s="70" t="s">
        <v>178</v>
      </c>
      <c r="G58" s="70" t="s">
        <v>1715</v>
      </c>
      <c r="H58" s="70" t="s">
        <v>1716</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1724</v>
      </c>
      <c r="B59" s="70">
        <v>9</v>
      </c>
      <c r="C59" s="70">
        <v>9</v>
      </c>
      <c r="D59" s="70">
        <v>1</v>
      </c>
      <c r="E59" s="70">
        <v>2012</v>
      </c>
      <c r="F59" s="70" t="s">
        <v>179</v>
      </c>
      <c r="G59" s="70" t="s">
        <v>1715</v>
      </c>
      <c r="H59" s="70" t="s">
        <v>1716</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1725</v>
      </c>
      <c r="B60" s="70">
        <v>10</v>
      </c>
      <c r="C60" s="70">
        <v>10</v>
      </c>
      <c r="D60" s="70">
        <v>1</v>
      </c>
      <c r="E60" s="70">
        <v>2013</v>
      </c>
      <c r="F60" s="70" t="s">
        <v>180</v>
      </c>
      <c r="G60" s="70" t="s">
        <v>1715</v>
      </c>
      <c r="H60" s="70" t="s">
        <v>1716</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1726</v>
      </c>
      <c r="B61" s="70">
        <v>11</v>
      </c>
      <c r="C61" s="70">
        <v>11</v>
      </c>
      <c r="D61" s="70">
        <v>1</v>
      </c>
      <c r="E61" s="70">
        <v>2014</v>
      </c>
      <c r="F61" s="70" t="s">
        <v>181</v>
      </c>
      <c r="G61" s="70" t="s">
        <v>1715</v>
      </c>
      <c r="H61" s="70" t="s">
        <v>1716</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1727</v>
      </c>
      <c r="B62" s="70">
        <v>12</v>
      </c>
      <c r="C62" s="70">
        <v>12</v>
      </c>
      <c r="D62" s="70">
        <v>1</v>
      </c>
      <c r="E62" s="70">
        <v>2015</v>
      </c>
      <c r="F62" s="70" t="s">
        <v>182</v>
      </c>
      <c r="G62" s="70" t="s">
        <v>1715</v>
      </c>
      <c r="H62" s="70" t="s">
        <v>1716</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1728</v>
      </c>
      <c r="B63" s="70">
        <v>13</v>
      </c>
      <c r="C63" s="70">
        <v>13</v>
      </c>
      <c r="D63" s="70">
        <v>1</v>
      </c>
      <c r="E63" s="70">
        <v>2016</v>
      </c>
      <c r="F63" s="70" t="s">
        <v>155</v>
      </c>
      <c r="G63" s="70" t="s">
        <v>1715</v>
      </c>
      <c r="H63" s="70" t="s">
        <v>1716</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1729</v>
      </c>
      <c r="B64" s="70">
        <v>14</v>
      </c>
      <c r="C64" s="70">
        <v>14</v>
      </c>
      <c r="D64" s="70">
        <v>1</v>
      </c>
      <c r="E64" s="70">
        <v>2017</v>
      </c>
      <c r="F64" s="70" t="s">
        <v>156</v>
      </c>
      <c r="G64" s="1064" t="s">
        <v>1715</v>
      </c>
      <c r="H64" s="70" t="s">
        <v>1716</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1730</v>
      </c>
      <c r="B65" s="70">
        <v>15</v>
      </c>
      <c r="C65" s="70">
        <v>15</v>
      </c>
      <c r="D65" s="70">
        <v>1</v>
      </c>
      <c r="E65" s="70">
        <v>2018</v>
      </c>
      <c r="F65" s="70" t="s">
        <v>183</v>
      </c>
      <c r="G65" s="1064" t="s">
        <v>1715</v>
      </c>
      <c r="H65" s="70" t="s">
        <v>1716</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1731</v>
      </c>
      <c r="B66" s="70">
        <v>16</v>
      </c>
      <c r="C66" s="70">
        <v>16</v>
      </c>
      <c r="D66" s="70">
        <v>1</v>
      </c>
      <c r="E66" s="70">
        <v>2019</v>
      </c>
      <c r="F66" s="70" t="s">
        <v>158</v>
      </c>
      <c r="G66" s="70" t="s">
        <v>1715</v>
      </c>
      <c r="H66" s="70" t="s">
        <v>1716</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1732</v>
      </c>
      <c r="B67" s="70">
        <v>17</v>
      </c>
      <c r="C67" s="70">
        <v>17</v>
      </c>
      <c r="D67" s="70">
        <v>1</v>
      </c>
      <c r="E67" s="70">
        <v>2020</v>
      </c>
      <c r="F67" s="70" t="s">
        <v>159</v>
      </c>
      <c r="G67" s="70" t="s">
        <v>1715</v>
      </c>
      <c r="H67" s="70" t="s">
        <v>1716</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1733</v>
      </c>
      <c r="B68" s="70">
        <v>17</v>
      </c>
      <c r="C68" s="70">
        <v>18</v>
      </c>
      <c r="D68" s="70">
        <v>1</v>
      </c>
      <c r="E68" s="70">
        <v>2021</v>
      </c>
      <c r="F68" s="70" t="s">
        <v>160</v>
      </c>
      <c r="G68" s="70" t="s">
        <v>1715</v>
      </c>
      <c r="H68" s="70" t="s">
        <v>1716</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1734</v>
      </c>
      <c r="B69" s="70">
        <v>17</v>
      </c>
      <c r="C69" s="70">
        <v>19</v>
      </c>
      <c r="D69" s="70">
        <v>1</v>
      </c>
      <c r="E69" s="70">
        <v>2022</v>
      </c>
      <c r="F69" s="70" t="s">
        <v>161</v>
      </c>
      <c r="G69" s="70" t="s">
        <v>1715</v>
      </c>
      <c r="H69" s="70" t="s">
        <v>1716</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1735</v>
      </c>
      <c r="B70" s="70">
        <v>17</v>
      </c>
      <c r="C70" s="70">
        <v>20</v>
      </c>
      <c r="D70" s="70">
        <v>1</v>
      </c>
      <c r="E70" s="70">
        <v>2023</v>
      </c>
      <c r="F70" s="70" t="s">
        <v>1539</v>
      </c>
      <c r="G70" s="70" t="s">
        <v>1715</v>
      </c>
      <c r="H70" s="70" t="s">
        <v>1716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1736</v>
      </c>
      <c r="B71" s="70">
        <v>17</v>
      </c>
      <c r="C71" s="70">
        <v>21</v>
      </c>
      <c r="D71" s="70">
        <v>1</v>
      </c>
      <c r="E71" s="70">
        <v>2024</v>
      </c>
      <c r="F71" s="70" t="s">
        <v>1554</v>
      </c>
      <c r="G71" s="70" t="s">
        <v>1715</v>
      </c>
      <c r="H71" s="70" t="s">
        <v>1716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1737</v>
      </c>
      <c r="B72" s="70">
        <v>205</v>
      </c>
      <c r="C72" s="70">
        <v>1</v>
      </c>
      <c r="D72" s="70">
        <v>13</v>
      </c>
      <c r="E72" s="70">
        <v>1990</v>
      </c>
      <c r="F72" s="70" t="s">
        <v>787</v>
      </c>
      <c r="G72" s="70" t="s">
        <v>1738</v>
      </c>
      <c r="H72" s="70" t="s">
        <v>1739</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1740</v>
      </c>
      <c r="B73" s="70">
        <v>206</v>
      </c>
      <c r="C73" s="70">
        <v>2</v>
      </c>
      <c r="D73" s="70">
        <v>13</v>
      </c>
      <c r="E73" s="70">
        <v>2005</v>
      </c>
      <c r="F73" s="70" t="s">
        <v>789</v>
      </c>
      <c r="G73" s="70" t="s">
        <v>1738</v>
      </c>
      <c r="H73" s="70" t="s">
        <v>1739</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1741</v>
      </c>
      <c r="B74" s="70">
        <v>207</v>
      </c>
      <c r="C74" s="70">
        <v>3</v>
      </c>
      <c r="D74" s="70">
        <v>13</v>
      </c>
      <c r="E74" s="70">
        <v>2006</v>
      </c>
      <c r="F74" s="70" t="s">
        <v>790</v>
      </c>
      <c r="G74" s="70" t="s">
        <v>1738</v>
      </c>
      <c r="H74" s="70" t="s">
        <v>1739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1742</v>
      </c>
      <c r="B75" s="70">
        <v>208</v>
      </c>
      <c r="C75" s="70">
        <v>4</v>
      </c>
      <c r="D75" s="70">
        <v>13</v>
      </c>
      <c r="E75" s="70">
        <v>2007</v>
      </c>
      <c r="F75" s="70" t="s">
        <v>791</v>
      </c>
      <c r="G75" s="70" t="s">
        <v>1738</v>
      </c>
      <c r="H75" s="70" t="s">
        <v>1739</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1743</v>
      </c>
      <c r="B76" s="70">
        <v>209</v>
      </c>
      <c r="C76" s="70">
        <v>5</v>
      </c>
      <c r="D76" s="70">
        <v>13</v>
      </c>
      <c r="E76" s="70">
        <v>2008</v>
      </c>
      <c r="F76" s="70" t="s">
        <v>792</v>
      </c>
      <c r="G76" s="70" t="s">
        <v>1738</v>
      </c>
      <c r="H76" s="70" t="s">
        <v>1739</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1744</v>
      </c>
      <c r="B77" s="70">
        <v>210</v>
      </c>
      <c r="C77" s="70">
        <v>6</v>
      </c>
      <c r="D77" s="70">
        <v>13</v>
      </c>
      <c r="E77" s="70">
        <v>2009</v>
      </c>
      <c r="F77" s="70" t="s">
        <v>176</v>
      </c>
      <c r="G77" s="70" t="s">
        <v>1738</v>
      </c>
      <c r="H77" s="70" t="s">
        <v>1739</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1745</v>
      </c>
      <c r="B78" s="70">
        <v>211</v>
      </c>
      <c r="C78" s="70">
        <v>7</v>
      </c>
      <c r="D78" s="70">
        <v>13</v>
      </c>
      <c r="E78" s="70">
        <v>2010</v>
      </c>
      <c r="F78" s="70" t="s">
        <v>177</v>
      </c>
      <c r="G78" s="70" t="s">
        <v>1738</v>
      </c>
      <c r="H78" s="70" t="s">
        <v>1739</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1746</v>
      </c>
      <c r="B79" s="70">
        <v>212</v>
      </c>
      <c r="C79" s="70">
        <v>8</v>
      </c>
      <c r="D79" s="70">
        <v>13</v>
      </c>
      <c r="E79" s="70">
        <v>2011</v>
      </c>
      <c r="F79" s="70" t="s">
        <v>178</v>
      </c>
      <c r="G79" s="70" t="s">
        <v>1738</v>
      </c>
      <c r="H79" s="70" t="s">
        <v>1739</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1747</v>
      </c>
      <c r="B80" s="70">
        <v>213</v>
      </c>
      <c r="C80" s="70">
        <v>9</v>
      </c>
      <c r="D80" s="70">
        <v>13</v>
      </c>
      <c r="E80" s="70">
        <v>2012</v>
      </c>
      <c r="F80" s="70" t="s">
        <v>179</v>
      </c>
      <c r="G80" s="70" t="s">
        <v>1738</v>
      </c>
      <c r="H80" s="70" t="s">
        <v>1739</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1748</v>
      </c>
      <c r="B81" s="70">
        <v>214</v>
      </c>
      <c r="C81" s="70">
        <v>10</v>
      </c>
      <c r="D81" s="70">
        <v>13</v>
      </c>
      <c r="E81" s="70">
        <v>2013</v>
      </c>
      <c r="F81" s="70" t="s">
        <v>180</v>
      </c>
      <c r="G81" s="70" t="s">
        <v>1738</v>
      </c>
      <c r="H81" s="70" t="s">
        <v>1739</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1749</v>
      </c>
      <c r="B82" s="70">
        <v>215</v>
      </c>
      <c r="C82" s="70">
        <v>11</v>
      </c>
      <c r="D82" s="70">
        <v>13</v>
      </c>
      <c r="E82" s="70">
        <v>2014</v>
      </c>
      <c r="F82" s="70" t="s">
        <v>181</v>
      </c>
      <c r="G82" s="70" t="s">
        <v>1738</v>
      </c>
      <c r="H82" s="70" t="s">
        <v>1739</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1750</v>
      </c>
      <c r="B83" s="70">
        <v>216</v>
      </c>
      <c r="C83" s="70">
        <v>12</v>
      </c>
      <c r="D83" s="70">
        <v>13</v>
      </c>
      <c r="E83" s="70">
        <v>2015</v>
      </c>
      <c r="F83" s="70" t="s">
        <v>182</v>
      </c>
      <c r="G83" s="1064" t="s">
        <v>1738</v>
      </c>
      <c r="H83" s="70" t="s">
        <v>1739</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1751</v>
      </c>
      <c r="B84" s="70">
        <v>217</v>
      </c>
      <c r="C84" s="70">
        <v>13</v>
      </c>
      <c r="D84" s="70">
        <v>13</v>
      </c>
      <c r="E84" s="70">
        <v>2016</v>
      </c>
      <c r="F84" s="70" t="s">
        <v>155</v>
      </c>
      <c r="G84" s="1064" t="s">
        <v>1738</v>
      </c>
      <c r="H84" s="70" t="s">
        <v>1739</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1752</v>
      </c>
      <c r="B85" s="70">
        <v>218</v>
      </c>
      <c r="C85" s="70">
        <v>14</v>
      </c>
      <c r="D85" s="70">
        <v>13</v>
      </c>
      <c r="E85" s="70">
        <v>2017</v>
      </c>
      <c r="F85" s="70" t="s">
        <v>156</v>
      </c>
      <c r="G85" s="70" t="s">
        <v>1738</v>
      </c>
      <c r="H85" s="70" t="s">
        <v>1739</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1753</v>
      </c>
      <c r="B86" s="70">
        <v>219</v>
      </c>
      <c r="C86" s="70">
        <v>15</v>
      </c>
      <c r="D86" s="70">
        <v>13</v>
      </c>
      <c r="E86" s="70">
        <v>2018</v>
      </c>
      <c r="F86" s="70" t="s">
        <v>183</v>
      </c>
      <c r="G86" s="70" t="s">
        <v>1738</v>
      </c>
      <c r="H86" s="70" t="s">
        <v>1739</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1754</v>
      </c>
      <c r="B87" s="70">
        <v>220</v>
      </c>
      <c r="C87" s="70">
        <v>16</v>
      </c>
      <c r="D87" s="70">
        <v>13</v>
      </c>
      <c r="E87" s="70">
        <v>2019</v>
      </c>
      <c r="F87" s="70" t="s">
        <v>158</v>
      </c>
      <c r="G87" s="70" t="s">
        <v>1738</v>
      </c>
      <c r="H87" s="70" t="s">
        <v>1739</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1755</v>
      </c>
      <c r="B88" s="70">
        <v>221</v>
      </c>
      <c r="C88" s="70">
        <v>17</v>
      </c>
      <c r="D88" s="70">
        <v>13</v>
      </c>
      <c r="E88" s="70">
        <v>2020</v>
      </c>
      <c r="F88" s="70" t="s">
        <v>159</v>
      </c>
      <c r="G88" s="70" t="s">
        <v>1738</v>
      </c>
      <c r="H88" s="70" t="s">
        <v>1739</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1756</v>
      </c>
      <c r="B89" s="70">
        <v>221</v>
      </c>
      <c r="C89" s="70">
        <v>18</v>
      </c>
      <c r="D89" s="70">
        <v>13</v>
      </c>
      <c r="E89" s="70">
        <v>2021</v>
      </c>
      <c r="F89" s="70" t="s">
        <v>160</v>
      </c>
      <c r="G89" s="70" t="s">
        <v>1738</v>
      </c>
      <c r="H89" s="70" t="s">
        <v>1739</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1757</v>
      </c>
      <c r="B90" s="70">
        <v>221</v>
      </c>
      <c r="C90" s="70">
        <v>19</v>
      </c>
      <c r="D90" s="70">
        <v>13</v>
      </c>
      <c r="E90" s="70">
        <v>2022</v>
      </c>
      <c r="F90" s="70" t="s">
        <v>161</v>
      </c>
      <c r="G90" s="70" t="s">
        <v>1738</v>
      </c>
      <c r="H90" s="70" t="s">
        <v>1739</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1758</v>
      </c>
      <c r="B91" s="70">
        <v>221</v>
      </c>
      <c r="C91" s="70">
        <v>20</v>
      </c>
      <c r="D91" s="70">
        <v>13</v>
      </c>
      <c r="E91" s="70">
        <v>2023</v>
      </c>
      <c r="F91" s="70" t="s">
        <v>1539</v>
      </c>
      <c r="G91" s="70" t="s">
        <v>1738</v>
      </c>
      <c r="H91" s="70" t="s">
        <v>1739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1759</v>
      </c>
      <c r="B92" s="70">
        <v>221</v>
      </c>
      <c r="C92" s="70">
        <v>21</v>
      </c>
      <c r="D92" s="70">
        <v>13</v>
      </c>
      <c r="E92" s="70">
        <v>2024</v>
      </c>
      <c r="F92" s="70" t="s">
        <v>1554</v>
      </c>
      <c r="G92" s="70" t="s">
        <v>1738</v>
      </c>
      <c r="H92" s="70" t="s">
        <v>1739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1760</v>
      </c>
      <c r="B93" s="70">
        <v>1</v>
      </c>
      <c r="C93" s="70">
        <v>1</v>
      </c>
      <c r="D93" s="70">
        <v>1</v>
      </c>
      <c r="E93" s="70">
        <v>1990</v>
      </c>
      <c r="F93" s="70" t="s">
        <v>787</v>
      </c>
      <c r="G93" s="70" t="s">
        <v>1761</v>
      </c>
      <c r="H93" s="70" t="s">
        <v>1762</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1763</v>
      </c>
      <c r="B94" s="70">
        <v>2</v>
      </c>
      <c r="C94" s="70">
        <v>2</v>
      </c>
      <c r="D94" s="70">
        <v>1</v>
      </c>
      <c r="E94" s="70">
        <v>2005</v>
      </c>
      <c r="F94" s="70" t="s">
        <v>789</v>
      </c>
      <c r="G94" s="70" t="s">
        <v>1761</v>
      </c>
      <c r="H94" s="70" t="s">
        <v>1762</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1764</v>
      </c>
      <c r="B95" s="70">
        <v>3</v>
      </c>
      <c r="C95" s="70">
        <v>3</v>
      </c>
      <c r="D95" s="70">
        <v>1</v>
      </c>
      <c r="E95" s="70">
        <v>2006</v>
      </c>
      <c r="F95" s="70" t="s">
        <v>790</v>
      </c>
      <c r="G95" s="70" t="s">
        <v>1761</v>
      </c>
      <c r="H95" s="70" t="s">
        <v>1762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1765</v>
      </c>
      <c r="B96" s="70">
        <v>4</v>
      </c>
      <c r="C96" s="70">
        <v>4</v>
      </c>
      <c r="D96" s="70">
        <v>1</v>
      </c>
      <c r="E96" s="70">
        <v>2007</v>
      </c>
      <c r="F96" s="70" t="s">
        <v>791</v>
      </c>
      <c r="G96" s="70" t="s">
        <v>1761</v>
      </c>
      <c r="H96" s="70" t="s">
        <v>1762</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1766</v>
      </c>
      <c r="B97" s="70">
        <v>5</v>
      </c>
      <c r="C97" s="70">
        <v>5</v>
      </c>
      <c r="D97" s="70">
        <v>1</v>
      </c>
      <c r="E97" s="70">
        <v>2008</v>
      </c>
      <c r="F97" s="70" t="s">
        <v>792</v>
      </c>
      <c r="G97" s="70" t="s">
        <v>1761</v>
      </c>
      <c r="H97" s="70" t="s">
        <v>1762</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1767</v>
      </c>
      <c r="B98" s="70">
        <v>6</v>
      </c>
      <c r="C98" s="70">
        <v>6</v>
      </c>
      <c r="D98" s="70">
        <v>1</v>
      </c>
      <c r="E98" s="70">
        <v>2009</v>
      </c>
      <c r="F98" s="70" t="s">
        <v>176</v>
      </c>
      <c r="G98" s="70" t="s">
        <v>1761</v>
      </c>
      <c r="H98" s="70" t="s">
        <v>1762</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1768</v>
      </c>
      <c r="B99" s="70">
        <v>7</v>
      </c>
      <c r="C99" s="70">
        <v>7</v>
      </c>
      <c r="D99" s="70">
        <v>1</v>
      </c>
      <c r="E99" s="70">
        <v>2010</v>
      </c>
      <c r="F99" s="70" t="s">
        <v>177</v>
      </c>
      <c r="G99" s="70" t="s">
        <v>1761</v>
      </c>
      <c r="H99" s="70" t="s">
        <v>1762</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1769</v>
      </c>
      <c r="B100" s="70">
        <v>8</v>
      </c>
      <c r="C100" s="70">
        <v>8</v>
      </c>
      <c r="D100" s="70">
        <v>1</v>
      </c>
      <c r="E100" s="70">
        <v>2011</v>
      </c>
      <c r="F100" s="70" t="s">
        <v>178</v>
      </c>
      <c r="G100" s="70" t="s">
        <v>1761</v>
      </c>
      <c r="H100" s="70" t="s">
        <v>1762</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1770</v>
      </c>
      <c r="B101" s="70">
        <v>9</v>
      </c>
      <c r="C101" s="70">
        <v>9</v>
      </c>
      <c r="D101" s="70">
        <v>1</v>
      </c>
      <c r="E101" s="70">
        <v>2012</v>
      </c>
      <c r="F101" s="70" t="s">
        <v>179</v>
      </c>
      <c r="G101" s="70" t="s">
        <v>1761</v>
      </c>
      <c r="H101" s="70" t="s">
        <v>1762</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1771</v>
      </c>
      <c r="B102" s="70">
        <v>10</v>
      </c>
      <c r="C102" s="70">
        <v>10</v>
      </c>
      <c r="D102" s="70">
        <v>1</v>
      </c>
      <c r="E102" s="70">
        <v>2013</v>
      </c>
      <c r="F102" s="70" t="s">
        <v>180</v>
      </c>
      <c r="G102" s="1064" t="s">
        <v>1761</v>
      </c>
      <c r="H102" s="70" t="s">
        <v>1762</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1772</v>
      </c>
      <c r="B103" s="70">
        <v>11</v>
      </c>
      <c r="C103" s="70">
        <v>11</v>
      </c>
      <c r="D103" s="70">
        <v>1</v>
      </c>
      <c r="E103" s="70">
        <v>2014</v>
      </c>
      <c r="F103" s="70" t="s">
        <v>181</v>
      </c>
      <c r="G103" s="1064" t="s">
        <v>1761</v>
      </c>
      <c r="H103" s="70" t="s">
        <v>1762</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1773</v>
      </c>
      <c r="B104" s="70">
        <v>12</v>
      </c>
      <c r="C104" s="70">
        <v>12</v>
      </c>
      <c r="D104" s="70">
        <v>1</v>
      </c>
      <c r="E104" s="70">
        <v>2015</v>
      </c>
      <c r="F104" s="70" t="s">
        <v>182</v>
      </c>
      <c r="G104" s="70" t="s">
        <v>1761</v>
      </c>
      <c r="H104" s="70" t="s">
        <v>1762</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1774</v>
      </c>
      <c r="B105" s="70">
        <v>13</v>
      </c>
      <c r="C105" s="70">
        <v>13</v>
      </c>
      <c r="D105" s="70">
        <v>1</v>
      </c>
      <c r="E105" s="70">
        <v>2016</v>
      </c>
      <c r="F105" s="70" t="s">
        <v>155</v>
      </c>
      <c r="G105" s="70" t="s">
        <v>1761</v>
      </c>
      <c r="H105" s="70" t="s">
        <v>1762</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1775</v>
      </c>
      <c r="B106" s="70">
        <v>14</v>
      </c>
      <c r="C106" s="70">
        <v>14</v>
      </c>
      <c r="D106" s="70">
        <v>1</v>
      </c>
      <c r="E106" s="70">
        <v>2017</v>
      </c>
      <c r="F106" s="70" t="s">
        <v>156</v>
      </c>
      <c r="G106" s="70" t="s">
        <v>1761</v>
      </c>
      <c r="H106" s="70" t="s">
        <v>1762</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1776</v>
      </c>
      <c r="B107" s="70">
        <v>15</v>
      </c>
      <c r="C107" s="70">
        <v>15</v>
      </c>
      <c r="D107" s="70">
        <v>1</v>
      </c>
      <c r="E107" s="70">
        <v>2018</v>
      </c>
      <c r="F107" s="70" t="s">
        <v>183</v>
      </c>
      <c r="G107" s="70" t="s">
        <v>1761</v>
      </c>
      <c r="H107" s="70" t="s">
        <v>1762</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1777</v>
      </c>
      <c r="B108" s="70">
        <v>16</v>
      </c>
      <c r="C108" s="70">
        <v>16</v>
      </c>
      <c r="D108" s="70">
        <v>1</v>
      </c>
      <c r="E108" s="70">
        <v>2019</v>
      </c>
      <c r="F108" s="70" t="s">
        <v>158</v>
      </c>
      <c r="G108" s="70" t="s">
        <v>1761</v>
      </c>
      <c r="H108" s="70" t="s">
        <v>1762</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1778</v>
      </c>
      <c r="B109" s="70">
        <v>17</v>
      </c>
      <c r="C109" s="70">
        <v>17</v>
      </c>
      <c r="D109" s="70">
        <v>1</v>
      </c>
      <c r="E109" s="70">
        <v>2020</v>
      </c>
      <c r="F109" s="70" t="s">
        <v>159</v>
      </c>
      <c r="G109" s="70" t="s">
        <v>1761</v>
      </c>
      <c r="H109" s="70" t="s">
        <v>1762</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1779</v>
      </c>
      <c r="B110" s="70">
        <v>17</v>
      </c>
      <c r="C110" s="70">
        <v>18</v>
      </c>
      <c r="D110" s="70">
        <v>1</v>
      </c>
      <c r="E110" s="70">
        <v>2021</v>
      </c>
      <c r="F110" s="70" t="s">
        <v>160</v>
      </c>
      <c r="G110" s="70" t="s">
        <v>1761</v>
      </c>
      <c r="H110" s="70" t="s">
        <v>1762</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1780</v>
      </c>
      <c r="B111" s="70">
        <v>17</v>
      </c>
      <c r="C111" s="70">
        <v>19</v>
      </c>
      <c r="D111" s="70">
        <v>1</v>
      </c>
      <c r="E111" s="70">
        <v>2022</v>
      </c>
      <c r="F111" s="70" t="s">
        <v>161</v>
      </c>
      <c r="G111" s="70" t="s">
        <v>1761</v>
      </c>
      <c r="H111" s="70" t="s">
        <v>1762</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1781</v>
      </c>
      <c r="B112" s="70">
        <v>17</v>
      </c>
      <c r="C112" s="70">
        <v>20</v>
      </c>
      <c r="D112" s="70">
        <v>1</v>
      </c>
      <c r="E112" s="70">
        <v>2023</v>
      </c>
      <c r="F112" s="70" t="s">
        <v>1539</v>
      </c>
      <c r="G112" s="70" t="s">
        <v>1761</v>
      </c>
      <c r="H112" s="70" t="s">
        <v>1762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1782</v>
      </c>
      <c r="B113" s="70">
        <v>17</v>
      </c>
      <c r="C113" s="70">
        <v>21</v>
      </c>
      <c r="D113" s="70">
        <v>1</v>
      </c>
      <c r="E113" s="70">
        <v>2024</v>
      </c>
      <c r="F113" s="70" t="s">
        <v>1554</v>
      </c>
      <c r="G113" s="70" t="s">
        <v>1761</v>
      </c>
      <c r="H113" s="70" t="s">
        <v>1762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1783</v>
      </c>
      <c r="B114" s="70">
        <v>256</v>
      </c>
      <c r="C114" s="70">
        <v>1</v>
      </c>
      <c r="D114" s="70">
        <v>16</v>
      </c>
      <c r="E114" s="70">
        <v>1990</v>
      </c>
      <c r="F114" s="70" t="s">
        <v>787</v>
      </c>
      <c r="G114" s="70" t="s">
        <v>1784</v>
      </c>
      <c r="H114" s="70" t="s">
        <v>1785</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1786</v>
      </c>
      <c r="B115" s="70">
        <v>257</v>
      </c>
      <c r="C115" s="70">
        <v>2</v>
      </c>
      <c r="D115" s="70">
        <v>16</v>
      </c>
      <c r="E115" s="70">
        <v>2005</v>
      </c>
      <c r="F115" s="70" t="s">
        <v>789</v>
      </c>
      <c r="G115" s="70" t="s">
        <v>1784</v>
      </c>
      <c r="H115" s="70" t="s">
        <v>1785</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1787</v>
      </c>
      <c r="B116" s="70">
        <v>258</v>
      </c>
      <c r="C116" s="70">
        <v>3</v>
      </c>
      <c r="D116" s="70">
        <v>16</v>
      </c>
      <c r="E116" s="70">
        <v>2006</v>
      </c>
      <c r="F116" s="70" t="s">
        <v>790</v>
      </c>
      <c r="G116" s="70" t="s">
        <v>1784</v>
      </c>
      <c r="H116" s="70" t="s">
        <v>1785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1788</v>
      </c>
      <c r="B117" s="70">
        <v>259</v>
      </c>
      <c r="C117" s="70">
        <v>4</v>
      </c>
      <c r="D117" s="70">
        <v>16</v>
      </c>
      <c r="E117" s="70">
        <v>2007</v>
      </c>
      <c r="F117" s="70" t="s">
        <v>791</v>
      </c>
      <c r="G117" s="70" t="s">
        <v>1784</v>
      </c>
      <c r="H117" s="70" t="s">
        <v>1785</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1789</v>
      </c>
      <c r="B118" s="70">
        <v>260</v>
      </c>
      <c r="C118" s="70">
        <v>5</v>
      </c>
      <c r="D118" s="70">
        <v>16</v>
      </c>
      <c r="E118" s="70">
        <v>2008</v>
      </c>
      <c r="F118" s="70" t="s">
        <v>792</v>
      </c>
      <c r="G118" s="70" t="s">
        <v>1784</v>
      </c>
      <c r="H118" s="70" t="s">
        <v>1785</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1790</v>
      </c>
      <c r="B119" s="70">
        <v>261</v>
      </c>
      <c r="C119" s="70">
        <v>6</v>
      </c>
      <c r="D119" s="70">
        <v>16</v>
      </c>
      <c r="E119" s="70">
        <v>2009</v>
      </c>
      <c r="F119" s="70" t="s">
        <v>176</v>
      </c>
      <c r="G119" s="70" t="s">
        <v>1784</v>
      </c>
      <c r="H119" s="70" t="s">
        <v>1785</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1791</v>
      </c>
      <c r="B120" s="70">
        <v>262</v>
      </c>
      <c r="C120" s="70">
        <v>7</v>
      </c>
      <c r="D120" s="70">
        <v>16</v>
      </c>
      <c r="E120" s="70">
        <v>2010</v>
      </c>
      <c r="F120" s="70" t="s">
        <v>177</v>
      </c>
      <c r="G120" s="70" t="s">
        <v>1784</v>
      </c>
      <c r="H120" s="70" t="s">
        <v>1785</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1792</v>
      </c>
      <c r="B121" s="70">
        <v>263</v>
      </c>
      <c r="C121" s="70">
        <v>8</v>
      </c>
      <c r="D121" s="70">
        <v>16</v>
      </c>
      <c r="E121" s="70">
        <v>2011</v>
      </c>
      <c r="F121" s="70" t="s">
        <v>178</v>
      </c>
      <c r="G121" s="1064" t="s">
        <v>1784</v>
      </c>
      <c r="H121" s="70" t="s">
        <v>1785</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1793</v>
      </c>
      <c r="B122" s="70">
        <v>264</v>
      </c>
      <c r="C122" s="70">
        <v>9</v>
      </c>
      <c r="D122" s="70">
        <v>16</v>
      </c>
      <c r="E122" s="70">
        <v>2012</v>
      </c>
      <c r="F122" s="70" t="s">
        <v>179</v>
      </c>
      <c r="G122" s="1064" t="s">
        <v>1784</v>
      </c>
      <c r="H122" s="70" t="s">
        <v>1785</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1794</v>
      </c>
      <c r="B123" s="70">
        <v>265</v>
      </c>
      <c r="C123" s="70">
        <v>10</v>
      </c>
      <c r="D123" s="70">
        <v>16</v>
      </c>
      <c r="E123" s="70">
        <v>2013</v>
      </c>
      <c r="F123" s="70" t="s">
        <v>180</v>
      </c>
      <c r="G123" s="70" t="s">
        <v>1784</v>
      </c>
      <c r="H123" s="70" t="s">
        <v>1785</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1795</v>
      </c>
      <c r="B124" s="70">
        <v>266</v>
      </c>
      <c r="C124" s="70">
        <v>11</v>
      </c>
      <c r="D124" s="70">
        <v>16</v>
      </c>
      <c r="E124" s="70">
        <v>2014</v>
      </c>
      <c r="F124" s="70" t="s">
        <v>181</v>
      </c>
      <c r="G124" s="70" t="s">
        <v>1784</v>
      </c>
      <c r="H124" s="70" t="s">
        <v>1785</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1796</v>
      </c>
      <c r="B125" s="70">
        <v>267</v>
      </c>
      <c r="C125" s="70">
        <v>12</v>
      </c>
      <c r="D125" s="70">
        <v>16</v>
      </c>
      <c r="E125" s="70">
        <v>2015</v>
      </c>
      <c r="F125" s="70" t="s">
        <v>182</v>
      </c>
      <c r="G125" s="70" t="s">
        <v>1784</v>
      </c>
      <c r="H125" s="70" t="s">
        <v>1785</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1797</v>
      </c>
      <c r="B126" s="70">
        <v>268</v>
      </c>
      <c r="C126" s="70">
        <v>13</v>
      </c>
      <c r="D126" s="70">
        <v>16</v>
      </c>
      <c r="E126" s="70">
        <v>2016</v>
      </c>
      <c r="F126" s="70" t="s">
        <v>155</v>
      </c>
      <c r="G126" s="70" t="s">
        <v>1784</v>
      </c>
      <c r="H126" s="70" t="s">
        <v>1785</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1798</v>
      </c>
      <c r="B127" s="70">
        <v>269</v>
      </c>
      <c r="C127" s="70">
        <v>14</v>
      </c>
      <c r="D127" s="70">
        <v>16</v>
      </c>
      <c r="E127" s="70">
        <v>2017</v>
      </c>
      <c r="F127" s="70" t="s">
        <v>156</v>
      </c>
      <c r="G127" s="70" t="s">
        <v>1784</v>
      </c>
      <c r="H127" s="70" t="s">
        <v>1785</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1799</v>
      </c>
      <c r="B128" s="70">
        <v>270</v>
      </c>
      <c r="C128" s="70">
        <v>15</v>
      </c>
      <c r="D128" s="70">
        <v>16</v>
      </c>
      <c r="E128" s="70">
        <v>2018</v>
      </c>
      <c r="F128" s="70" t="s">
        <v>183</v>
      </c>
      <c r="G128" s="70" t="s">
        <v>1784</v>
      </c>
      <c r="H128" s="70" t="s">
        <v>1785</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1800</v>
      </c>
      <c r="B129" s="70">
        <v>271</v>
      </c>
      <c r="C129" s="70">
        <v>16</v>
      </c>
      <c r="D129" s="70">
        <v>16</v>
      </c>
      <c r="E129" s="70">
        <v>2019</v>
      </c>
      <c r="F129" s="70" t="s">
        <v>158</v>
      </c>
      <c r="G129" s="70" t="s">
        <v>1784</v>
      </c>
      <c r="H129" s="70" t="s">
        <v>1785</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1801</v>
      </c>
      <c r="B130" s="70">
        <v>272</v>
      </c>
      <c r="C130" s="70">
        <v>17</v>
      </c>
      <c r="D130" s="70">
        <v>16</v>
      </c>
      <c r="E130" s="70">
        <v>2020</v>
      </c>
      <c r="F130" s="70" t="s">
        <v>159</v>
      </c>
      <c r="G130" s="70" t="s">
        <v>1784</v>
      </c>
      <c r="H130" s="70" t="s">
        <v>1785</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1802</v>
      </c>
      <c r="B131" s="70">
        <v>272</v>
      </c>
      <c r="C131" s="70">
        <v>18</v>
      </c>
      <c r="D131" s="70">
        <v>16</v>
      </c>
      <c r="E131" s="70">
        <v>2021</v>
      </c>
      <c r="F131" s="70" t="s">
        <v>160</v>
      </c>
      <c r="G131" s="70" t="s">
        <v>1784</v>
      </c>
      <c r="H131" s="70" t="s">
        <v>1785</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1803</v>
      </c>
      <c r="B132" s="70">
        <v>272</v>
      </c>
      <c r="C132" s="70">
        <v>19</v>
      </c>
      <c r="D132" s="70">
        <v>16</v>
      </c>
      <c r="E132" s="70">
        <v>2022</v>
      </c>
      <c r="F132" s="70" t="s">
        <v>161</v>
      </c>
      <c r="G132" s="70" t="s">
        <v>1784</v>
      </c>
      <c r="H132" s="70" t="s">
        <v>1785</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1804</v>
      </c>
      <c r="B133" s="70">
        <v>272</v>
      </c>
      <c r="C133" s="70">
        <v>20</v>
      </c>
      <c r="D133" s="70">
        <v>16</v>
      </c>
      <c r="E133" s="70">
        <v>2023</v>
      </c>
      <c r="F133" s="70" t="s">
        <v>1539</v>
      </c>
      <c r="G133" s="70" t="s">
        <v>1784</v>
      </c>
      <c r="H133" s="70" t="s">
        <v>1785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1805</v>
      </c>
      <c r="B134" s="70">
        <v>272</v>
      </c>
      <c r="C134" s="70">
        <v>21</v>
      </c>
      <c r="D134" s="70">
        <v>16</v>
      </c>
      <c r="E134" s="70">
        <v>2024</v>
      </c>
      <c r="F134" s="70" t="s">
        <v>1554</v>
      </c>
      <c r="G134" s="70" t="s">
        <v>1784</v>
      </c>
      <c r="H134" s="70" t="s">
        <v>1785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1806</v>
      </c>
      <c r="B135" s="70">
        <v>358</v>
      </c>
      <c r="C135" s="70">
        <v>1</v>
      </c>
      <c r="D135" s="70">
        <v>22</v>
      </c>
      <c r="E135" s="70">
        <v>1990</v>
      </c>
      <c r="F135" s="70" t="s">
        <v>787</v>
      </c>
      <c r="G135" s="70" t="s">
        <v>1807</v>
      </c>
      <c r="H135" s="70" t="s">
        <v>1808</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1809</v>
      </c>
      <c r="B136" s="70">
        <v>359</v>
      </c>
      <c r="C136" s="70">
        <v>2</v>
      </c>
      <c r="D136" s="70">
        <v>22</v>
      </c>
      <c r="E136" s="70">
        <v>2005</v>
      </c>
      <c r="F136" s="70" t="s">
        <v>789</v>
      </c>
      <c r="G136" s="70" t="s">
        <v>1807</v>
      </c>
      <c r="H136" s="70" t="s">
        <v>1808</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1810</v>
      </c>
      <c r="B137" s="70">
        <v>360</v>
      </c>
      <c r="C137" s="70">
        <v>3</v>
      </c>
      <c r="D137" s="70">
        <v>22</v>
      </c>
      <c r="E137" s="70">
        <v>2006</v>
      </c>
      <c r="F137" s="70" t="s">
        <v>790</v>
      </c>
      <c r="G137" s="70" t="s">
        <v>1807</v>
      </c>
      <c r="H137" s="70" t="s">
        <v>1808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1811</v>
      </c>
      <c r="B138" s="70">
        <v>361</v>
      </c>
      <c r="C138" s="70">
        <v>4</v>
      </c>
      <c r="D138" s="70">
        <v>22</v>
      </c>
      <c r="E138" s="70">
        <v>2007</v>
      </c>
      <c r="F138" s="70" t="s">
        <v>791</v>
      </c>
      <c r="G138" s="70" t="s">
        <v>1807</v>
      </c>
      <c r="H138" s="70" t="s">
        <v>1808</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1812</v>
      </c>
      <c r="B139" s="70">
        <v>362</v>
      </c>
      <c r="C139" s="70">
        <v>5</v>
      </c>
      <c r="D139" s="70">
        <v>22</v>
      </c>
      <c r="E139" s="70">
        <v>2008</v>
      </c>
      <c r="F139" s="70" t="s">
        <v>792</v>
      </c>
      <c r="G139" s="70" t="s">
        <v>1807</v>
      </c>
      <c r="H139" s="70" t="s">
        <v>1808</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1813</v>
      </c>
      <c r="B140" s="70">
        <v>363</v>
      </c>
      <c r="C140" s="70">
        <v>6</v>
      </c>
      <c r="D140" s="70">
        <v>22</v>
      </c>
      <c r="E140" s="70">
        <v>2009</v>
      </c>
      <c r="F140" s="70" t="s">
        <v>176</v>
      </c>
      <c r="G140" s="1064" t="s">
        <v>1807</v>
      </c>
      <c r="H140" s="70" t="s">
        <v>1808</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1814</v>
      </c>
      <c r="B141" s="70">
        <v>364</v>
      </c>
      <c r="C141" s="70">
        <v>7</v>
      </c>
      <c r="D141" s="70">
        <v>22</v>
      </c>
      <c r="E141" s="70">
        <v>2010</v>
      </c>
      <c r="F141" s="70" t="s">
        <v>177</v>
      </c>
      <c r="G141" s="1064" t="s">
        <v>1807</v>
      </c>
      <c r="H141" s="70" t="s">
        <v>1808</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1815</v>
      </c>
      <c r="B142" s="70">
        <v>365</v>
      </c>
      <c r="C142" s="70">
        <v>8</v>
      </c>
      <c r="D142" s="70">
        <v>22</v>
      </c>
      <c r="E142" s="70">
        <v>2011</v>
      </c>
      <c r="F142" s="70" t="s">
        <v>178</v>
      </c>
      <c r="G142" s="70" t="s">
        <v>1807</v>
      </c>
      <c r="H142" s="70" t="s">
        <v>1808</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1816</v>
      </c>
      <c r="B143" s="70">
        <v>366</v>
      </c>
      <c r="C143" s="70">
        <v>9</v>
      </c>
      <c r="D143" s="70">
        <v>22</v>
      </c>
      <c r="E143" s="70">
        <v>2012</v>
      </c>
      <c r="F143" s="70" t="s">
        <v>179</v>
      </c>
      <c r="G143" s="70" t="s">
        <v>1807</v>
      </c>
      <c r="H143" s="70" t="s">
        <v>1808</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1817</v>
      </c>
      <c r="B144" s="70">
        <v>367</v>
      </c>
      <c r="C144" s="70">
        <v>10</v>
      </c>
      <c r="D144" s="70">
        <v>22</v>
      </c>
      <c r="E144" s="70">
        <v>2013</v>
      </c>
      <c r="F144" s="70" t="s">
        <v>180</v>
      </c>
      <c r="G144" s="70" t="s">
        <v>1807</v>
      </c>
      <c r="H144" s="70" t="s">
        <v>1808</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1818</v>
      </c>
      <c r="B145" s="70">
        <v>368</v>
      </c>
      <c r="C145" s="70">
        <v>11</v>
      </c>
      <c r="D145" s="70">
        <v>22</v>
      </c>
      <c r="E145" s="70">
        <v>2014</v>
      </c>
      <c r="F145" s="70" t="s">
        <v>181</v>
      </c>
      <c r="G145" s="70" t="s">
        <v>1807</v>
      </c>
      <c r="H145" s="70" t="s">
        <v>1808</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1819</v>
      </c>
      <c r="B146" s="70">
        <v>369</v>
      </c>
      <c r="C146" s="70">
        <v>12</v>
      </c>
      <c r="D146" s="70">
        <v>22</v>
      </c>
      <c r="E146" s="70">
        <v>2015</v>
      </c>
      <c r="F146" s="70" t="s">
        <v>182</v>
      </c>
      <c r="G146" s="70" t="s">
        <v>1807</v>
      </c>
      <c r="H146" s="70" t="s">
        <v>1808</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1820</v>
      </c>
      <c r="B147" s="70">
        <v>370</v>
      </c>
      <c r="C147" s="70">
        <v>13</v>
      </c>
      <c r="D147" s="70">
        <v>22</v>
      </c>
      <c r="E147" s="70">
        <v>2016</v>
      </c>
      <c r="F147" s="70" t="s">
        <v>155</v>
      </c>
      <c r="G147" s="70" t="s">
        <v>1807</v>
      </c>
      <c r="H147" s="70" t="s">
        <v>1808</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1821</v>
      </c>
      <c r="B148" s="70">
        <v>371</v>
      </c>
      <c r="C148" s="70">
        <v>14</v>
      </c>
      <c r="D148" s="70">
        <v>22</v>
      </c>
      <c r="E148" s="70">
        <v>2017</v>
      </c>
      <c r="F148" s="70" t="s">
        <v>156</v>
      </c>
      <c r="G148" s="70" t="s">
        <v>1807</v>
      </c>
      <c r="H148" s="70" t="s">
        <v>1808</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1822</v>
      </c>
      <c r="B149" s="70">
        <v>372</v>
      </c>
      <c r="C149" s="70">
        <v>15</v>
      </c>
      <c r="D149" s="70">
        <v>22</v>
      </c>
      <c r="E149" s="70">
        <v>2018</v>
      </c>
      <c r="F149" s="70" t="s">
        <v>183</v>
      </c>
      <c r="G149" s="70" t="s">
        <v>1807</v>
      </c>
      <c r="H149" s="70" t="s">
        <v>1808</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1823</v>
      </c>
      <c r="B150" s="70">
        <v>373</v>
      </c>
      <c r="C150" s="70">
        <v>16</v>
      </c>
      <c r="D150" s="70">
        <v>22</v>
      </c>
      <c r="E150" s="70">
        <v>2019</v>
      </c>
      <c r="F150" s="70" t="s">
        <v>158</v>
      </c>
      <c r="G150" s="70" t="s">
        <v>1807</v>
      </c>
      <c r="H150" s="70" t="s">
        <v>1808</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1824</v>
      </c>
      <c r="B151" s="70">
        <v>374</v>
      </c>
      <c r="C151" s="70">
        <v>17</v>
      </c>
      <c r="D151" s="70">
        <v>22</v>
      </c>
      <c r="E151" s="70">
        <v>2020</v>
      </c>
      <c r="F151" s="70" t="s">
        <v>159</v>
      </c>
      <c r="G151" s="70" t="s">
        <v>1807</v>
      </c>
      <c r="H151" s="70" t="s">
        <v>1808</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1825</v>
      </c>
      <c r="B152" s="70">
        <v>374</v>
      </c>
      <c r="C152" s="70">
        <v>18</v>
      </c>
      <c r="D152" s="70">
        <v>22</v>
      </c>
      <c r="E152" s="70">
        <v>2021</v>
      </c>
      <c r="F152" s="70" t="s">
        <v>160</v>
      </c>
      <c r="G152" s="70" t="s">
        <v>1807</v>
      </c>
      <c r="H152" s="70" t="s">
        <v>1808</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1826</v>
      </c>
      <c r="B153" s="70">
        <v>374</v>
      </c>
      <c r="C153" s="70">
        <v>19</v>
      </c>
      <c r="D153" s="70">
        <v>22</v>
      </c>
      <c r="E153" s="70">
        <v>2022</v>
      </c>
      <c r="F153" s="70" t="s">
        <v>161</v>
      </c>
      <c r="G153" s="70" t="s">
        <v>1807</v>
      </c>
      <c r="H153" s="70" t="s">
        <v>1808</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1827</v>
      </c>
      <c r="B154" s="70">
        <v>374</v>
      </c>
      <c r="C154" s="70">
        <v>20</v>
      </c>
      <c r="D154" s="70">
        <v>22</v>
      </c>
      <c r="E154" s="70">
        <v>2023</v>
      </c>
      <c r="F154" s="70" t="s">
        <v>1539</v>
      </c>
      <c r="G154" s="70" t="s">
        <v>1807</v>
      </c>
      <c r="H154" s="70" t="s">
        <v>1808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1828</v>
      </c>
      <c r="B155" s="70">
        <v>374</v>
      </c>
      <c r="C155" s="70">
        <v>21</v>
      </c>
      <c r="D155" s="70">
        <v>22</v>
      </c>
      <c r="E155" s="70">
        <v>2024</v>
      </c>
      <c r="F155" s="70" t="s">
        <v>1554</v>
      </c>
      <c r="G155" s="70" t="s">
        <v>1807</v>
      </c>
      <c r="H155" s="70" t="s">
        <v>1808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307</v>
      </c>
      <c r="C156" s="70">
        <v>1</v>
      </c>
      <c r="D156" s="70">
        <v>19</v>
      </c>
      <c r="E156" s="70">
        <v>1990</v>
      </c>
      <c r="F156" s="70" t="s">
        <v>787</v>
      </c>
      <c r="G156" s="70" t="s">
        <v>1830</v>
      </c>
      <c r="H156" s="70" t="s">
        <v>1831</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1832</v>
      </c>
      <c r="B157" s="70">
        <v>308</v>
      </c>
      <c r="C157" s="70">
        <v>2</v>
      </c>
      <c r="D157" s="70">
        <v>19</v>
      </c>
      <c r="E157" s="70">
        <v>2005</v>
      </c>
      <c r="F157" s="70" t="s">
        <v>789</v>
      </c>
      <c r="G157" s="70" t="s">
        <v>1830</v>
      </c>
      <c r="H157" s="70" t="s">
        <v>1831</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1833</v>
      </c>
      <c r="B158" s="70">
        <v>309</v>
      </c>
      <c r="C158" s="70">
        <v>3</v>
      </c>
      <c r="D158" s="70">
        <v>19</v>
      </c>
      <c r="E158" s="70">
        <v>2006</v>
      </c>
      <c r="F158" s="70" t="s">
        <v>790</v>
      </c>
      <c r="G158" s="1064" t="s">
        <v>1830</v>
      </c>
      <c r="H158" s="70" t="s">
        <v>1831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1834</v>
      </c>
      <c r="B159" s="70">
        <v>310</v>
      </c>
      <c r="C159" s="70">
        <v>4</v>
      </c>
      <c r="D159" s="70">
        <v>19</v>
      </c>
      <c r="E159" s="70">
        <v>2007</v>
      </c>
      <c r="F159" s="70" t="s">
        <v>791</v>
      </c>
      <c r="G159" s="1064" t="s">
        <v>1830</v>
      </c>
      <c r="H159" s="70" t="s">
        <v>1831</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1835</v>
      </c>
      <c r="B160" s="70">
        <v>311</v>
      </c>
      <c r="C160" s="70">
        <v>5</v>
      </c>
      <c r="D160" s="70">
        <v>19</v>
      </c>
      <c r="E160" s="70">
        <v>2008</v>
      </c>
      <c r="F160" s="70" t="s">
        <v>792</v>
      </c>
      <c r="G160" s="70" t="s">
        <v>1830</v>
      </c>
      <c r="H160" s="70" t="s">
        <v>1831</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1836</v>
      </c>
      <c r="B161" s="70">
        <v>312</v>
      </c>
      <c r="C161" s="70">
        <v>6</v>
      </c>
      <c r="D161" s="70">
        <v>19</v>
      </c>
      <c r="E161" s="70">
        <v>2009</v>
      </c>
      <c r="F161" s="70" t="s">
        <v>176</v>
      </c>
      <c r="G161" s="70" t="s">
        <v>1830</v>
      </c>
      <c r="H161" s="70" t="s">
        <v>1831</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1837</v>
      </c>
      <c r="B162" s="70">
        <v>313</v>
      </c>
      <c r="C162" s="70">
        <v>7</v>
      </c>
      <c r="D162" s="70">
        <v>19</v>
      </c>
      <c r="E162" s="70">
        <v>2010</v>
      </c>
      <c r="F162" s="70" t="s">
        <v>177</v>
      </c>
      <c r="G162" s="70" t="s">
        <v>1830</v>
      </c>
      <c r="H162" s="70" t="s">
        <v>1831</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1838</v>
      </c>
      <c r="B163" s="70">
        <v>314</v>
      </c>
      <c r="C163" s="70">
        <v>8</v>
      </c>
      <c r="D163" s="70">
        <v>19</v>
      </c>
      <c r="E163" s="70">
        <v>2011</v>
      </c>
      <c r="F163" s="70" t="s">
        <v>178</v>
      </c>
      <c r="G163" s="70" t="s">
        <v>1830</v>
      </c>
      <c r="H163" s="70" t="s">
        <v>1831</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1839</v>
      </c>
      <c r="B164" s="70">
        <v>315</v>
      </c>
      <c r="C164" s="70">
        <v>9</v>
      </c>
      <c r="D164" s="70">
        <v>19</v>
      </c>
      <c r="E164" s="70">
        <v>2012</v>
      </c>
      <c r="F164" s="70" t="s">
        <v>179</v>
      </c>
      <c r="G164" s="70" t="s">
        <v>1830</v>
      </c>
      <c r="H164" s="70" t="s">
        <v>1831</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1840</v>
      </c>
      <c r="B165" s="70">
        <v>316</v>
      </c>
      <c r="C165" s="70">
        <v>10</v>
      </c>
      <c r="D165" s="70">
        <v>19</v>
      </c>
      <c r="E165" s="70">
        <v>2013</v>
      </c>
      <c r="F165" s="70" t="s">
        <v>180</v>
      </c>
      <c r="G165" s="70" t="s">
        <v>1830</v>
      </c>
      <c r="H165" s="70" t="s">
        <v>1831</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1841</v>
      </c>
      <c r="B166" s="70">
        <v>317</v>
      </c>
      <c r="C166" s="70">
        <v>11</v>
      </c>
      <c r="D166" s="70">
        <v>19</v>
      </c>
      <c r="E166" s="70">
        <v>2014</v>
      </c>
      <c r="F166" s="70" t="s">
        <v>181</v>
      </c>
      <c r="G166" s="70" t="s">
        <v>1830</v>
      </c>
      <c r="H166" s="70" t="s">
        <v>1831</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1842</v>
      </c>
      <c r="B167" s="70">
        <v>318</v>
      </c>
      <c r="C167" s="70">
        <v>12</v>
      </c>
      <c r="D167" s="70">
        <v>19</v>
      </c>
      <c r="E167" s="70">
        <v>2015</v>
      </c>
      <c r="F167" s="70" t="s">
        <v>182</v>
      </c>
      <c r="G167" s="70" t="s">
        <v>1830</v>
      </c>
      <c r="H167" s="70" t="s">
        <v>1831</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1843</v>
      </c>
      <c r="B168" s="70">
        <v>319</v>
      </c>
      <c r="C168" s="70">
        <v>13</v>
      </c>
      <c r="D168" s="70">
        <v>19</v>
      </c>
      <c r="E168" s="70">
        <v>2016</v>
      </c>
      <c r="F168" s="70" t="s">
        <v>155</v>
      </c>
      <c r="G168" s="70" t="s">
        <v>1830</v>
      </c>
      <c r="H168" s="70" t="s">
        <v>1831</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1844</v>
      </c>
      <c r="B169" s="70">
        <v>320</v>
      </c>
      <c r="C169" s="70">
        <v>14</v>
      </c>
      <c r="D169" s="70">
        <v>19</v>
      </c>
      <c r="E169" s="70">
        <v>2017</v>
      </c>
      <c r="F169" s="70" t="s">
        <v>156</v>
      </c>
      <c r="G169" s="70" t="s">
        <v>1830</v>
      </c>
      <c r="H169" s="70" t="s">
        <v>1831</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1845</v>
      </c>
      <c r="B170" s="70">
        <v>321</v>
      </c>
      <c r="C170" s="70">
        <v>15</v>
      </c>
      <c r="D170" s="70">
        <v>19</v>
      </c>
      <c r="E170" s="70">
        <v>2018</v>
      </c>
      <c r="F170" s="70" t="s">
        <v>183</v>
      </c>
      <c r="G170" s="70" t="s">
        <v>1830</v>
      </c>
      <c r="H170" s="70" t="s">
        <v>1831</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1846</v>
      </c>
      <c r="B171" s="70">
        <v>322</v>
      </c>
      <c r="C171" s="70">
        <v>16</v>
      </c>
      <c r="D171" s="70">
        <v>19</v>
      </c>
      <c r="E171" s="70">
        <v>2019</v>
      </c>
      <c r="F171" s="70" t="s">
        <v>158</v>
      </c>
      <c r="G171" s="70" t="s">
        <v>1830</v>
      </c>
      <c r="H171" s="70" t="s">
        <v>1831</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1847</v>
      </c>
      <c r="B172" s="70">
        <v>323</v>
      </c>
      <c r="C172" s="70">
        <v>17</v>
      </c>
      <c r="D172" s="70">
        <v>19</v>
      </c>
      <c r="E172" s="70">
        <v>2020</v>
      </c>
      <c r="F172" s="70" t="s">
        <v>159</v>
      </c>
      <c r="G172" s="70" t="s">
        <v>1830</v>
      </c>
      <c r="H172" s="70" t="s">
        <v>1831</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1848</v>
      </c>
      <c r="B173" s="70">
        <v>323</v>
      </c>
      <c r="C173" s="70">
        <v>18</v>
      </c>
      <c r="D173" s="70">
        <v>19</v>
      </c>
      <c r="E173" s="70">
        <v>2021</v>
      </c>
      <c r="F173" s="70" t="s">
        <v>160</v>
      </c>
      <c r="G173" s="70" t="s">
        <v>1830</v>
      </c>
      <c r="H173" s="70" t="s">
        <v>1831</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1849</v>
      </c>
      <c r="B174" s="70">
        <v>323</v>
      </c>
      <c r="C174" s="70">
        <v>19</v>
      </c>
      <c r="D174" s="70">
        <v>19</v>
      </c>
      <c r="E174" s="70">
        <v>2022</v>
      </c>
      <c r="F174" s="70" t="s">
        <v>161</v>
      </c>
      <c r="G174" s="70" t="s">
        <v>1830</v>
      </c>
      <c r="H174" s="70" t="s">
        <v>1831</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1850</v>
      </c>
      <c r="B175" s="70">
        <v>323</v>
      </c>
      <c r="C175" s="70">
        <v>20</v>
      </c>
      <c r="D175" s="70">
        <v>19</v>
      </c>
      <c r="E175" s="70">
        <v>2023</v>
      </c>
      <c r="F175" s="70" t="s">
        <v>1539</v>
      </c>
      <c r="G175" s="70" t="s">
        <v>1830</v>
      </c>
      <c r="H175" s="70" t="s">
        <v>1831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1851</v>
      </c>
      <c r="B176" s="70">
        <v>323</v>
      </c>
      <c r="C176" s="70">
        <v>21</v>
      </c>
      <c r="D176" s="70">
        <v>19</v>
      </c>
      <c r="E176" s="70">
        <v>2024</v>
      </c>
      <c r="F176" s="70" t="s">
        <v>1554</v>
      </c>
      <c r="G176" s="70" t="s">
        <v>1830</v>
      </c>
      <c r="H176" s="70" t="s">
        <v>1831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1852</v>
      </c>
      <c r="B177" s="70">
        <v>477</v>
      </c>
      <c r="C177" s="70">
        <v>1</v>
      </c>
      <c r="D177" s="70">
        <v>29</v>
      </c>
      <c r="E177" s="70">
        <v>1990</v>
      </c>
      <c r="F177" s="70" t="s">
        <v>787</v>
      </c>
      <c r="G177" s="70" t="s">
        <v>1853</v>
      </c>
      <c r="H177" s="70" t="s">
        <v>1854</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478</v>
      </c>
      <c r="C178" s="70">
        <v>2</v>
      </c>
      <c r="D178" s="70">
        <v>29</v>
      </c>
      <c r="E178" s="70">
        <v>2005</v>
      </c>
      <c r="F178" s="70" t="s">
        <v>789</v>
      </c>
      <c r="G178" s="1064" t="s">
        <v>1853</v>
      </c>
      <c r="H178" s="70" t="s">
        <v>1854</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479</v>
      </c>
      <c r="C179" s="70">
        <v>3</v>
      </c>
      <c r="D179" s="70">
        <v>29</v>
      </c>
      <c r="E179" s="70">
        <v>2006</v>
      </c>
      <c r="F179" s="70" t="s">
        <v>790</v>
      </c>
      <c r="G179" s="1064" t="s">
        <v>1853</v>
      </c>
      <c r="H179" s="70" t="s">
        <v>1854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480</v>
      </c>
      <c r="C180" s="70">
        <v>4</v>
      </c>
      <c r="D180" s="70">
        <v>29</v>
      </c>
      <c r="E180" s="70">
        <v>2007</v>
      </c>
      <c r="F180" s="70" t="s">
        <v>791</v>
      </c>
      <c r="G180" s="70" t="s">
        <v>1853</v>
      </c>
      <c r="H180" s="70" t="s">
        <v>1854</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481</v>
      </c>
      <c r="C181" s="70">
        <v>5</v>
      </c>
      <c r="D181" s="70">
        <v>29</v>
      </c>
      <c r="E181" s="70">
        <v>2008</v>
      </c>
      <c r="F181" s="70" t="s">
        <v>792</v>
      </c>
      <c r="G181" s="70" t="s">
        <v>1853</v>
      </c>
      <c r="H181" s="70" t="s">
        <v>1854</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482</v>
      </c>
      <c r="C182" s="70">
        <v>6</v>
      </c>
      <c r="D182" s="70">
        <v>29</v>
      </c>
      <c r="E182" s="70">
        <v>2009</v>
      </c>
      <c r="F182" s="70" t="s">
        <v>176</v>
      </c>
      <c r="G182" s="70" t="s">
        <v>1853</v>
      </c>
      <c r="H182" s="70" t="s">
        <v>1854</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1860</v>
      </c>
      <c r="B183" s="70">
        <v>483</v>
      </c>
      <c r="C183" s="70">
        <v>7</v>
      </c>
      <c r="D183" s="70">
        <v>29</v>
      </c>
      <c r="E183" s="70">
        <v>2010</v>
      </c>
      <c r="F183" s="70" t="s">
        <v>177</v>
      </c>
      <c r="G183" s="70" t="s">
        <v>1853</v>
      </c>
      <c r="H183" s="70" t="s">
        <v>1854</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1861</v>
      </c>
      <c r="B184" s="70">
        <v>484</v>
      </c>
      <c r="C184" s="70">
        <v>8</v>
      </c>
      <c r="D184" s="70">
        <v>29</v>
      </c>
      <c r="E184" s="70">
        <v>2011</v>
      </c>
      <c r="F184" s="70" t="s">
        <v>178</v>
      </c>
      <c r="G184" s="70" t="s">
        <v>1853</v>
      </c>
      <c r="H184" s="70" t="s">
        <v>1854</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1862</v>
      </c>
      <c r="B185" s="70">
        <v>485</v>
      </c>
      <c r="C185" s="70">
        <v>9</v>
      </c>
      <c r="D185" s="70">
        <v>29</v>
      </c>
      <c r="E185" s="70">
        <v>2012</v>
      </c>
      <c r="F185" s="70" t="s">
        <v>179</v>
      </c>
      <c r="G185" s="70" t="s">
        <v>1853</v>
      </c>
      <c r="H185" s="70" t="s">
        <v>1854</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1863</v>
      </c>
      <c r="B186" s="70">
        <v>486</v>
      </c>
      <c r="C186" s="70">
        <v>10</v>
      </c>
      <c r="D186" s="70">
        <v>29</v>
      </c>
      <c r="E186" s="70">
        <v>2013</v>
      </c>
      <c r="F186" s="70" t="s">
        <v>180</v>
      </c>
      <c r="G186" s="70" t="s">
        <v>1853</v>
      </c>
      <c r="H186" s="70" t="s">
        <v>1854</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1864</v>
      </c>
      <c r="B187" s="70">
        <v>487</v>
      </c>
      <c r="C187" s="70">
        <v>11</v>
      </c>
      <c r="D187" s="70">
        <v>29</v>
      </c>
      <c r="E187" s="70">
        <v>2014</v>
      </c>
      <c r="F187" s="70" t="s">
        <v>181</v>
      </c>
      <c r="G187" s="70" t="s">
        <v>1853</v>
      </c>
      <c r="H187" s="70" t="s">
        <v>1854</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1865</v>
      </c>
      <c r="B188" s="70">
        <v>488</v>
      </c>
      <c r="C188" s="70">
        <v>12</v>
      </c>
      <c r="D188" s="70">
        <v>29</v>
      </c>
      <c r="E188" s="70">
        <v>2015</v>
      </c>
      <c r="F188" s="70" t="s">
        <v>182</v>
      </c>
      <c r="G188" s="70" t="s">
        <v>1853</v>
      </c>
      <c r="H188" s="70" t="s">
        <v>1854</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1866</v>
      </c>
      <c r="B189" s="70">
        <v>489</v>
      </c>
      <c r="C189" s="70">
        <v>13</v>
      </c>
      <c r="D189" s="70">
        <v>29</v>
      </c>
      <c r="E189" s="70">
        <v>2016</v>
      </c>
      <c r="F189" s="70" t="s">
        <v>155</v>
      </c>
      <c r="G189" s="70" t="s">
        <v>1853</v>
      </c>
      <c r="H189" s="70" t="s">
        <v>1854</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1867</v>
      </c>
      <c r="B190" s="70">
        <v>490</v>
      </c>
      <c r="C190" s="70">
        <v>14</v>
      </c>
      <c r="D190" s="70">
        <v>29</v>
      </c>
      <c r="E190" s="70">
        <v>2017</v>
      </c>
      <c r="F190" s="70" t="s">
        <v>156</v>
      </c>
      <c r="G190" s="70" t="s">
        <v>1853</v>
      </c>
      <c r="H190" s="70" t="s">
        <v>1854</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1868</v>
      </c>
      <c r="B191" s="70">
        <v>491</v>
      </c>
      <c r="C191" s="70">
        <v>15</v>
      </c>
      <c r="D191" s="70">
        <v>29</v>
      </c>
      <c r="E191" s="70">
        <v>2018</v>
      </c>
      <c r="F191" s="70" t="s">
        <v>183</v>
      </c>
      <c r="G191" s="70" t="s">
        <v>1853</v>
      </c>
      <c r="H191" s="70" t="s">
        <v>1854</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1869</v>
      </c>
      <c r="B192" s="70">
        <v>492</v>
      </c>
      <c r="C192" s="70">
        <v>16</v>
      </c>
      <c r="D192" s="70">
        <v>29</v>
      </c>
      <c r="E192" s="70">
        <v>2019</v>
      </c>
      <c r="F192" s="70" t="s">
        <v>158</v>
      </c>
      <c r="G192" s="70" t="s">
        <v>1853</v>
      </c>
      <c r="H192" s="70" t="s">
        <v>1854</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1870</v>
      </c>
      <c r="B193" s="70">
        <v>493</v>
      </c>
      <c r="C193" s="70">
        <v>17</v>
      </c>
      <c r="D193" s="70">
        <v>29</v>
      </c>
      <c r="E193" s="70">
        <v>2020</v>
      </c>
      <c r="F193" s="70" t="s">
        <v>159</v>
      </c>
      <c r="G193" s="70" t="s">
        <v>1853</v>
      </c>
      <c r="H193" s="70" t="s">
        <v>1854</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1871</v>
      </c>
      <c r="B194" s="70">
        <v>493</v>
      </c>
      <c r="C194" s="70">
        <v>18</v>
      </c>
      <c r="D194" s="70">
        <v>29</v>
      </c>
      <c r="E194" s="70">
        <v>2021</v>
      </c>
      <c r="F194" s="70" t="s">
        <v>160</v>
      </c>
      <c r="G194" s="70" t="s">
        <v>1853</v>
      </c>
      <c r="H194" s="70" t="s">
        <v>1854</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1872</v>
      </c>
      <c r="B195" s="70">
        <v>493</v>
      </c>
      <c r="C195" s="70">
        <v>19</v>
      </c>
      <c r="D195" s="70">
        <v>29</v>
      </c>
      <c r="E195" s="70">
        <v>2022</v>
      </c>
      <c r="F195" s="70" t="s">
        <v>161</v>
      </c>
      <c r="G195" s="70" t="s">
        <v>1853</v>
      </c>
      <c r="H195" s="70" t="s">
        <v>1854</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493</v>
      </c>
      <c r="C196" s="70">
        <v>20</v>
      </c>
      <c r="D196" s="70">
        <v>29</v>
      </c>
      <c r="E196" s="70">
        <v>2023</v>
      </c>
      <c r="F196" s="70" t="s">
        <v>1539</v>
      </c>
      <c r="G196" s="70" t="s">
        <v>1853</v>
      </c>
      <c r="H196" s="70" t="s">
        <v>1854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493</v>
      </c>
      <c r="C197" s="70">
        <v>21</v>
      </c>
      <c r="D197" s="70">
        <v>29</v>
      </c>
      <c r="E197" s="70">
        <v>2024</v>
      </c>
      <c r="F197" s="70" t="s">
        <v>1554</v>
      </c>
      <c r="G197" s="1064" t="s">
        <v>1853</v>
      </c>
      <c r="H197" s="70" t="s">
        <v>1854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35</v>
      </c>
      <c r="C198" s="70">
        <v>1</v>
      </c>
      <c r="D198" s="70">
        <v>3</v>
      </c>
      <c r="E198" s="70">
        <v>1990</v>
      </c>
      <c r="F198" s="70" t="s">
        <v>787</v>
      </c>
      <c r="G198" s="1064" t="s">
        <v>1633</v>
      </c>
      <c r="H198" s="70" t="s">
        <v>1634</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1876</v>
      </c>
      <c r="B199" s="70">
        <v>36</v>
      </c>
      <c r="C199" s="70">
        <v>2</v>
      </c>
      <c r="D199" s="70">
        <v>3</v>
      </c>
      <c r="E199" s="70">
        <v>2005</v>
      </c>
      <c r="F199" s="70" t="s">
        <v>789</v>
      </c>
      <c r="G199" s="70" t="s">
        <v>1633</v>
      </c>
      <c r="H199" s="70" t="s">
        <v>1634</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1877</v>
      </c>
      <c r="B200" s="70">
        <v>37</v>
      </c>
      <c r="C200" s="70">
        <v>3</v>
      </c>
      <c r="D200" s="70">
        <v>3</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1878</v>
      </c>
      <c r="B201" s="70">
        <v>38</v>
      </c>
      <c r="C201" s="70">
        <v>4</v>
      </c>
      <c r="D201" s="70">
        <v>3</v>
      </c>
      <c r="E201" s="70">
        <v>2007</v>
      </c>
      <c r="F201" s="70" t="s">
        <v>791</v>
      </c>
      <c r="G201" s="70" t="s">
        <v>1633</v>
      </c>
      <c r="H201" s="70" t="s">
        <v>1634</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1879</v>
      </c>
      <c r="B202" s="70">
        <v>39</v>
      </c>
      <c r="C202" s="70">
        <v>5</v>
      </c>
      <c r="D202" s="70">
        <v>3</v>
      </c>
      <c r="E202" s="70">
        <v>2008</v>
      </c>
      <c r="F202" s="70" t="s">
        <v>792</v>
      </c>
      <c r="G202" s="70" t="s">
        <v>1633</v>
      </c>
      <c r="H202" s="70" t="s">
        <v>1634</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1880</v>
      </c>
      <c r="B203" s="70">
        <v>40</v>
      </c>
      <c r="C203" s="70">
        <v>6</v>
      </c>
      <c r="D203" s="70">
        <v>3</v>
      </c>
      <c r="E203" s="70">
        <v>2009</v>
      </c>
      <c r="F203" s="70" t="s">
        <v>176</v>
      </c>
      <c r="G203" s="70" t="s">
        <v>1633</v>
      </c>
      <c r="H203" s="70" t="s">
        <v>1634</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1881</v>
      </c>
      <c r="B204" s="70">
        <v>41</v>
      </c>
      <c r="C204" s="70">
        <v>7</v>
      </c>
      <c r="D204" s="70">
        <v>3</v>
      </c>
      <c r="E204" s="70">
        <v>2010</v>
      </c>
      <c r="F204" s="70" t="s">
        <v>177</v>
      </c>
      <c r="G204" s="70" t="s">
        <v>1633</v>
      </c>
      <c r="H204" s="70" t="s">
        <v>1634</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1882</v>
      </c>
      <c r="B205" s="70">
        <v>42</v>
      </c>
      <c r="C205" s="70">
        <v>8</v>
      </c>
      <c r="D205" s="70">
        <v>3</v>
      </c>
      <c r="E205" s="70">
        <v>2011</v>
      </c>
      <c r="F205" s="70" t="s">
        <v>178</v>
      </c>
      <c r="G205" s="70" t="s">
        <v>1633</v>
      </c>
      <c r="H205" s="70" t="s">
        <v>1634</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1883</v>
      </c>
      <c r="B206" s="70">
        <v>43</v>
      </c>
      <c r="C206" s="70">
        <v>9</v>
      </c>
      <c r="D206" s="70">
        <v>3</v>
      </c>
      <c r="E206" s="70">
        <v>2012</v>
      </c>
      <c r="F206" s="70" t="s">
        <v>179</v>
      </c>
      <c r="G206" s="70" t="s">
        <v>1633</v>
      </c>
      <c r="H206" s="70" t="s">
        <v>1634</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1884</v>
      </c>
      <c r="B207" s="70">
        <v>44</v>
      </c>
      <c r="C207" s="70">
        <v>10</v>
      </c>
      <c r="D207" s="70">
        <v>3</v>
      </c>
      <c r="E207" s="70">
        <v>2013</v>
      </c>
      <c r="F207" s="70" t="s">
        <v>180</v>
      </c>
      <c r="G207" s="70" t="s">
        <v>1633</v>
      </c>
      <c r="H207" s="70" t="s">
        <v>1634</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1885</v>
      </c>
      <c r="B208" s="70">
        <v>45</v>
      </c>
      <c r="C208" s="70">
        <v>11</v>
      </c>
      <c r="D208" s="70">
        <v>3</v>
      </c>
      <c r="E208" s="70">
        <v>2014</v>
      </c>
      <c r="F208" s="70" t="s">
        <v>181</v>
      </c>
      <c r="G208" s="70" t="s">
        <v>1633</v>
      </c>
      <c r="H208" s="70" t="s">
        <v>1634</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1886</v>
      </c>
      <c r="B209" s="70">
        <v>46</v>
      </c>
      <c r="C209" s="70">
        <v>12</v>
      </c>
      <c r="D209" s="70">
        <v>3</v>
      </c>
      <c r="E209" s="70">
        <v>2015</v>
      </c>
      <c r="F209" s="70" t="s">
        <v>182</v>
      </c>
      <c r="G209" s="70" t="s">
        <v>1633</v>
      </c>
      <c r="H209" s="70" t="s">
        <v>1634</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1887</v>
      </c>
      <c r="B210" s="70">
        <v>47</v>
      </c>
      <c r="C210" s="70">
        <v>13</v>
      </c>
      <c r="D210" s="70">
        <v>3</v>
      </c>
      <c r="E210" s="70">
        <v>2016</v>
      </c>
      <c r="F210" s="70" t="s">
        <v>155</v>
      </c>
      <c r="G210" s="70" t="s">
        <v>1633</v>
      </c>
      <c r="H210" s="70" t="s">
        <v>1634</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1888</v>
      </c>
      <c r="B211" s="70">
        <v>48</v>
      </c>
      <c r="C211" s="70">
        <v>14</v>
      </c>
      <c r="D211" s="70">
        <v>3</v>
      </c>
      <c r="E211" s="70">
        <v>2017</v>
      </c>
      <c r="F211" s="70" t="s">
        <v>156</v>
      </c>
      <c r="G211" s="70" t="s">
        <v>1633</v>
      </c>
      <c r="H211" s="70" t="s">
        <v>1634</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1889</v>
      </c>
      <c r="B212" s="70">
        <v>49</v>
      </c>
      <c r="C212" s="70">
        <v>15</v>
      </c>
      <c r="D212" s="70">
        <v>3</v>
      </c>
      <c r="E212" s="70">
        <v>2018</v>
      </c>
      <c r="F212" s="70" t="s">
        <v>183</v>
      </c>
      <c r="G212" s="70" t="s">
        <v>1633</v>
      </c>
      <c r="H212" s="70" t="s">
        <v>1634</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1890</v>
      </c>
      <c r="B213" s="70">
        <v>50</v>
      </c>
      <c r="C213" s="70">
        <v>16</v>
      </c>
      <c r="D213" s="70">
        <v>3</v>
      </c>
      <c r="E213" s="70">
        <v>2019</v>
      </c>
      <c r="F213" s="70" t="s">
        <v>158</v>
      </c>
      <c r="G213" s="70" t="s">
        <v>1633</v>
      </c>
      <c r="H213" s="70" t="s">
        <v>1634</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1891</v>
      </c>
      <c r="B214" s="70">
        <v>51</v>
      </c>
      <c r="C214" s="70">
        <v>17</v>
      </c>
      <c r="D214" s="70">
        <v>3</v>
      </c>
      <c r="E214" s="70">
        <v>2020</v>
      </c>
      <c r="F214" s="70" t="s">
        <v>159</v>
      </c>
      <c r="G214" s="70" t="s">
        <v>1633</v>
      </c>
      <c r="H214" s="70" t="s">
        <v>1634</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1892</v>
      </c>
      <c r="B215" s="70">
        <v>51</v>
      </c>
      <c r="C215" s="70">
        <v>18</v>
      </c>
      <c r="D215" s="70">
        <v>3</v>
      </c>
      <c r="E215" s="70">
        <v>2021</v>
      </c>
      <c r="F215" s="70" t="s">
        <v>160</v>
      </c>
      <c r="G215" s="70" t="s">
        <v>1633</v>
      </c>
      <c r="H215" s="70" t="s">
        <v>1634</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1635</v>
      </c>
      <c r="B216" s="70">
        <v>51</v>
      </c>
      <c r="C216" s="70">
        <v>19</v>
      </c>
      <c r="D216" s="70">
        <v>3</v>
      </c>
      <c r="E216" s="70">
        <v>2022</v>
      </c>
      <c r="F216" s="70" t="s">
        <v>161</v>
      </c>
      <c r="G216" s="1064" t="s">
        <v>1633</v>
      </c>
      <c r="H216" s="70" t="s">
        <v>1634</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1893</v>
      </c>
      <c r="B217" s="70">
        <v>51</v>
      </c>
      <c r="C217" s="70">
        <v>20</v>
      </c>
      <c r="D217" s="70">
        <v>3</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51</v>
      </c>
      <c r="C218" s="70">
        <v>21</v>
      </c>
      <c r="D218" s="70">
        <v>3</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35</v>
      </c>
      <c r="C219" s="70">
        <v>1</v>
      </c>
      <c r="D219" s="70">
        <v>3</v>
      </c>
      <c r="E219" s="70">
        <v>1990</v>
      </c>
      <c r="F219" s="70" t="s">
        <v>787</v>
      </c>
      <c r="G219" s="70" t="s">
        <v>1895</v>
      </c>
      <c r="H219" s="70" t="s">
        <v>1896</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36</v>
      </c>
      <c r="C220" s="70">
        <v>2</v>
      </c>
      <c r="D220" s="70">
        <v>3</v>
      </c>
      <c r="E220" s="70">
        <v>2005</v>
      </c>
      <c r="F220" s="70" t="s">
        <v>789</v>
      </c>
      <c r="G220" s="70" t="s">
        <v>1895</v>
      </c>
      <c r="H220" s="70" t="s">
        <v>1896</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37</v>
      </c>
      <c r="C221" s="70">
        <v>3</v>
      </c>
      <c r="D221" s="70">
        <v>3</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38</v>
      </c>
      <c r="C222" s="70">
        <v>4</v>
      </c>
      <c r="D222" s="70">
        <v>3</v>
      </c>
      <c r="E222" s="70">
        <v>2007</v>
      </c>
      <c r="F222" s="70" t="s">
        <v>791</v>
      </c>
      <c r="G222" s="70" t="s">
        <v>1895</v>
      </c>
      <c r="H222" s="70" t="s">
        <v>1896</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39</v>
      </c>
      <c r="C223" s="70">
        <v>5</v>
      </c>
      <c r="D223" s="70">
        <v>3</v>
      </c>
      <c r="E223" s="70">
        <v>2008</v>
      </c>
      <c r="F223" s="70" t="s">
        <v>792</v>
      </c>
      <c r="G223" s="70" t="s">
        <v>1895</v>
      </c>
      <c r="H223" s="70" t="s">
        <v>1896</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40</v>
      </c>
      <c r="C224" s="70">
        <v>6</v>
      </c>
      <c r="D224" s="70">
        <v>3</v>
      </c>
      <c r="E224" s="70">
        <v>2009</v>
      </c>
      <c r="F224" s="70" t="s">
        <v>176</v>
      </c>
      <c r="G224" s="70" t="s">
        <v>1895</v>
      </c>
      <c r="H224" s="70" t="s">
        <v>1896</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1902</v>
      </c>
      <c r="B225" s="70">
        <v>41</v>
      </c>
      <c r="C225" s="70">
        <v>7</v>
      </c>
      <c r="D225" s="70">
        <v>3</v>
      </c>
      <c r="E225" s="70">
        <v>2010</v>
      </c>
      <c r="F225" s="70" t="s">
        <v>177</v>
      </c>
      <c r="G225" s="70" t="s">
        <v>1895</v>
      </c>
      <c r="H225" s="70" t="s">
        <v>1896</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1903</v>
      </c>
      <c r="B226" s="70">
        <v>42</v>
      </c>
      <c r="C226" s="70">
        <v>8</v>
      </c>
      <c r="D226" s="70">
        <v>3</v>
      </c>
      <c r="E226" s="70">
        <v>2011</v>
      </c>
      <c r="F226" s="70" t="s">
        <v>178</v>
      </c>
      <c r="G226" s="70" t="s">
        <v>1895</v>
      </c>
      <c r="H226" s="70" t="s">
        <v>1896</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1904</v>
      </c>
      <c r="B227" s="70">
        <v>43</v>
      </c>
      <c r="C227" s="70">
        <v>9</v>
      </c>
      <c r="D227" s="70">
        <v>3</v>
      </c>
      <c r="E227" s="70">
        <v>2012</v>
      </c>
      <c r="F227" s="70" t="s">
        <v>179</v>
      </c>
      <c r="G227" s="70" t="s">
        <v>1895</v>
      </c>
      <c r="H227" s="70" t="s">
        <v>1896</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1905</v>
      </c>
      <c r="B228" s="70">
        <v>44</v>
      </c>
      <c r="C228" s="70">
        <v>10</v>
      </c>
      <c r="D228" s="70">
        <v>3</v>
      </c>
      <c r="E228" s="70">
        <v>2013</v>
      </c>
      <c r="F228" s="70" t="s">
        <v>180</v>
      </c>
      <c r="G228" s="70" t="s">
        <v>1895</v>
      </c>
      <c r="H228" s="70" t="s">
        <v>1896</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1906</v>
      </c>
      <c r="B229" s="70">
        <v>45</v>
      </c>
      <c r="C229" s="70">
        <v>11</v>
      </c>
      <c r="D229" s="70">
        <v>3</v>
      </c>
      <c r="E229" s="70">
        <v>2014</v>
      </c>
      <c r="F229" s="70" t="s">
        <v>181</v>
      </c>
      <c r="G229" s="70" t="s">
        <v>1895</v>
      </c>
      <c r="H229" s="70" t="s">
        <v>1896</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1907</v>
      </c>
      <c r="B230" s="70">
        <v>46</v>
      </c>
      <c r="C230" s="70">
        <v>12</v>
      </c>
      <c r="D230" s="70">
        <v>3</v>
      </c>
      <c r="E230" s="70">
        <v>2015</v>
      </c>
      <c r="F230" s="70" t="s">
        <v>182</v>
      </c>
      <c r="G230" s="70" t="s">
        <v>1895</v>
      </c>
      <c r="H230" s="70" t="s">
        <v>1896</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1908</v>
      </c>
      <c r="B231" s="70">
        <v>47</v>
      </c>
      <c r="C231" s="70">
        <v>13</v>
      </c>
      <c r="D231" s="70">
        <v>3</v>
      </c>
      <c r="E231" s="70">
        <v>2016</v>
      </c>
      <c r="F231" s="70" t="s">
        <v>155</v>
      </c>
      <c r="G231" s="70" t="s">
        <v>1895</v>
      </c>
      <c r="H231" s="70" t="s">
        <v>1896</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1909</v>
      </c>
      <c r="B232" s="70">
        <v>48</v>
      </c>
      <c r="C232" s="70">
        <v>14</v>
      </c>
      <c r="D232" s="70">
        <v>3</v>
      </c>
      <c r="E232" s="70">
        <v>2017</v>
      </c>
      <c r="F232" s="70" t="s">
        <v>156</v>
      </c>
      <c r="G232" s="70" t="s">
        <v>1895</v>
      </c>
      <c r="H232" s="70" t="s">
        <v>1896</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1910</v>
      </c>
      <c r="B233" s="70">
        <v>49</v>
      </c>
      <c r="C233" s="70">
        <v>15</v>
      </c>
      <c r="D233" s="70">
        <v>3</v>
      </c>
      <c r="E233" s="70">
        <v>2018</v>
      </c>
      <c r="F233" s="70" t="s">
        <v>183</v>
      </c>
      <c r="G233" s="70" t="s">
        <v>1895</v>
      </c>
      <c r="H233" s="70" t="s">
        <v>1896</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1911</v>
      </c>
      <c r="B234" s="70">
        <v>50</v>
      </c>
      <c r="C234" s="70">
        <v>16</v>
      </c>
      <c r="D234" s="70">
        <v>3</v>
      </c>
      <c r="E234" s="70">
        <v>2019</v>
      </c>
      <c r="F234" s="70" t="s">
        <v>158</v>
      </c>
      <c r="G234" s="70" t="s">
        <v>1895</v>
      </c>
      <c r="H234" s="70" t="s">
        <v>1896</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1912</v>
      </c>
      <c r="B235" s="70">
        <v>51</v>
      </c>
      <c r="C235" s="70">
        <v>17</v>
      </c>
      <c r="D235" s="70">
        <v>3</v>
      </c>
      <c r="E235" s="70">
        <v>2020</v>
      </c>
      <c r="F235" s="70" t="s">
        <v>159</v>
      </c>
      <c r="G235" s="1064" t="s">
        <v>1895</v>
      </c>
      <c r="H235" s="70" t="s">
        <v>1896</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1913</v>
      </c>
      <c r="B236" s="70">
        <v>51</v>
      </c>
      <c r="C236" s="70">
        <v>18</v>
      </c>
      <c r="D236" s="70">
        <v>3</v>
      </c>
      <c r="E236" s="70">
        <v>2021</v>
      </c>
      <c r="F236" s="70" t="s">
        <v>160</v>
      </c>
      <c r="G236" s="1064" t="s">
        <v>1895</v>
      </c>
      <c r="H236" s="70" t="s">
        <v>1896</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1914</v>
      </c>
      <c r="B237" s="70">
        <v>51</v>
      </c>
      <c r="C237" s="70">
        <v>19</v>
      </c>
      <c r="D237" s="70">
        <v>3</v>
      </c>
      <c r="E237" s="70">
        <v>2022</v>
      </c>
      <c r="F237" s="70" t="s">
        <v>161</v>
      </c>
      <c r="G237" s="70" t="s">
        <v>1895</v>
      </c>
      <c r="H237" s="70" t="s">
        <v>1896</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51</v>
      </c>
      <c r="C238" s="70">
        <v>20</v>
      </c>
      <c r="D238" s="70">
        <v>3</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51</v>
      </c>
      <c r="C239" s="70">
        <v>21</v>
      </c>
      <c r="D239" s="70">
        <v>3</v>
      </c>
      <c r="E239" s="70">
        <v>2024</v>
      </c>
      <c r="F239" s="70" t="s">
        <v>1554</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324</v>
      </c>
      <c r="C240" s="70">
        <v>1</v>
      </c>
      <c r="D240" s="70">
        <v>20</v>
      </c>
      <c r="E240" s="70">
        <v>1990</v>
      </c>
      <c r="F240" s="70" t="s">
        <v>787</v>
      </c>
      <c r="G240" s="70" t="s">
        <v>1918</v>
      </c>
      <c r="H240" s="70" t="s">
        <v>1919</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1920</v>
      </c>
      <c r="B241" s="70">
        <v>325</v>
      </c>
      <c r="C241" s="70">
        <v>2</v>
      </c>
      <c r="D241" s="70">
        <v>20</v>
      </c>
      <c r="E241" s="70">
        <v>2005</v>
      </c>
      <c r="F241" s="70" t="s">
        <v>789</v>
      </c>
      <c r="G241" s="70" t="s">
        <v>1918</v>
      </c>
      <c r="H241" s="70" t="s">
        <v>1919</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1921</v>
      </c>
      <c r="B242" s="70">
        <v>326</v>
      </c>
      <c r="C242" s="70">
        <v>3</v>
      </c>
      <c r="D242" s="70">
        <v>20</v>
      </c>
      <c r="E242" s="70">
        <v>2006</v>
      </c>
      <c r="F242" s="70" t="s">
        <v>790</v>
      </c>
      <c r="G242" s="70" t="s">
        <v>1918</v>
      </c>
      <c r="H242" s="70" t="s">
        <v>1919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1922</v>
      </c>
      <c r="B243" s="70">
        <v>327</v>
      </c>
      <c r="C243" s="70">
        <v>4</v>
      </c>
      <c r="D243" s="70">
        <v>20</v>
      </c>
      <c r="E243" s="70">
        <v>2007</v>
      </c>
      <c r="F243" s="70" t="s">
        <v>791</v>
      </c>
      <c r="G243" s="70" t="s">
        <v>1918</v>
      </c>
      <c r="H243" s="70" t="s">
        <v>1919</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1923</v>
      </c>
      <c r="B244" s="70">
        <v>328</v>
      </c>
      <c r="C244" s="70">
        <v>5</v>
      </c>
      <c r="D244" s="70">
        <v>20</v>
      </c>
      <c r="E244" s="70">
        <v>2008</v>
      </c>
      <c r="F244" s="70" t="s">
        <v>792</v>
      </c>
      <c r="G244" s="70" t="s">
        <v>1918</v>
      </c>
      <c r="H244" s="70" t="s">
        <v>1919</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1924</v>
      </c>
      <c r="B245" s="70">
        <v>329</v>
      </c>
      <c r="C245" s="70">
        <v>6</v>
      </c>
      <c r="D245" s="70">
        <v>20</v>
      </c>
      <c r="E245" s="70">
        <v>2009</v>
      </c>
      <c r="F245" s="70" t="s">
        <v>176</v>
      </c>
      <c r="G245" s="70" t="s">
        <v>1918</v>
      </c>
      <c r="H245" s="70" t="s">
        <v>1919</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1925</v>
      </c>
      <c r="B246" s="70">
        <v>330</v>
      </c>
      <c r="C246" s="70">
        <v>7</v>
      </c>
      <c r="D246" s="70">
        <v>20</v>
      </c>
      <c r="E246" s="70">
        <v>2010</v>
      </c>
      <c r="F246" s="70" t="s">
        <v>177</v>
      </c>
      <c r="G246" s="70" t="s">
        <v>1918</v>
      </c>
      <c r="H246" s="70" t="s">
        <v>1919</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1926</v>
      </c>
      <c r="B247" s="70">
        <v>331</v>
      </c>
      <c r="C247" s="70">
        <v>8</v>
      </c>
      <c r="D247" s="70">
        <v>20</v>
      </c>
      <c r="E247" s="70">
        <v>2011</v>
      </c>
      <c r="F247" s="70" t="s">
        <v>178</v>
      </c>
      <c r="G247" s="70" t="s">
        <v>1918</v>
      </c>
      <c r="H247" s="70" t="s">
        <v>1919</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1927</v>
      </c>
      <c r="B248" s="70">
        <v>332</v>
      </c>
      <c r="C248" s="70">
        <v>9</v>
      </c>
      <c r="D248" s="70">
        <v>20</v>
      </c>
      <c r="E248" s="70">
        <v>2012</v>
      </c>
      <c r="F248" s="70" t="s">
        <v>179</v>
      </c>
      <c r="G248" s="70" t="s">
        <v>1918</v>
      </c>
      <c r="H248" s="70" t="s">
        <v>1919</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1928</v>
      </c>
      <c r="B249" s="70">
        <v>333</v>
      </c>
      <c r="C249" s="70">
        <v>10</v>
      </c>
      <c r="D249" s="70">
        <v>20</v>
      </c>
      <c r="E249" s="70">
        <v>2013</v>
      </c>
      <c r="F249" s="70" t="s">
        <v>180</v>
      </c>
      <c r="G249" s="70" t="s">
        <v>1918</v>
      </c>
      <c r="H249" s="70" t="s">
        <v>1919</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1929</v>
      </c>
      <c r="B250" s="70">
        <v>334</v>
      </c>
      <c r="C250" s="70">
        <v>11</v>
      </c>
      <c r="D250" s="70">
        <v>20</v>
      </c>
      <c r="E250" s="70">
        <v>2014</v>
      </c>
      <c r="F250" s="70" t="s">
        <v>181</v>
      </c>
      <c r="G250" s="70" t="s">
        <v>1918</v>
      </c>
      <c r="H250" s="70" t="s">
        <v>1919</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1930</v>
      </c>
      <c r="B251" s="70">
        <v>335</v>
      </c>
      <c r="C251" s="70">
        <v>12</v>
      </c>
      <c r="D251" s="70">
        <v>20</v>
      </c>
      <c r="E251" s="70">
        <v>2015</v>
      </c>
      <c r="F251" s="70" t="s">
        <v>182</v>
      </c>
      <c r="G251" s="70" t="s">
        <v>1918</v>
      </c>
      <c r="H251" s="70" t="s">
        <v>1919</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1931</v>
      </c>
      <c r="B252" s="70">
        <v>336</v>
      </c>
      <c r="C252" s="70">
        <v>13</v>
      </c>
      <c r="D252" s="70">
        <v>20</v>
      </c>
      <c r="E252" s="70">
        <v>2016</v>
      </c>
      <c r="F252" s="70" t="s">
        <v>155</v>
      </c>
      <c r="G252" s="70" t="s">
        <v>1918</v>
      </c>
      <c r="H252" s="70" t="s">
        <v>1919</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1932</v>
      </c>
      <c r="B253" s="70">
        <v>337</v>
      </c>
      <c r="C253" s="70">
        <v>14</v>
      </c>
      <c r="D253" s="70">
        <v>20</v>
      </c>
      <c r="E253" s="70">
        <v>2017</v>
      </c>
      <c r="F253" s="70" t="s">
        <v>156</v>
      </c>
      <c r="G253" s="70" t="s">
        <v>1918</v>
      </c>
      <c r="H253" s="70" t="s">
        <v>1919</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1933</v>
      </c>
      <c r="B254" s="70">
        <v>338</v>
      </c>
      <c r="C254" s="70">
        <v>15</v>
      </c>
      <c r="D254" s="70">
        <v>20</v>
      </c>
      <c r="E254" s="70">
        <v>2018</v>
      </c>
      <c r="F254" s="70" t="s">
        <v>183</v>
      </c>
      <c r="G254" s="1064" t="s">
        <v>1918</v>
      </c>
      <c r="H254" s="70" t="s">
        <v>1919</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1934</v>
      </c>
      <c r="B255" s="70">
        <v>339</v>
      </c>
      <c r="C255" s="70">
        <v>16</v>
      </c>
      <c r="D255" s="70">
        <v>20</v>
      </c>
      <c r="E255" s="70">
        <v>2019</v>
      </c>
      <c r="F255" s="70" t="s">
        <v>158</v>
      </c>
      <c r="G255" s="1064" t="s">
        <v>1918</v>
      </c>
      <c r="H255" s="70" t="s">
        <v>1919</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1935</v>
      </c>
      <c r="B256" s="70">
        <v>340</v>
      </c>
      <c r="C256" s="70">
        <v>17</v>
      </c>
      <c r="D256" s="70">
        <v>20</v>
      </c>
      <c r="E256" s="70">
        <v>2020</v>
      </c>
      <c r="F256" s="70" t="s">
        <v>159</v>
      </c>
      <c r="G256" s="70" t="s">
        <v>1918</v>
      </c>
      <c r="H256" s="70" t="s">
        <v>1919</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1936</v>
      </c>
      <c r="B257" s="70">
        <v>340</v>
      </c>
      <c r="C257" s="70">
        <v>18</v>
      </c>
      <c r="D257" s="70">
        <v>20</v>
      </c>
      <c r="E257" s="70">
        <v>2021</v>
      </c>
      <c r="F257" s="70" t="s">
        <v>160</v>
      </c>
      <c r="G257" s="70" t="s">
        <v>1918</v>
      </c>
      <c r="H257" s="70" t="s">
        <v>1919</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1937</v>
      </c>
      <c r="B258" s="70">
        <v>340</v>
      </c>
      <c r="C258" s="70">
        <v>19</v>
      </c>
      <c r="D258" s="70">
        <v>20</v>
      </c>
      <c r="E258" s="70">
        <v>2022</v>
      </c>
      <c r="F258" s="70" t="s">
        <v>161</v>
      </c>
      <c r="G258" s="70" t="s">
        <v>1918</v>
      </c>
      <c r="H258" s="70" t="s">
        <v>1919</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1938</v>
      </c>
      <c r="B259" s="70">
        <v>340</v>
      </c>
      <c r="C259" s="70">
        <v>20</v>
      </c>
      <c r="D259" s="70">
        <v>20</v>
      </c>
      <c r="E259" s="70">
        <v>2023</v>
      </c>
      <c r="F259" s="70" t="s">
        <v>1539</v>
      </c>
      <c r="G259" s="70" t="s">
        <v>1918</v>
      </c>
      <c r="H259" s="70" t="s">
        <v>1919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1939</v>
      </c>
      <c r="B260" s="70">
        <v>340</v>
      </c>
      <c r="C260" s="70">
        <v>21</v>
      </c>
      <c r="D260" s="70">
        <v>20</v>
      </c>
      <c r="E260" s="70">
        <v>2024</v>
      </c>
      <c r="F260" s="70" t="s">
        <v>1554</v>
      </c>
      <c r="G260" s="70" t="s">
        <v>1918</v>
      </c>
      <c r="H260" s="70" t="s">
        <v>1919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52</v>
      </c>
      <c r="C261" s="70">
        <v>1</v>
      </c>
      <c r="D261" s="70">
        <v>4</v>
      </c>
      <c r="E261" s="70">
        <v>1990</v>
      </c>
      <c r="F261" s="70" t="s">
        <v>787</v>
      </c>
      <c r="G261" s="70" t="s">
        <v>1941</v>
      </c>
      <c r="H261" s="70" t="s">
        <v>1942</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53</v>
      </c>
      <c r="C262" s="70">
        <v>2</v>
      </c>
      <c r="D262" s="70">
        <v>4</v>
      </c>
      <c r="E262" s="70">
        <v>2005</v>
      </c>
      <c r="F262" s="70" t="s">
        <v>789</v>
      </c>
      <c r="G262" s="70" t="s">
        <v>1941</v>
      </c>
      <c r="H262" s="70" t="s">
        <v>1942</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54</v>
      </c>
      <c r="C263" s="70">
        <v>3</v>
      </c>
      <c r="D263" s="70">
        <v>4</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55</v>
      </c>
      <c r="C264" s="70">
        <v>4</v>
      </c>
      <c r="D264" s="70">
        <v>4</v>
      </c>
      <c r="E264" s="70">
        <v>2007</v>
      </c>
      <c r="F264" s="70" t="s">
        <v>791</v>
      </c>
      <c r="G264" s="70" t="s">
        <v>1941</v>
      </c>
      <c r="H264" s="70" t="s">
        <v>1942</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56</v>
      </c>
      <c r="C265" s="70">
        <v>5</v>
      </c>
      <c r="D265" s="70">
        <v>4</v>
      </c>
      <c r="E265" s="70">
        <v>2008</v>
      </c>
      <c r="F265" s="70" t="s">
        <v>792</v>
      </c>
      <c r="G265" s="70" t="s">
        <v>1941</v>
      </c>
      <c r="H265" s="70" t="s">
        <v>1942</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57</v>
      </c>
      <c r="C266" s="70">
        <v>6</v>
      </c>
      <c r="D266" s="70">
        <v>4</v>
      </c>
      <c r="E266" s="70">
        <v>2009</v>
      </c>
      <c r="F266" s="70" t="s">
        <v>176</v>
      </c>
      <c r="G266" s="70" t="s">
        <v>1941</v>
      </c>
      <c r="H266" s="70" t="s">
        <v>1942</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1948</v>
      </c>
      <c r="B267" s="70">
        <v>58</v>
      </c>
      <c r="C267" s="70">
        <v>7</v>
      </c>
      <c r="D267" s="70">
        <v>4</v>
      </c>
      <c r="E267" s="70">
        <v>2010</v>
      </c>
      <c r="F267" s="70" t="s">
        <v>177</v>
      </c>
      <c r="G267" s="70" t="s">
        <v>1941</v>
      </c>
      <c r="H267" s="70" t="s">
        <v>1942</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1949</v>
      </c>
      <c r="B268" s="70">
        <v>59</v>
      </c>
      <c r="C268" s="70">
        <v>8</v>
      </c>
      <c r="D268" s="70">
        <v>4</v>
      </c>
      <c r="E268" s="70">
        <v>2011</v>
      </c>
      <c r="F268" s="70" t="s">
        <v>178</v>
      </c>
      <c r="G268" s="70" t="s">
        <v>1941</v>
      </c>
      <c r="H268" s="70" t="s">
        <v>1942</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1950</v>
      </c>
      <c r="B269" s="70">
        <v>60</v>
      </c>
      <c r="C269" s="70">
        <v>9</v>
      </c>
      <c r="D269" s="70">
        <v>4</v>
      </c>
      <c r="E269" s="70">
        <v>2012</v>
      </c>
      <c r="F269" s="70" t="s">
        <v>179</v>
      </c>
      <c r="G269" s="70" t="s">
        <v>1941</v>
      </c>
      <c r="H269" s="70" t="s">
        <v>1942</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1951</v>
      </c>
      <c r="B270" s="70">
        <v>61</v>
      </c>
      <c r="C270" s="70">
        <v>10</v>
      </c>
      <c r="D270" s="70">
        <v>4</v>
      </c>
      <c r="E270" s="70">
        <v>2013</v>
      </c>
      <c r="F270" s="70" t="s">
        <v>180</v>
      </c>
      <c r="G270" s="70" t="s">
        <v>1941</v>
      </c>
      <c r="H270" s="70" t="s">
        <v>1942</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1952</v>
      </c>
      <c r="B271" s="70">
        <v>62</v>
      </c>
      <c r="C271" s="70">
        <v>11</v>
      </c>
      <c r="D271" s="70">
        <v>4</v>
      </c>
      <c r="E271" s="70">
        <v>2014</v>
      </c>
      <c r="F271" s="70" t="s">
        <v>181</v>
      </c>
      <c r="G271" s="70" t="s">
        <v>1941</v>
      </c>
      <c r="H271" s="70" t="s">
        <v>1942</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1953</v>
      </c>
      <c r="B272" s="70">
        <v>63</v>
      </c>
      <c r="C272" s="70">
        <v>12</v>
      </c>
      <c r="D272" s="70">
        <v>4</v>
      </c>
      <c r="E272" s="70">
        <v>2015</v>
      </c>
      <c r="F272" s="70" t="s">
        <v>182</v>
      </c>
      <c r="G272" s="70" t="s">
        <v>1941</v>
      </c>
      <c r="H272" s="70" t="s">
        <v>1942</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1954</v>
      </c>
      <c r="B273" s="70">
        <v>64</v>
      </c>
      <c r="C273" s="70">
        <v>13</v>
      </c>
      <c r="D273" s="70">
        <v>4</v>
      </c>
      <c r="E273" s="70">
        <v>2016</v>
      </c>
      <c r="F273" s="70" t="s">
        <v>155</v>
      </c>
      <c r="G273" s="1064" t="s">
        <v>1941</v>
      </c>
      <c r="H273" s="70" t="s">
        <v>1942</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1955</v>
      </c>
      <c r="B274" s="70">
        <v>65</v>
      </c>
      <c r="C274" s="70">
        <v>14</v>
      </c>
      <c r="D274" s="70">
        <v>4</v>
      </c>
      <c r="E274" s="70">
        <v>2017</v>
      </c>
      <c r="F274" s="70" t="s">
        <v>156</v>
      </c>
      <c r="G274" s="1064" t="s">
        <v>1941</v>
      </c>
      <c r="H274" s="70" t="s">
        <v>1942</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1956</v>
      </c>
      <c r="B275" s="70">
        <v>66</v>
      </c>
      <c r="C275" s="70">
        <v>15</v>
      </c>
      <c r="D275" s="70">
        <v>4</v>
      </c>
      <c r="E275" s="70">
        <v>2018</v>
      </c>
      <c r="F275" s="70" t="s">
        <v>183</v>
      </c>
      <c r="G275" s="70" t="s">
        <v>1941</v>
      </c>
      <c r="H275" s="70" t="s">
        <v>1942</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1957</v>
      </c>
      <c r="B276" s="70">
        <v>67</v>
      </c>
      <c r="C276" s="70">
        <v>16</v>
      </c>
      <c r="D276" s="70">
        <v>4</v>
      </c>
      <c r="E276" s="70">
        <v>2019</v>
      </c>
      <c r="F276" s="70" t="s">
        <v>158</v>
      </c>
      <c r="G276" s="70" t="s">
        <v>1941</v>
      </c>
      <c r="H276" s="70" t="s">
        <v>1942</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1958</v>
      </c>
      <c r="B277" s="70">
        <v>68</v>
      </c>
      <c r="C277" s="70">
        <v>17</v>
      </c>
      <c r="D277" s="70">
        <v>4</v>
      </c>
      <c r="E277" s="70">
        <v>2020</v>
      </c>
      <c r="F277" s="70" t="s">
        <v>159</v>
      </c>
      <c r="G277" s="70" t="s">
        <v>1941</v>
      </c>
      <c r="H277" s="70" t="s">
        <v>1942</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1959</v>
      </c>
      <c r="B278" s="70">
        <v>68</v>
      </c>
      <c r="C278" s="70">
        <v>18</v>
      </c>
      <c r="D278" s="70">
        <v>4</v>
      </c>
      <c r="E278" s="70">
        <v>2021</v>
      </c>
      <c r="F278" s="70" t="s">
        <v>160</v>
      </c>
      <c r="G278" s="70" t="s">
        <v>1941</v>
      </c>
      <c r="H278" s="70" t="s">
        <v>1942</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1960</v>
      </c>
      <c r="B279" s="70">
        <v>68</v>
      </c>
      <c r="C279" s="70">
        <v>19</v>
      </c>
      <c r="D279" s="70">
        <v>4</v>
      </c>
      <c r="E279" s="70">
        <v>2022</v>
      </c>
      <c r="F279" s="70" t="s">
        <v>161</v>
      </c>
      <c r="G279" s="70" t="s">
        <v>1941</v>
      </c>
      <c r="H279" s="70" t="s">
        <v>1942</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68</v>
      </c>
      <c r="C280" s="70">
        <v>20</v>
      </c>
      <c r="D280" s="70">
        <v>4</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68</v>
      </c>
      <c r="C281" s="70">
        <v>21</v>
      </c>
      <c r="D281" s="70">
        <v>4</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409</v>
      </c>
      <c r="C282" s="70">
        <v>1</v>
      </c>
      <c r="D282" s="70">
        <v>25</v>
      </c>
      <c r="E282" s="70">
        <v>1990</v>
      </c>
      <c r="F282" s="70" t="s">
        <v>787</v>
      </c>
      <c r="G282" s="70" t="s">
        <v>1964</v>
      </c>
      <c r="H282" s="70" t="s">
        <v>1965</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410</v>
      </c>
      <c r="C283" s="70">
        <v>2</v>
      </c>
      <c r="D283" s="70">
        <v>25</v>
      </c>
      <c r="E283" s="70">
        <v>2005</v>
      </c>
      <c r="F283" s="70" t="s">
        <v>789</v>
      </c>
      <c r="G283" s="70" t="s">
        <v>1964</v>
      </c>
      <c r="H283" s="70" t="s">
        <v>1965</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411</v>
      </c>
      <c r="C284" s="70">
        <v>3</v>
      </c>
      <c r="D284" s="70">
        <v>25</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412</v>
      </c>
      <c r="C285" s="70">
        <v>4</v>
      </c>
      <c r="D285" s="70">
        <v>25</v>
      </c>
      <c r="E285" s="70">
        <v>2007</v>
      </c>
      <c r="F285" s="70" t="s">
        <v>791</v>
      </c>
      <c r="G285" s="70" t="s">
        <v>1964</v>
      </c>
      <c r="H285" s="70" t="s">
        <v>1965</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413</v>
      </c>
      <c r="C286" s="70">
        <v>5</v>
      </c>
      <c r="D286" s="70">
        <v>25</v>
      </c>
      <c r="E286" s="70">
        <v>2008</v>
      </c>
      <c r="F286" s="70" t="s">
        <v>792</v>
      </c>
      <c r="G286" s="70" t="s">
        <v>1964</v>
      </c>
      <c r="H286" s="70" t="s">
        <v>1965</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414</v>
      </c>
      <c r="C287" s="70">
        <v>6</v>
      </c>
      <c r="D287" s="70">
        <v>25</v>
      </c>
      <c r="E287" s="70">
        <v>2009</v>
      </c>
      <c r="F287" s="70" t="s">
        <v>176</v>
      </c>
      <c r="G287" s="70" t="s">
        <v>1964</v>
      </c>
      <c r="H287" s="70" t="s">
        <v>1965</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1971</v>
      </c>
      <c r="B288" s="70">
        <v>415</v>
      </c>
      <c r="C288" s="70">
        <v>7</v>
      </c>
      <c r="D288" s="70">
        <v>25</v>
      </c>
      <c r="E288" s="70">
        <v>2010</v>
      </c>
      <c r="F288" s="70" t="s">
        <v>177</v>
      </c>
      <c r="G288" s="70" t="s">
        <v>1964</v>
      </c>
      <c r="H288" s="70" t="s">
        <v>1965</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1972</v>
      </c>
      <c r="B289" s="70">
        <v>416</v>
      </c>
      <c r="C289" s="70">
        <v>8</v>
      </c>
      <c r="D289" s="70">
        <v>25</v>
      </c>
      <c r="E289" s="70">
        <v>2011</v>
      </c>
      <c r="F289" s="70" t="s">
        <v>178</v>
      </c>
      <c r="G289" s="70" t="s">
        <v>1964</v>
      </c>
      <c r="H289" s="70" t="s">
        <v>1965</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1973</v>
      </c>
      <c r="B290" s="70">
        <v>417</v>
      </c>
      <c r="C290" s="70">
        <v>9</v>
      </c>
      <c r="D290" s="70">
        <v>25</v>
      </c>
      <c r="E290" s="70">
        <v>2012</v>
      </c>
      <c r="F290" s="70" t="s">
        <v>179</v>
      </c>
      <c r="G290" s="70" t="s">
        <v>1964</v>
      </c>
      <c r="H290" s="70" t="s">
        <v>1965</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1974</v>
      </c>
      <c r="B291" s="70">
        <v>418</v>
      </c>
      <c r="C291" s="70">
        <v>10</v>
      </c>
      <c r="D291" s="70">
        <v>25</v>
      </c>
      <c r="E291" s="70">
        <v>2013</v>
      </c>
      <c r="F291" s="70" t="s">
        <v>180</v>
      </c>
      <c r="G291" s="70" t="s">
        <v>1964</v>
      </c>
      <c r="H291" s="70" t="s">
        <v>1965</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1975</v>
      </c>
      <c r="B292" s="70">
        <v>419</v>
      </c>
      <c r="C292" s="70">
        <v>11</v>
      </c>
      <c r="D292" s="70">
        <v>25</v>
      </c>
      <c r="E292" s="70">
        <v>2014</v>
      </c>
      <c r="F292" s="70" t="s">
        <v>181</v>
      </c>
      <c r="G292" s="1064" t="s">
        <v>1964</v>
      </c>
      <c r="H292" s="70" t="s">
        <v>1965</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1976</v>
      </c>
      <c r="B293" s="70">
        <v>420</v>
      </c>
      <c r="C293" s="70">
        <v>12</v>
      </c>
      <c r="D293" s="70">
        <v>25</v>
      </c>
      <c r="E293" s="70">
        <v>2015</v>
      </c>
      <c r="F293" s="70" t="s">
        <v>182</v>
      </c>
      <c r="G293" s="1064" t="s">
        <v>1964</v>
      </c>
      <c r="H293" s="70" t="s">
        <v>1965</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1977</v>
      </c>
      <c r="B294" s="70">
        <v>421</v>
      </c>
      <c r="C294" s="70">
        <v>13</v>
      </c>
      <c r="D294" s="70">
        <v>25</v>
      </c>
      <c r="E294" s="70">
        <v>2016</v>
      </c>
      <c r="F294" s="70" t="s">
        <v>155</v>
      </c>
      <c r="G294" s="70" t="s">
        <v>1964</v>
      </c>
      <c r="H294" s="70" t="s">
        <v>1965</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1978</v>
      </c>
      <c r="B295" s="70">
        <v>422</v>
      </c>
      <c r="C295" s="70">
        <v>14</v>
      </c>
      <c r="D295" s="70">
        <v>25</v>
      </c>
      <c r="E295" s="70">
        <v>2017</v>
      </c>
      <c r="F295" s="70" t="s">
        <v>156</v>
      </c>
      <c r="G295" s="70" t="s">
        <v>1964</v>
      </c>
      <c r="H295" s="70" t="s">
        <v>1965</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1979</v>
      </c>
      <c r="B296" s="70">
        <v>423</v>
      </c>
      <c r="C296" s="70">
        <v>15</v>
      </c>
      <c r="D296" s="70">
        <v>25</v>
      </c>
      <c r="E296" s="70">
        <v>2018</v>
      </c>
      <c r="F296" s="70" t="s">
        <v>183</v>
      </c>
      <c r="G296" s="70" t="s">
        <v>1964</v>
      </c>
      <c r="H296" s="70" t="s">
        <v>1965</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1980</v>
      </c>
      <c r="B297" s="70">
        <v>424</v>
      </c>
      <c r="C297" s="70">
        <v>16</v>
      </c>
      <c r="D297" s="70">
        <v>25</v>
      </c>
      <c r="E297" s="70">
        <v>2019</v>
      </c>
      <c r="F297" s="70" t="s">
        <v>158</v>
      </c>
      <c r="G297" s="70" t="s">
        <v>1964</v>
      </c>
      <c r="H297" s="70" t="s">
        <v>1965</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1981</v>
      </c>
      <c r="B298" s="70">
        <v>425</v>
      </c>
      <c r="C298" s="70">
        <v>17</v>
      </c>
      <c r="D298" s="70">
        <v>25</v>
      </c>
      <c r="E298" s="70">
        <v>2020</v>
      </c>
      <c r="F298" s="70" t="s">
        <v>159</v>
      </c>
      <c r="G298" s="70" t="s">
        <v>1964</v>
      </c>
      <c r="H298" s="70" t="s">
        <v>1965</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1982</v>
      </c>
      <c r="B299" s="70">
        <v>425</v>
      </c>
      <c r="C299" s="70">
        <v>18</v>
      </c>
      <c r="D299" s="70">
        <v>25</v>
      </c>
      <c r="E299" s="70">
        <v>2021</v>
      </c>
      <c r="F299" s="70" t="s">
        <v>160</v>
      </c>
      <c r="G299" s="70" t="s">
        <v>1964</v>
      </c>
      <c r="H299" s="70" t="s">
        <v>1965</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1983</v>
      </c>
      <c r="B300" s="70">
        <v>425</v>
      </c>
      <c r="C300" s="70">
        <v>19</v>
      </c>
      <c r="D300" s="70">
        <v>25</v>
      </c>
      <c r="E300" s="70">
        <v>2022</v>
      </c>
      <c r="F300" s="70" t="s">
        <v>161</v>
      </c>
      <c r="G300" s="70" t="s">
        <v>1964</v>
      </c>
      <c r="H300" s="70" t="s">
        <v>1965</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425</v>
      </c>
      <c r="C301" s="70">
        <v>20</v>
      </c>
      <c r="D301" s="70">
        <v>25</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425</v>
      </c>
      <c r="C302" s="70">
        <v>21</v>
      </c>
      <c r="D302" s="70">
        <v>25</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18</v>
      </c>
      <c r="C303" s="70">
        <v>1</v>
      </c>
      <c r="D303" s="70">
        <v>2</v>
      </c>
      <c r="E303" s="70">
        <v>1990</v>
      </c>
      <c r="F303" s="70" t="s">
        <v>787</v>
      </c>
      <c r="G303" s="70" t="s">
        <v>1987</v>
      </c>
      <c r="H303" s="70" t="s">
        <v>1988</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19</v>
      </c>
      <c r="C304" s="70">
        <v>2</v>
      </c>
      <c r="D304" s="70">
        <v>2</v>
      </c>
      <c r="E304" s="70">
        <v>2005</v>
      </c>
      <c r="F304" s="70" t="s">
        <v>789</v>
      </c>
      <c r="G304" s="70" t="s">
        <v>1987</v>
      </c>
      <c r="H304" s="70" t="s">
        <v>1988</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20</v>
      </c>
      <c r="C305" s="70">
        <v>3</v>
      </c>
      <c r="D305" s="70">
        <v>2</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21</v>
      </c>
      <c r="C306" s="70">
        <v>4</v>
      </c>
      <c r="D306" s="70">
        <v>2</v>
      </c>
      <c r="E306" s="70">
        <v>2007</v>
      </c>
      <c r="F306" s="70" t="s">
        <v>791</v>
      </c>
      <c r="G306" s="70" t="s">
        <v>1987</v>
      </c>
      <c r="H306" s="70" t="s">
        <v>1988</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22</v>
      </c>
      <c r="C307" s="70">
        <v>5</v>
      </c>
      <c r="D307" s="70">
        <v>2</v>
      </c>
      <c r="E307" s="70">
        <v>2008</v>
      </c>
      <c r="F307" s="70" t="s">
        <v>792</v>
      </c>
      <c r="G307" s="70" t="s">
        <v>1987</v>
      </c>
      <c r="H307" s="70" t="s">
        <v>1988</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23</v>
      </c>
      <c r="C308" s="70">
        <v>6</v>
      </c>
      <c r="D308" s="70">
        <v>2</v>
      </c>
      <c r="E308" s="70">
        <v>2009</v>
      </c>
      <c r="F308" s="70" t="s">
        <v>176</v>
      </c>
      <c r="G308" s="70" t="s">
        <v>1987</v>
      </c>
      <c r="H308" s="70" t="s">
        <v>1988</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1994</v>
      </c>
      <c r="B309" s="70">
        <v>24</v>
      </c>
      <c r="C309" s="70">
        <v>7</v>
      </c>
      <c r="D309" s="70">
        <v>2</v>
      </c>
      <c r="E309" s="70">
        <v>2010</v>
      </c>
      <c r="F309" s="70" t="s">
        <v>177</v>
      </c>
      <c r="G309" s="70" t="s">
        <v>1987</v>
      </c>
      <c r="H309" s="70" t="s">
        <v>1988</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1995</v>
      </c>
      <c r="B310" s="70">
        <v>25</v>
      </c>
      <c r="C310" s="70">
        <v>8</v>
      </c>
      <c r="D310" s="70">
        <v>2</v>
      </c>
      <c r="E310" s="70">
        <v>2011</v>
      </c>
      <c r="F310" s="70" t="s">
        <v>178</v>
      </c>
      <c r="G310" s="70" t="s">
        <v>1987</v>
      </c>
      <c r="H310" s="70" t="s">
        <v>1988</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1996</v>
      </c>
      <c r="B311" s="70">
        <v>26</v>
      </c>
      <c r="C311" s="70">
        <v>9</v>
      </c>
      <c r="D311" s="70">
        <v>2</v>
      </c>
      <c r="E311" s="70">
        <v>2012</v>
      </c>
      <c r="F311" s="70" t="s">
        <v>179</v>
      </c>
      <c r="G311" s="1064" t="s">
        <v>1987</v>
      </c>
      <c r="H311" s="70" t="s">
        <v>1988</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1997</v>
      </c>
      <c r="B312" s="70">
        <v>27</v>
      </c>
      <c r="C312" s="70">
        <v>10</v>
      </c>
      <c r="D312" s="70">
        <v>2</v>
      </c>
      <c r="E312" s="70">
        <v>2013</v>
      </c>
      <c r="F312" s="70" t="s">
        <v>180</v>
      </c>
      <c r="G312" s="1064" t="s">
        <v>1987</v>
      </c>
      <c r="H312" s="70" t="s">
        <v>1988</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1998</v>
      </c>
      <c r="B313" s="70">
        <v>28</v>
      </c>
      <c r="C313" s="70">
        <v>11</v>
      </c>
      <c r="D313" s="70">
        <v>2</v>
      </c>
      <c r="E313" s="70">
        <v>2014</v>
      </c>
      <c r="F313" s="70" t="s">
        <v>181</v>
      </c>
      <c r="G313" s="70" t="s">
        <v>1987</v>
      </c>
      <c r="H313" s="70" t="s">
        <v>1988</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1999</v>
      </c>
      <c r="B314" s="70">
        <v>29</v>
      </c>
      <c r="C314" s="70">
        <v>12</v>
      </c>
      <c r="D314" s="70">
        <v>2</v>
      </c>
      <c r="E314" s="70">
        <v>2015</v>
      </c>
      <c r="F314" s="70" t="s">
        <v>182</v>
      </c>
      <c r="G314" s="70" t="s">
        <v>1987</v>
      </c>
      <c r="H314" s="70" t="s">
        <v>1988</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2000</v>
      </c>
      <c r="B315" s="70">
        <v>30</v>
      </c>
      <c r="C315" s="70">
        <v>13</v>
      </c>
      <c r="D315" s="70">
        <v>2</v>
      </c>
      <c r="E315" s="70">
        <v>2016</v>
      </c>
      <c r="F315" s="70" t="s">
        <v>155</v>
      </c>
      <c r="G315" s="70" t="s">
        <v>1987</v>
      </c>
      <c r="H315" s="70" t="s">
        <v>1988</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2001</v>
      </c>
      <c r="B316" s="70">
        <v>31</v>
      </c>
      <c r="C316" s="70">
        <v>14</v>
      </c>
      <c r="D316" s="70">
        <v>2</v>
      </c>
      <c r="E316" s="70">
        <v>2017</v>
      </c>
      <c r="F316" s="70" t="s">
        <v>156</v>
      </c>
      <c r="G316" s="70" t="s">
        <v>1987</v>
      </c>
      <c r="H316" s="70" t="s">
        <v>1988</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2002</v>
      </c>
      <c r="B317" s="70">
        <v>32</v>
      </c>
      <c r="C317" s="70">
        <v>15</v>
      </c>
      <c r="D317" s="70">
        <v>2</v>
      </c>
      <c r="E317" s="70">
        <v>2018</v>
      </c>
      <c r="F317" s="70" t="s">
        <v>183</v>
      </c>
      <c r="G317" s="70" t="s">
        <v>1987</v>
      </c>
      <c r="H317" s="70" t="s">
        <v>1988</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2003</v>
      </c>
      <c r="B318" s="70">
        <v>33</v>
      </c>
      <c r="C318" s="70">
        <v>16</v>
      </c>
      <c r="D318" s="70">
        <v>2</v>
      </c>
      <c r="E318" s="70">
        <v>2019</v>
      </c>
      <c r="F318" s="70" t="s">
        <v>158</v>
      </c>
      <c r="G318" s="70" t="s">
        <v>1987</v>
      </c>
      <c r="H318" s="70" t="s">
        <v>1988</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2004</v>
      </c>
      <c r="B319" s="70">
        <v>34</v>
      </c>
      <c r="C319" s="70">
        <v>17</v>
      </c>
      <c r="D319" s="70">
        <v>2</v>
      </c>
      <c r="E319" s="70">
        <v>2020</v>
      </c>
      <c r="F319" s="70" t="s">
        <v>159</v>
      </c>
      <c r="G319" s="70" t="s">
        <v>1987</v>
      </c>
      <c r="H319" s="70" t="s">
        <v>1988</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2005</v>
      </c>
      <c r="B320" s="70">
        <v>34</v>
      </c>
      <c r="C320" s="70">
        <v>18</v>
      </c>
      <c r="D320" s="70">
        <v>2</v>
      </c>
      <c r="E320" s="70">
        <v>2021</v>
      </c>
      <c r="F320" s="70" t="s">
        <v>160</v>
      </c>
      <c r="G320" s="70" t="s">
        <v>1987</v>
      </c>
      <c r="H320" s="70" t="s">
        <v>1988</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2006</v>
      </c>
      <c r="B321" s="70">
        <v>34</v>
      </c>
      <c r="C321" s="70">
        <v>19</v>
      </c>
      <c r="D321" s="70">
        <v>2</v>
      </c>
      <c r="E321" s="70">
        <v>2022</v>
      </c>
      <c r="F321" s="70" t="s">
        <v>161</v>
      </c>
      <c r="G321" s="70" t="s">
        <v>1987</v>
      </c>
      <c r="H321" s="70" t="s">
        <v>1988</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34</v>
      </c>
      <c r="C322" s="70">
        <v>20</v>
      </c>
      <c r="D322" s="70">
        <v>2</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34</v>
      </c>
      <c r="C323" s="70">
        <v>21</v>
      </c>
      <c r="D323" s="70">
        <v>2</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86</v>
      </c>
      <c r="C324" s="70">
        <v>1</v>
      </c>
      <c r="D324" s="70">
        <v>6</v>
      </c>
      <c r="E324" s="70">
        <v>1990</v>
      </c>
      <c r="F324" s="70" t="s">
        <v>787</v>
      </c>
      <c r="G324" s="70" t="s">
        <v>2010</v>
      </c>
      <c r="H324" s="70" t="s">
        <v>2011</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87</v>
      </c>
      <c r="C325" s="70">
        <v>2</v>
      </c>
      <c r="D325" s="70">
        <v>6</v>
      </c>
      <c r="E325" s="70">
        <v>2005</v>
      </c>
      <c r="F325" s="70" t="s">
        <v>789</v>
      </c>
      <c r="G325" s="70" t="s">
        <v>2010</v>
      </c>
      <c r="H325" s="70" t="s">
        <v>2011</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88</v>
      </c>
      <c r="C326" s="70">
        <v>3</v>
      </c>
      <c r="D326" s="70">
        <v>6</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89</v>
      </c>
      <c r="C327" s="70">
        <v>4</v>
      </c>
      <c r="D327" s="70">
        <v>6</v>
      </c>
      <c r="E327" s="70">
        <v>2007</v>
      </c>
      <c r="F327" s="70" t="s">
        <v>791</v>
      </c>
      <c r="G327" s="70" t="s">
        <v>2010</v>
      </c>
      <c r="H327" s="70" t="s">
        <v>2011</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90</v>
      </c>
      <c r="C328" s="70">
        <v>5</v>
      </c>
      <c r="D328" s="70">
        <v>6</v>
      </c>
      <c r="E328" s="70">
        <v>2008</v>
      </c>
      <c r="F328" s="70" t="s">
        <v>792</v>
      </c>
      <c r="G328" s="70" t="s">
        <v>2010</v>
      </c>
      <c r="H328" s="70" t="s">
        <v>2011</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91</v>
      </c>
      <c r="C329" s="70">
        <v>6</v>
      </c>
      <c r="D329" s="70">
        <v>6</v>
      </c>
      <c r="E329" s="70">
        <v>2009</v>
      </c>
      <c r="F329" s="70" t="s">
        <v>176</v>
      </c>
      <c r="G329" s="1064" t="s">
        <v>2010</v>
      </c>
      <c r="H329" s="70" t="s">
        <v>2011</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2017</v>
      </c>
      <c r="B330" s="70">
        <v>92</v>
      </c>
      <c r="C330" s="70">
        <v>7</v>
      </c>
      <c r="D330" s="70">
        <v>6</v>
      </c>
      <c r="E330" s="70">
        <v>2010</v>
      </c>
      <c r="F330" s="70" t="s">
        <v>177</v>
      </c>
      <c r="G330" s="1064" t="s">
        <v>2010</v>
      </c>
      <c r="H330" s="70" t="s">
        <v>2011</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2018</v>
      </c>
      <c r="B331" s="70">
        <v>93</v>
      </c>
      <c r="C331" s="70">
        <v>8</v>
      </c>
      <c r="D331" s="70">
        <v>6</v>
      </c>
      <c r="E331" s="70">
        <v>2011</v>
      </c>
      <c r="F331" s="70" t="s">
        <v>178</v>
      </c>
      <c r="G331" s="70" t="s">
        <v>2010</v>
      </c>
      <c r="H331" s="70" t="s">
        <v>2011</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2019</v>
      </c>
      <c r="B332" s="70">
        <v>94</v>
      </c>
      <c r="C332" s="70">
        <v>9</v>
      </c>
      <c r="D332" s="70">
        <v>6</v>
      </c>
      <c r="E332" s="70">
        <v>2012</v>
      </c>
      <c r="F332" s="70" t="s">
        <v>179</v>
      </c>
      <c r="G332" s="70" t="s">
        <v>2010</v>
      </c>
      <c r="H332" s="70" t="s">
        <v>2011</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2020</v>
      </c>
      <c r="B333" s="70">
        <v>95</v>
      </c>
      <c r="C333" s="70">
        <v>10</v>
      </c>
      <c r="D333" s="70">
        <v>6</v>
      </c>
      <c r="E333" s="70">
        <v>2013</v>
      </c>
      <c r="F333" s="70" t="s">
        <v>180</v>
      </c>
      <c r="G333" s="70" t="s">
        <v>2010</v>
      </c>
      <c r="H333" s="70" t="s">
        <v>2011</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2021</v>
      </c>
      <c r="B334" s="70">
        <v>96</v>
      </c>
      <c r="C334" s="70">
        <v>11</v>
      </c>
      <c r="D334" s="70">
        <v>6</v>
      </c>
      <c r="E334" s="70">
        <v>2014</v>
      </c>
      <c r="F334" s="70" t="s">
        <v>181</v>
      </c>
      <c r="G334" s="70" t="s">
        <v>2010</v>
      </c>
      <c r="H334" s="70" t="s">
        <v>2011</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2022</v>
      </c>
      <c r="B335" s="70">
        <v>97</v>
      </c>
      <c r="C335" s="70">
        <v>12</v>
      </c>
      <c r="D335" s="70">
        <v>6</v>
      </c>
      <c r="E335" s="70">
        <v>2015</v>
      </c>
      <c r="F335" s="70" t="s">
        <v>182</v>
      </c>
      <c r="G335" s="70" t="s">
        <v>2010</v>
      </c>
      <c r="H335" s="70" t="s">
        <v>2011</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2023</v>
      </c>
      <c r="B336" s="70">
        <v>98</v>
      </c>
      <c r="C336" s="70">
        <v>13</v>
      </c>
      <c r="D336" s="70">
        <v>6</v>
      </c>
      <c r="E336" s="70">
        <v>2016</v>
      </c>
      <c r="F336" s="70" t="s">
        <v>155</v>
      </c>
      <c r="G336" s="70" t="s">
        <v>2010</v>
      </c>
      <c r="H336" s="70" t="s">
        <v>2011</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2024</v>
      </c>
      <c r="B337" s="70">
        <v>99</v>
      </c>
      <c r="C337" s="70">
        <v>14</v>
      </c>
      <c r="D337" s="70">
        <v>6</v>
      </c>
      <c r="E337" s="70">
        <v>2017</v>
      </c>
      <c r="F337" s="70" t="s">
        <v>156</v>
      </c>
      <c r="G337" s="70" t="s">
        <v>2010</v>
      </c>
      <c r="H337" s="70" t="s">
        <v>2011</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2025</v>
      </c>
      <c r="B338" s="70">
        <v>100</v>
      </c>
      <c r="C338" s="70">
        <v>15</v>
      </c>
      <c r="D338" s="70">
        <v>6</v>
      </c>
      <c r="E338" s="70">
        <v>2018</v>
      </c>
      <c r="F338" s="70" t="s">
        <v>183</v>
      </c>
      <c r="G338" s="70" t="s">
        <v>2010</v>
      </c>
      <c r="H338" s="70" t="s">
        <v>2011</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2026</v>
      </c>
      <c r="B339" s="70">
        <v>101</v>
      </c>
      <c r="C339" s="70">
        <v>16</v>
      </c>
      <c r="D339" s="70">
        <v>6</v>
      </c>
      <c r="E339" s="70">
        <v>2019</v>
      </c>
      <c r="F339" s="70" t="s">
        <v>158</v>
      </c>
      <c r="G339" s="70" t="s">
        <v>2010</v>
      </c>
      <c r="H339" s="70" t="s">
        <v>2011</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2027</v>
      </c>
      <c r="B340" s="70">
        <v>102</v>
      </c>
      <c r="C340" s="70">
        <v>17</v>
      </c>
      <c r="D340" s="70">
        <v>6</v>
      </c>
      <c r="E340" s="70">
        <v>2020</v>
      </c>
      <c r="F340" s="70" t="s">
        <v>159</v>
      </c>
      <c r="G340" s="70" t="s">
        <v>2010</v>
      </c>
      <c r="H340" s="70" t="s">
        <v>2011</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2028</v>
      </c>
      <c r="B341" s="70">
        <v>102</v>
      </c>
      <c r="C341" s="70">
        <v>18</v>
      </c>
      <c r="D341" s="70">
        <v>6</v>
      </c>
      <c r="E341" s="70">
        <v>2021</v>
      </c>
      <c r="F341" s="70" t="s">
        <v>160</v>
      </c>
      <c r="G341" s="70" t="s">
        <v>2010</v>
      </c>
      <c r="H341" s="70" t="s">
        <v>2011</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2029</v>
      </c>
      <c r="B342" s="70">
        <v>102</v>
      </c>
      <c r="C342" s="70">
        <v>19</v>
      </c>
      <c r="D342" s="70">
        <v>6</v>
      </c>
      <c r="E342" s="70">
        <v>2022</v>
      </c>
      <c r="F342" s="70" t="s">
        <v>161</v>
      </c>
      <c r="G342" s="70" t="s">
        <v>2010</v>
      </c>
      <c r="H342" s="70" t="s">
        <v>2011</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102</v>
      </c>
      <c r="C343" s="70">
        <v>20</v>
      </c>
      <c r="D343" s="70">
        <v>6</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102</v>
      </c>
      <c r="C344" s="70">
        <v>21</v>
      </c>
      <c r="D344" s="70">
        <v>6</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341</v>
      </c>
      <c r="C345" s="70">
        <v>1</v>
      </c>
      <c r="D345" s="70">
        <v>21</v>
      </c>
      <c r="E345" s="70">
        <v>1990</v>
      </c>
      <c r="F345" s="70" t="s">
        <v>787</v>
      </c>
      <c r="G345" s="70" t="s">
        <v>2033</v>
      </c>
      <c r="H345" s="70" t="s">
        <v>2034</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342</v>
      </c>
      <c r="C346" s="70">
        <v>2</v>
      </c>
      <c r="D346" s="70">
        <v>21</v>
      </c>
      <c r="E346" s="70">
        <v>2005</v>
      </c>
      <c r="F346" s="70" t="s">
        <v>789</v>
      </c>
      <c r="G346" s="70" t="s">
        <v>2033</v>
      </c>
      <c r="H346" s="70" t="s">
        <v>2034</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343</v>
      </c>
      <c r="C347" s="70">
        <v>3</v>
      </c>
      <c r="D347" s="70">
        <v>21</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344</v>
      </c>
      <c r="C348" s="70">
        <v>4</v>
      </c>
      <c r="D348" s="70">
        <v>21</v>
      </c>
      <c r="E348" s="70">
        <v>2007</v>
      </c>
      <c r="F348" s="70" t="s">
        <v>791</v>
      </c>
      <c r="G348" s="70" t="s">
        <v>2033</v>
      </c>
      <c r="H348" s="70" t="s">
        <v>2034</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345</v>
      </c>
      <c r="C349" s="70">
        <v>5</v>
      </c>
      <c r="D349" s="70">
        <v>21</v>
      </c>
      <c r="E349" s="70">
        <v>2008</v>
      </c>
      <c r="F349" s="70" t="s">
        <v>792</v>
      </c>
      <c r="G349" s="1064" t="s">
        <v>2033</v>
      </c>
      <c r="H349" s="70" t="s">
        <v>2034</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346</v>
      </c>
      <c r="C350" s="70">
        <v>6</v>
      </c>
      <c r="D350" s="70">
        <v>21</v>
      </c>
      <c r="E350" s="70">
        <v>2009</v>
      </c>
      <c r="F350" s="70" t="s">
        <v>176</v>
      </c>
      <c r="G350" s="1064" t="s">
        <v>2033</v>
      </c>
      <c r="H350" s="70" t="s">
        <v>2034</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2040</v>
      </c>
      <c r="B351" s="70">
        <v>347</v>
      </c>
      <c r="C351" s="70">
        <v>7</v>
      </c>
      <c r="D351" s="70">
        <v>21</v>
      </c>
      <c r="E351" s="70">
        <v>2010</v>
      </c>
      <c r="F351" s="70" t="s">
        <v>177</v>
      </c>
      <c r="G351" s="70" t="s">
        <v>2033</v>
      </c>
      <c r="H351" s="70" t="s">
        <v>2034</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2041</v>
      </c>
      <c r="B352" s="70">
        <v>348</v>
      </c>
      <c r="C352" s="70">
        <v>8</v>
      </c>
      <c r="D352" s="70">
        <v>21</v>
      </c>
      <c r="E352" s="70">
        <v>2011</v>
      </c>
      <c r="F352" s="70" t="s">
        <v>178</v>
      </c>
      <c r="G352" s="70" t="s">
        <v>2033</v>
      </c>
      <c r="H352" s="70" t="s">
        <v>2034</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2042</v>
      </c>
      <c r="B353" s="70">
        <v>349</v>
      </c>
      <c r="C353" s="70">
        <v>9</v>
      </c>
      <c r="D353" s="70">
        <v>21</v>
      </c>
      <c r="E353" s="70">
        <v>2012</v>
      </c>
      <c r="F353" s="70" t="s">
        <v>179</v>
      </c>
      <c r="G353" s="70" t="s">
        <v>2033</v>
      </c>
      <c r="H353" s="70" t="s">
        <v>2034</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2043</v>
      </c>
      <c r="B354" s="70">
        <v>350</v>
      </c>
      <c r="C354" s="70">
        <v>10</v>
      </c>
      <c r="D354" s="70">
        <v>21</v>
      </c>
      <c r="E354" s="70">
        <v>2013</v>
      </c>
      <c r="F354" s="70" t="s">
        <v>180</v>
      </c>
      <c r="G354" s="70" t="s">
        <v>2033</v>
      </c>
      <c r="H354" s="70" t="s">
        <v>2034</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2044</v>
      </c>
      <c r="B355" s="70">
        <v>351</v>
      </c>
      <c r="C355" s="70">
        <v>11</v>
      </c>
      <c r="D355" s="70">
        <v>21</v>
      </c>
      <c r="E355" s="70">
        <v>2014</v>
      </c>
      <c r="F355" s="70" t="s">
        <v>181</v>
      </c>
      <c r="G355" s="70" t="s">
        <v>2033</v>
      </c>
      <c r="H355" s="70" t="s">
        <v>2034</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2045</v>
      </c>
      <c r="B356" s="70">
        <v>352</v>
      </c>
      <c r="C356" s="70">
        <v>12</v>
      </c>
      <c r="D356" s="70">
        <v>21</v>
      </c>
      <c r="E356" s="70">
        <v>2015</v>
      </c>
      <c r="F356" s="70" t="s">
        <v>182</v>
      </c>
      <c r="G356" s="70" t="s">
        <v>2033</v>
      </c>
      <c r="H356" s="70" t="s">
        <v>2034</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2046</v>
      </c>
      <c r="B357" s="70">
        <v>353</v>
      </c>
      <c r="C357" s="70">
        <v>13</v>
      </c>
      <c r="D357" s="70">
        <v>21</v>
      </c>
      <c r="E357" s="70">
        <v>2016</v>
      </c>
      <c r="F357" s="70" t="s">
        <v>155</v>
      </c>
      <c r="G357" s="70" t="s">
        <v>2033</v>
      </c>
      <c r="H357" s="70" t="s">
        <v>2034</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2047</v>
      </c>
      <c r="B358" s="70">
        <v>354</v>
      </c>
      <c r="C358" s="70">
        <v>14</v>
      </c>
      <c r="D358" s="70">
        <v>21</v>
      </c>
      <c r="E358" s="70">
        <v>2017</v>
      </c>
      <c r="F358" s="70" t="s">
        <v>156</v>
      </c>
      <c r="G358" s="70" t="s">
        <v>2033</v>
      </c>
      <c r="H358" s="70" t="s">
        <v>2034</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2048</v>
      </c>
      <c r="B359" s="70">
        <v>355</v>
      </c>
      <c r="C359" s="70">
        <v>15</v>
      </c>
      <c r="D359" s="70">
        <v>21</v>
      </c>
      <c r="E359" s="70">
        <v>2018</v>
      </c>
      <c r="F359" s="70" t="s">
        <v>183</v>
      </c>
      <c r="G359" s="70" t="s">
        <v>2033</v>
      </c>
      <c r="H359" s="70" t="s">
        <v>2034</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2049</v>
      </c>
      <c r="B360" s="70">
        <v>356</v>
      </c>
      <c r="C360" s="70">
        <v>16</v>
      </c>
      <c r="D360" s="70">
        <v>21</v>
      </c>
      <c r="E360" s="70">
        <v>2019</v>
      </c>
      <c r="F360" s="70" t="s">
        <v>158</v>
      </c>
      <c r="G360" s="70" t="s">
        <v>2033</v>
      </c>
      <c r="H360" s="70" t="s">
        <v>2034</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2050</v>
      </c>
      <c r="B361" s="70">
        <v>357</v>
      </c>
      <c r="C361" s="70">
        <v>17</v>
      </c>
      <c r="D361" s="70">
        <v>21</v>
      </c>
      <c r="E361" s="70">
        <v>2020</v>
      </c>
      <c r="F361" s="70" t="s">
        <v>159</v>
      </c>
      <c r="G361" s="70" t="s">
        <v>2033</v>
      </c>
      <c r="H361" s="70" t="s">
        <v>2034</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2051</v>
      </c>
      <c r="B362" s="70">
        <v>357</v>
      </c>
      <c r="C362" s="70">
        <v>18</v>
      </c>
      <c r="D362" s="70">
        <v>21</v>
      </c>
      <c r="E362" s="70">
        <v>2021</v>
      </c>
      <c r="F362" s="70" t="s">
        <v>160</v>
      </c>
      <c r="G362" s="70" t="s">
        <v>2033</v>
      </c>
      <c r="H362" s="70" t="s">
        <v>2034</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2052</v>
      </c>
      <c r="B363" s="70">
        <v>357</v>
      </c>
      <c r="C363" s="70">
        <v>19</v>
      </c>
      <c r="D363" s="70">
        <v>21</v>
      </c>
      <c r="E363" s="70">
        <v>2022</v>
      </c>
      <c r="F363" s="70" t="s">
        <v>161</v>
      </c>
      <c r="G363" s="70" t="s">
        <v>2033</v>
      </c>
      <c r="H363" s="70" t="s">
        <v>2034</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357</v>
      </c>
      <c r="C364" s="70">
        <v>20</v>
      </c>
      <c r="D364" s="70">
        <v>21</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357</v>
      </c>
      <c r="C365" s="70">
        <v>21</v>
      </c>
      <c r="D365" s="70">
        <v>21</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273</v>
      </c>
      <c r="C366" s="70">
        <v>1</v>
      </c>
      <c r="D366" s="70">
        <v>17</v>
      </c>
      <c r="E366" s="70">
        <v>1990</v>
      </c>
      <c r="F366" s="70" t="s">
        <v>787</v>
      </c>
      <c r="G366" s="70" t="s">
        <v>1641</v>
      </c>
      <c r="H366" s="70" t="s">
        <v>1642</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2056</v>
      </c>
      <c r="B367" s="70">
        <v>274</v>
      </c>
      <c r="C367" s="70">
        <v>2</v>
      </c>
      <c r="D367" s="70">
        <v>17</v>
      </c>
      <c r="E367" s="70">
        <v>2005</v>
      </c>
      <c r="F367" s="70" t="s">
        <v>789</v>
      </c>
      <c r="G367" s="70" t="s">
        <v>1641</v>
      </c>
      <c r="H367" s="70" t="s">
        <v>1642</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2057</v>
      </c>
      <c r="B368" s="70">
        <v>275</v>
      </c>
      <c r="C368" s="70">
        <v>3</v>
      </c>
      <c r="D368" s="70">
        <v>17</v>
      </c>
      <c r="E368" s="70">
        <v>2006</v>
      </c>
      <c r="F368" s="70" t="s">
        <v>790</v>
      </c>
      <c r="G368" s="1064" t="s">
        <v>1641</v>
      </c>
      <c r="H368" s="70" t="s">
        <v>1642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2058</v>
      </c>
      <c r="B369" s="70">
        <v>276</v>
      </c>
      <c r="C369" s="70">
        <v>4</v>
      </c>
      <c r="D369" s="70">
        <v>17</v>
      </c>
      <c r="E369" s="70">
        <v>2007</v>
      </c>
      <c r="F369" s="70" t="s">
        <v>791</v>
      </c>
      <c r="G369" s="1064" t="s">
        <v>1641</v>
      </c>
      <c r="H369" s="70" t="s">
        <v>1642</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2059</v>
      </c>
      <c r="B370" s="70">
        <v>277</v>
      </c>
      <c r="C370" s="70">
        <v>5</v>
      </c>
      <c r="D370" s="70">
        <v>17</v>
      </c>
      <c r="E370" s="70">
        <v>2008</v>
      </c>
      <c r="F370" s="70" t="s">
        <v>792</v>
      </c>
      <c r="G370" s="70" t="s">
        <v>1641</v>
      </c>
      <c r="H370" s="70" t="s">
        <v>1642</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2060</v>
      </c>
      <c r="B371" s="70">
        <v>278</v>
      </c>
      <c r="C371" s="70">
        <v>6</v>
      </c>
      <c r="D371" s="70">
        <v>17</v>
      </c>
      <c r="E371" s="70">
        <v>2009</v>
      </c>
      <c r="F371" s="70" t="s">
        <v>176</v>
      </c>
      <c r="G371" s="70" t="s">
        <v>1641</v>
      </c>
      <c r="H371" s="70" t="s">
        <v>1642</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2061</v>
      </c>
      <c r="B372" s="70">
        <v>279</v>
      </c>
      <c r="C372" s="70">
        <v>7</v>
      </c>
      <c r="D372" s="70">
        <v>17</v>
      </c>
      <c r="E372" s="70">
        <v>2010</v>
      </c>
      <c r="F372" s="70" t="s">
        <v>177</v>
      </c>
      <c r="G372" s="70" t="s">
        <v>1641</v>
      </c>
      <c r="H372" s="70" t="s">
        <v>1642</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2062</v>
      </c>
      <c r="B373" s="70">
        <v>280</v>
      </c>
      <c r="C373" s="70">
        <v>8</v>
      </c>
      <c r="D373" s="70">
        <v>17</v>
      </c>
      <c r="E373" s="70">
        <v>2011</v>
      </c>
      <c r="F373" s="70" t="s">
        <v>178</v>
      </c>
      <c r="G373" s="70" t="s">
        <v>1641</v>
      </c>
      <c r="H373" s="70" t="s">
        <v>1642</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2063</v>
      </c>
      <c r="B374" s="70">
        <v>281</v>
      </c>
      <c r="C374" s="70">
        <v>9</v>
      </c>
      <c r="D374" s="70">
        <v>17</v>
      </c>
      <c r="E374" s="70">
        <v>2012</v>
      </c>
      <c r="F374" s="70" t="s">
        <v>179</v>
      </c>
      <c r="G374" s="70" t="s">
        <v>1641</v>
      </c>
      <c r="H374" s="70" t="s">
        <v>1642</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2064</v>
      </c>
      <c r="B375" s="70">
        <v>282</v>
      </c>
      <c r="C375" s="70">
        <v>10</v>
      </c>
      <c r="D375" s="70">
        <v>17</v>
      </c>
      <c r="E375" s="70">
        <v>2013</v>
      </c>
      <c r="F375" s="70" t="s">
        <v>180</v>
      </c>
      <c r="G375" s="70" t="s">
        <v>1641</v>
      </c>
      <c r="H375" s="70" t="s">
        <v>1642</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2065</v>
      </c>
      <c r="B376" s="70">
        <v>283</v>
      </c>
      <c r="C376" s="70">
        <v>11</v>
      </c>
      <c r="D376" s="70">
        <v>17</v>
      </c>
      <c r="E376" s="70">
        <v>2014</v>
      </c>
      <c r="F376" s="70" t="s">
        <v>181</v>
      </c>
      <c r="G376" s="70" t="s">
        <v>1641</v>
      </c>
      <c r="H376" s="70" t="s">
        <v>1642</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2066</v>
      </c>
      <c r="B377" s="70">
        <v>284</v>
      </c>
      <c r="C377" s="70">
        <v>12</v>
      </c>
      <c r="D377" s="70">
        <v>17</v>
      </c>
      <c r="E377" s="70">
        <v>2015</v>
      </c>
      <c r="F377" s="70" t="s">
        <v>182</v>
      </c>
      <c r="G377" s="70" t="s">
        <v>1641</v>
      </c>
      <c r="H377" s="70" t="s">
        <v>1642</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2067</v>
      </c>
      <c r="B378" s="70">
        <v>285</v>
      </c>
      <c r="C378" s="70">
        <v>13</v>
      </c>
      <c r="D378" s="70">
        <v>17</v>
      </c>
      <c r="E378" s="70">
        <v>2016</v>
      </c>
      <c r="F378" s="70" t="s">
        <v>155</v>
      </c>
      <c r="G378" s="70" t="s">
        <v>1641</v>
      </c>
      <c r="H378" s="70" t="s">
        <v>1642</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2068</v>
      </c>
      <c r="B379" s="70">
        <v>286</v>
      </c>
      <c r="C379" s="70">
        <v>14</v>
      </c>
      <c r="D379" s="70">
        <v>17</v>
      </c>
      <c r="E379" s="70">
        <v>2017</v>
      </c>
      <c r="F379" s="70" t="s">
        <v>156</v>
      </c>
      <c r="G379" s="70" t="s">
        <v>1641</v>
      </c>
      <c r="H379" s="70" t="s">
        <v>1642</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2069</v>
      </c>
      <c r="B380" s="70">
        <v>287</v>
      </c>
      <c r="C380" s="70">
        <v>15</v>
      </c>
      <c r="D380" s="70">
        <v>17</v>
      </c>
      <c r="E380" s="70">
        <v>2018</v>
      </c>
      <c r="F380" s="70" t="s">
        <v>183</v>
      </c>
      <c r="G380" s="70" t="s">
        <v>1641</v>
      </c>
      <c r="H380" s="70" t="s">
        <v>1642</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2070</v>
      </c>
      <c r="B381" s="70">
        <v>288</v>
      </c>
      <c r="C381" s="70">
        <v>16</v>
      </c>
      <c r="D381" s="70">
        <v>17</v>
      </c>
      <c r="E381" s="70">
        <v>2019</v>
      </c>
      <c r="F381" s="70" t="s">
        <v>158</v>
      </c>
      <c r="G381" s="70" t="s">
        <v>1641</v>
      </c>
      <c r="H381" s="70" t="s">
        <v>1642</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2071</v>
      </c>
      <c r="B382" s="70">
        <v>289</v>
      </c>
      <c r="C382" s="70">
        <v>17</v>
      </c>
      <c r="D382" s="70">
        <v>17</v>
      </c>
      <c r="E382" s="70">
        <v>2020</v>
      </c>
      <c r="F382" s="70" t="s">
        <v>159</v>
      </c>
      <c r="G382" s="70" t="s">
        <v>1641</v>
      </c>
      <c r="H382" s="70" t="s">
        <v>1642</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2072</v>
      </c>
      <c r="B383" s="70">
        <v>289</v>
      </c>
      <c r="C383" s="70">
        <v>18</v>
      </c>
      <c r="D383" s="70">
        <v>17</v>
      </c>
      <c r="E383" s="70">
        <v>2021</v>
      </c>
      <c r="F383" s="70" t="s">
        <v>160</v>
      </c>
      <c r="G383" s="70" t="s">
        <v>1641</v>
      </c>
      <c r="H383" s="70" t="s">
        <v>1642</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1643</v>
      </c>
      <c r="B384" s="70">
        <v>289</v>
      </c>
      <c r="C384" s="70">
        <v>19</v>
      </c>
      <c r="D384" s="70">
        <v>17</v>
      </c>
      <c r="E384" s="70">
        <v>2022</v>
      </c>
      <c r="F384" s="70" t="s">
        <v>161</v>
      </c>
      <c r="G384" s="70" t="s">
        <v>1641</v>
      </c>
      <c r="H384" s="70" t="s">
        <v>1642</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2073</v>
      </c>
      <c r="B385" s="70">
        <v>289</v>
      </c>
      <c r="C385" s="70">
        <v>20</v>
      </c>
      <c r="D385" s="70">
        <v>17</v>
      </c>
      <c r="E385" s="70">
        <v>2023</v>
      </c>
      <c r="F385" s="70" t="s">
        <v>1539</v>
      </c>
      <c r="G385" s="70" t="s">
        <v>1641</v>
      </c>
      <c r="H385" s="70" t="s">
        <v>1642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1640</v>
      </c>
      <c r="B386" s="70">
        <v>289</v>
      </c>
      <c r="C386" s="70">
        <v>21</v>
      </c>
      <c r="D386" s="70">
        <v>17</v>
      </c>
      <c r="E386" s="70">
        <v>2024</v>
      </c>
      <c r="F386" s="70" t="s">
        <v>1554</v>
      </c>
      <c r="G386" s="1064" t="s">
        <v>1641</v>
      </c>
      <c r="H386" s="70" t="s">
        <v>1642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103</v>
      </c>
      <c r="C387" s="70">
        <v>1</v>
      </c>
      <c r="D387" s="70">
        <v>7</v>
      </c>
      <c r="E387" s="70">
        <v>1990</v>
      </c>
      <c r="F387" s="70" t="s">
        <v>787</v>
      </c>
      <c r="G387" s="1064" t="s">
        <v>2075</v>
      </c>
      <c r="H387" s="70" t="s">
        <v>2076</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104</v>
      </c>
      <c r="C388" s="70">
        <v>2</v>
      </c>
      <c r="D388" s="70">
        <v>7</v>
      </c>
      <c r="E388" s="70">
        <v>2005</v>
      </c>
      <c r="F388" s="70" t="s">
        <v>789</v>
      </c>
      <c r="G388" s="70" t="s">
        <v>2075</v>
      </c>
      <c r="H388" s="70" t="s">
        <v>2076</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105</v>
      </c>
      <c r="C389" s="70">
        <v>3</v>
      </c>
      <c r="D389" s="70">
        <v>7</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106</v>
      </c>
      <c r="C390" s="70">
        <v>4</v>
      </c>
      <c r="D390" s="70">
        <v>7</v>
      </c>
      <c r="E390" s="70">
        <v>2007</v>
      </c>
      <c r="F390" s="70" t="s">
        <v>791</v>
      </c>
      <c r="G390" s="70" t="s">
        <v>2075</v>
      </c>
      <c r="H390" s="70" t="s">
        <v>2076</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107</v>
      </c>
      <c r="C391" s="70">
        <v>5</v>
      </c>
      <c r="D391" s="70">
        <v>7</v>
      </c>
      <c r="E391" s="70">
        <v>2008</v>
      </c>
      <c r="F391" s="70" t="s">
        <v>792</v>
      </c>
      <c r="G391" s="70" t="s">
        <v>2075</v>
      </c>
      <c r="H391" s="70" t="s">
        <v>2076</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108</v>
      </c>
      <c r="C392" s="70">
        <v>6</v>
      </c>
      <c r="D392" s="70">
        <v>7</v>
      </c>
      <c r="E392" s="70">
        <v>2009</v>
      </c>
      <c r="F392" s="70" t="s">
        <v>176</v>
      </c>
      <c r="G392" s="70" t="s">
        <v>2075</v>
      </c>
      <c r="H392" s="70" t="s">
        <v>2076</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2082</v>
      </c>
      <c r="B393" s="70">
        <v>109</v>
      </c>
      <c r="C393" s="70">
        <v>7</v>
      </c>
      <c r="D393" s="70">
        <v>7</v>
      </c>
      <c r="E393" s="70">
        <v>2010</v>
      </c>
      <c r="F393" s="70" t="s">
        <v>177</v>
      </c>
      <c r="G393" s="70" t="s">
        <v>2075</v>
      </c>
      <c r="H393" s="70" t="s">
        <v>2076</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2083</v>
      </c>
      <c r="B394" s="70">
        <v>110</v>
      </c>
      <c r="C394" s="70">
        <v>8</v>
      </c>
      <c r="D394" s="70">
        <v>7</v>
      </c>
      <c r="E394" s="70">
        <v>2011</v>
      </c>
      <c r="F394" s="70" t="s">
        <v>178</v>
      </c>
      <c r="G394" s="70" t="s">
        <v>2075</v>
      </c>
      <c r="H394" s="70" t="s">
        <v>2076</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2084</v>
      </c>
      <c r="B395" s="70">
        <v>111</v>
      </c>
      <c r="C395" s="70">
        <v>9</v>
      </c>
      <c r="D395" s="70">
        <v>7</v>
      </c>
      <c r="E395" s="70">
        <v>2012</v>
      </c>
      <c r="F395" s="70" t="s">
        <v>179</v>
      </c>
      <c r="G395" s="70" t="s">
        <v>2075</v>
      </c>
      <c r="H395" s="70" t="s">
        <v>2076</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2085</v>
      </c>
      <c r="B396" s="70">
        <v>112</v>
      </c>
      <c r="C396" s="70">
        <v>10</v>
      </c>
      <c r="D396" s="70">
        <v>7</v>
      </c>
      <c r="E396" s="70">
        <v>2013</v>
      </c>
      <c r="F396" s="70" t="s">
        <v>180</v>
      </c>
      <c r="G396" s="70" t="s">
        <v>2075</v>
      </c>
      <c r="H396" s="70" t="s">
        <v>2076</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2086</v>
      </c>
      <c r="B397" s="70">
        <v>113</v>
      </c>
      <c r="C397" s="70">
        <v>11</v>
      </c>
      <c r="D397" s="70">
        <v>7</v>
      </c>
      <c r="E397" s="70">
        <v>2014</v>
      </c>
      <c r="F397" s="70" t="s">
        <v>181</v>
      </c>
      <c r="G397" s="70" t="s">
        <v>2075</v>
      </c>
      <c r="H397" s="70" t="s">
        <v>2076</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2087</v>
      </c>
      <c r="B398" s="70">
        <v>114</v>
      </c>
      <c r="C398" s="70">
        <v>12</v>
      </c>
      <c r="D398" s="70">
        <v>7</v>
      </c>
      <c r="E398" s="70">
        <v>2015</v>
      </c>
      <c r="F398" s="70" t="s">
        <v>182</v>
      </c>
      <c r="G398" s="70" t="s">
        <v>2075</v>
      </c>
      <c r="H398" s="70" t="s">
        <v>2076</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2088</v>
      </c>
      <c r="B399" s="70">
        <v>115</v>
      </c>
      <c r="C399" s="70">
        <v>13</v>
      </c>
      <c r="D399" s="70">
        <v>7</v>
      </c>
      <c r="E399" s="70">
        <v>2016</v>
      </c>
      <c r="F399" s="70" t="s">
        <v>155</v>
      </c>
      <c r="G399" s="70" t="s">
        <v>2075</v>
      </c>
      <c r="H399" s="70" t="s">
        <v>2076</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2089</v>
      </c>
      <c r="B400" s="70">
        <v>116</v>
      </c>
      <c r="C400" s="70">
        <v>14</v>
      </c>
      <c r="D400" s="70">
        <v>7</v>
      </c>
      <c r="E400" s="70">
        <v>2017</v>
      </c>
      <c r="F400" s="70" t="s">
        <v>156</v>
      </c>
      <c r="G400" s="70" t="s">
        <v>2075</v>
      </c>
      <c r="H400" s="70" t="s">
        <v>2076</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2090</v>
      </c>
      <c r="B401" s="70">
        <v>117</v>
      </c>
      <c r="C401" s="70">
        <v>15</v>
      </c>
      <c r="D401" s="70">
        <v>7</v>
      </c>
      <c r="E401" s="70">
        <v>2018</v>
      </c>
      <c r="F401" s="70" t="s">
        <v>183</v>
      </c>
      <c r="G401" s="70" t="s">
        <v>2075</v>
      </c>
      <c r="H401" s="70" t="s">
        <v>2076</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2091</v>
      </c>
      <c r="B402" s="70">
        <v>118</v>
      </c>
      <c r="C402" s="70">
        <v>16</v>
      </c>
      <c r="D402" s="70">
        <v>7</v>
      </c>
      <c r="E402" s="70">
        <v>2019</v>
      </c>
      <c r="F402" s="70" t="s">
        <v>158</v>
      </c>
      <c r="G402" s="70" t="s">
        <v>2075</v>
      </c>
      <c r="H402" s="70" t="s">
        <v>2076</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2092</v>
      </c>
      <c r="B403" s="70">
        <v>119</v>
      </c>
      <c r="C403" s="70">
        <v>17</v>
      </c>
      <c r="D403" s="70">
        <v>7</v>
      </c>
      <c r="E403" s="70">
        <v>2020</v>
      </c>
      <c r="F403" s="70" t="s">
        <v>159</v>
      </c>
      <c r="G403" s="70" t="s">
        <v>2075</v>
      </c>
      <c r="H403" s="70" t="s">
        <v>2076</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2093</v>
      </c>
      <c r="B404" s="70">
        <v>119</v>
      </c>
      <c r="C404" s="70">
        <v>18</v>
      </c>
      <c r="D404" s="70">
        <v>7</v>
      </c>
      <c r="E404" s="70">
        <v>2021</v>
      </c>
      <c r="F404" s="70" t="s">
        <v>160</v>
      </c>
      <c r="G404" s="70" t="s">
        <v>2075</v>
      </c>
      <c r="H404" s="70" t="s">
        <v>2076</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2094</v>
      </c>
      <c r="B405" s="70">
        <v>119</v>
      </c>
      <c r="C405" s="70">
        <v>19</v>
      </c>
      <c r="D405" s="70">
        <v>7</v>
      </c>
      <c r="E405" s="70">
        <v>2022</v>
      </c>
      <c r="F405" s="70" t="s">
        <v>161</v>
      </c>
      <c r="G405" s="70" t="s">
        <v>2075</v>
      </c>
      <c r="H405" s="70" t="s">
        <v>2076</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119</v>
      </c>
      <c r="C406" s="70">
        <v>20</v>
      </c>
      <c r="D406" s="70">
        <v>7</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119</v>
      </c>
      <c r="C407" s="70">
        <v>21</v>
      </c>
      <c r="D407" s="70">
        <v>7</v>
      </c>
      <c r="E407" s="70">
        <v>2024</v>
      </c>
      <c r="F407" s="70" t="s">
        <v>1554</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460</v>
      </c>
      <c r="C408" s="70">
        <v>1</v>
      </c>
      <c r="D408" s="70">
        <v>28</v>
      </c>
      <c r="E408" s="70">
        <v>1990</v>
      </c>
      <c r="F408" s="70" t="s">
        <v>787</v>
      </c>
      <c r="G408" s="70" t="s">
        <v>2098</v>
      </c>
      <c r="H408" s="70" t="s">
        <v>2099</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461</v>
      </c>
      <c r="C409" s="70">
        <v>2</v>
      </c>
      <c r="D409" s="70">
        <v>28</v>
      </c>
      <c r="E409" s="70">
        <v>2005</v>
      </c>
      <c r="F409" s="70" t="s">
        <v>789</v>
      </c>
      <c r="G409" s="70" t="s">
        <v>2098</v>
      </c>
      <c r="H409" s="70" t="s">
        <v>2099</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462</v>
      </c>
      <c r="C410" s="70">
        <v>3</v>
      </c>
      <c r="D410" s="70">
        <v>28</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463</v>
      </c>
      <c r="C411" s="70">
        <v>4</v>
      </c>
      <c r="D411" s="70">
        <v>28</v>
      </c>
      <c r="E411" s="70">
        <v>2007</v>
      </c>
      <c r="F411" s="70" t="s">
        <v>791</v>
      </c>
      <c r="G411" s="70" t="s">
        <v>2098</v>
      </c>
      <c r="H411" s="70" t="s">
        <v>2099</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464</v>
      </c>
      <c r="C412" s="70">
        <v>5</v>
      </c>
      <c r="D412" s="70">
        <v>28</v>
      </c>
      <c r="E412" s="70">
        <v>2008</v>
      </c>
      <c r="F412" s="70" t="s">
        <v>792</v>
      </c>
      <c r="G412" s="70" t="s">
        <v>2098</v>
      </c>
      <c r="H412" s="70" t="s">
        <v>2099</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465</v>
      </c>
      <c r="C413" s="70">
        <v>6</v>
      </c>
      <c r="D413" s="70">
        <v>28</v>
      </c>
      <c r="E413" s="70">
        <v>2009</v>
      </c>
      <c r="F413" s="70" t="s">
        <v>176</v>
      </c>
      <c r="G413" s="70" t="s">
        <v>2098</v>
      </c>
      <c r="H413" s="70" t="s">
        <v>2099</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2105</v>
      </c>
      <c r="B414" s="70">
        <v>466</v>
      </c>
      <c r="C414" s="70">
        <v>7</v>
      </c>
      <c r="D414" s="70">
        <v>28</v>
      </c>
      <c r="E414" s="70">
        <v>2010</v>
      </c>
      <c r="F414" s="70" t="s">
        <v>177</v>
      </c>
      <c r="G414" s="70" t="s">
        <v>2098</v>
      </c>
      <c r="H414" s="70" t="s">
        <v>2099</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2106</v>
      </c>
      <c r="B415" s="70">
        <v>467</v>
      </c>
      <c r="C415" s="70">
        <v>8</v>
      </c>
      <c r="D415" s="70">
        <v>28</v>
      </c>
      <c r="E415" s="70">
        <v>2011</v>
      </c>
      <c r="F415" s="70" t="s">
        <v>178</v>
      </c>
      <c r="G415" s="70" t="s">
        <v>2098</v>
      </c>
      <c r="H415" s="70" t="s">
        <v>2099</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2107</v>
      </c>
      <c r="B416" s="70">
        <v>468</v>
      </c>
      <c r="C416" s="70">
        <v>9</v>
      </c>
      <c r="D416" s="70">
        <v>28</v>
      </c>
      <c r="E416" s="70">
        <v>2012</v>
      </c>
      <c r="F416" s="70" t="s">
        <v>179</v>
      </c>
      <c r="G416" s="70" t="s">
        <v>2098</v>
      </c>
      <c r="H416" s="70" t="s">
        <v>2099</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2108</v>
      </c>
      <c r="B417" s="70">
        <v>469</v>
      </c>
      <c r="C417" s="70">
        <v>10</v>
      </c>
      <c r="D417" s="70">
        <v>28</v>
      </c>
      <c r="E417" s="70">
        <v>2013</v>
      </c>
      <c r="F417" s="70" t="s">
        <v>180</v>
      </c>
      <c r="G417" s="70" t="s">
        <v>2098</v>
      </c>
      <c r="H417" s="70" t="s">
        <v>2099</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2109</v>
      </c>
      <c r="B418" s="70">
        <v>470</v>
      </c>
      <c r="C418" s="70">
        <v>11</v>
      </c>
      <c r="D418" s="70">
        <v>28</v>
      </c>
      <c r="E418" s="70">
        <v>2014</v>
      </c>
      <c r="F418" s="70" t="s">
        <v>181</v>
      </c>
      <c r="G418" s="70" t="s">
        <v>2098</v>
      </c>
      <c r="H418" s="70" t="s">
        <v>2099</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2110</v>
      </c>
      <c r="B419" s="70">
        <v>471</v>
      </c>
      <c r="C419" s="70">
        <v>12</v>
      </c>
      <c r="D419" s="70">
        <v>28</v>
      </c>
      <c r="E419" s="70">
        <v>2015</v>
      </c>
      <c r="F419" s="70" t="s">
        <v>182</v>
      </c>
      <c r="G419" s="70" t="s">
        <v>2098</v>
      </c>
      <c r="H419" s="70" t="s">
        <v>2099</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2111</v>
      </c>
      <c r="B420" s="70">
        <v>472</v>
      </c>
      <c r="C420" s="70">
        <v>13</v>
      </c>
      <c r="D420" s="70">
        <v>28</v>
      </c>
      <c r="E420" s="70">
        <v>2016</v>
      </c>
      <c r="F420" s="70" t="s">
        <v>155</v>
      </c>
      <c r="G420" s="70" t="s">
        <v>2098</v>
      </c>
      <c r="H420" s="70" t="s">
        <v>2099</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2112</v>
      </c>
      <c r="B421" s="70">
        <v>473</v>
      </c>
      <c r="C421" s="70">
        <v>14</v>
      </c>
      <c r="D421" s="70">
        <v>28</v>
      </c>
      <c r="E421" s="70">
        <v>2017</v>
      </c>
      <c r="F421" s="70" t="s">
        <v>156</v>
      </c>
      <c r="G421" s="70" t="s">
        <v>2098</v>
      </c>
      <c r="H421" s="70" t="s">
        <v>2099</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2113</v>
      </c>
      <c r="B422" s="70">
        <v>474</v>
      </c>
      <c r="C422" s="70">
        <v>15</v>
      </c>
      <c r="D422" s="70">
        <v>28</v>
      </c>
      <c r="E422" s="70">
        <v>2018</v>
      </c>
      <c r="F422" s="70" t="s">
        <v>183</v>
      </c>
      <c r="G422" s="70" t="s">
        <v>2098</v>
      </c>
      <c r="H422" s="70" t="s">
        <v>2099</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2114</v>
      </c>
      <c r="B423" s="70">
        <v>475</v>
      </c>
      <c r="C423" s="70">
        <v>16</v>
      </c>
      <c r="D423" s="70">
        <v>28</v>
      </c>
      <c r="E423" s="70">
        <v>2019</v>
      </c>
      <c r="F423" s="70" t="s">
        <v>158</v>
      </c>
      <c r="G423" s="70" t="s">
        <v>2098</v>
      </c>
      <c r="H423" s="70" t="s">
        <v>2099</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2115</v>
      </c>
      <c r="B424" s="70">
        <v>476</v>
      </c>
      <c r="C424" s="70">
        <v>17</v>
      </c>
      <c r="D424" s="70">
        <v>28</v>
      </c>
      <c r="E424" s="70">
        <v>2020</v>
      </c>
      <c r="F424" s="70" t="s">
        <v>159</v>
      </c>
      <c r="G424" s="70" t="s">
        <v>2098</v>
      </c>
      <c r="H424" s="70" t="s">
        <v>2099</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2116</v>
      </c>
      <c r="B425" s="70">
        <v>476</v>
      </c>
      <c r="C425" s="70">
        <v>18</v>
      </c>
      <c r="D425" s="70">
        <v>28</v>
      </c>
      <c r="E425" s="70">
        <v>2021</v>
      </c>
      <c r="F425" s="70" t="s">
        <v>160</v>
      </c>
      <c r="G425" s="1064" t="s">
        <v>2098</v>
      </c>
      <c r="H425" s="70" t="s">
        <v>2099</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2117</v>
      </c>
      <c r="B426" s="70">
        <v>476</v>
      </c>
      <c r="C426" s="70">
        <v>19</v>
      </c>
      <c r="D426" s="70">
        <v>28</v>
      </c>
      <c r="E426" s="70">
        <v>2022</v>
      </c>
      <c r="F426" s="70" t="s">
        <v>161</v>
      </c>
      <c r="G426" s="1064" t="s">
        <v>2098</v>
      </c>
      <c r="H426" s="70" t="s">
        <v>2099</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476</v>
      </c>
      <c r="C427" s="70">
        <v>20</v>
      </c>
      <c r="D427" s="70">
        <v>28</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476</v>
      </c>
      <c r="C428" s="70">
        <v>21</v>
      </c>
      <c r="D428" s="70">
        <v>28</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358</v>
      </c>
      <c r="C429" s="70">
        <v>1</v>
      </c>
      <c r="D429" s="70">
        <v>22</v>
      </c>
      <c r="E429" s="70">
        <v>1990</v>
      </c>
      <c r="F429" s="70" t="s">
        <v>787</v>
      </c>
      <c r="G429" s="70" t="s">
        <v>2121</v>
      </c>
      <c r="H429" s="70" t="s">
        <v>2122</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359</v>
      </c>
      <c r="C430" s="70">
        <v>2</v>
      </c>
      <c r="D430" s="70">
        <v>22</v>
      </c>
      <c r="E430" s="70">
        <v>2005</v>
      </c>
      <c r="F430" s="70" t="s">
        <v>789</v>
      </c>
      <c r="G430" s="70" t="s">
        <v>2121</v>
      </c>
      <c r="H430" s="70" t="s">
        <v>2122</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360</v>
      </c>
      <c r="C431" s="70">
        <v>3</v>
      </c>
      <c r="D431" s="70">
        <v>22</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361</v>
      </c>
      <c r="C432" s="70">
        <v>4</v>
      </c>
      <c r="D432" s="70">
        <v>22</v>
      </c>
      <c r="E432" s="70">
        <v>2007</v>
      </c>
      <c r="F432" s="70" t="s">
        <v>791</v>
      </c>
      <c r="G432" s="70" t="s">
        <v>2121</v>
      </c>
      <c r="H432" s="70" t="s">
        <v>2122</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362</v>
      </c>
      <c r="C433" s="70">
        <v>5</v>
      </c>
      <c r="D433" s="70">
        <v>22</v>
      </c>
      <c r="E433" s="70">
        <v>2008</v>
      </c>
      <c r="F433" s="70" t="s">
        <v>792</v>
      </c>
      <c r="G433" s="70" t="s">
        <v>2121</v>
      </c>
      <c r="H433" s="70" t="s">
        <v>2122</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363</v>
      </c>
      <c r="C434" s="70">
        <v>6</v>
      </c>
      <c r="D434" s="70">
        <v>22</v>
      </c>
      <c r="E434" s="70">
        <v>2009</v>
      </c>
      <c r="F434" s="70" t="s">
        <v>176</v>
      </c>
      <c r="G434" s="70" t="s">
        <v>2121</v>
      </c>
      <c r="H434" s="70" t="s">
        <v>2122</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2128</v>
      </c>
      <c r="B435" s="70">
        <v>364</v>
      </c>
      <c r="C435" s="70">
        <v>7</v>
      </c>
      <c r="D435" s="70">
        <v>22</v>
      </c>
      <c r="E435" s="70">
        <v>2010</v>
      </c>
      <c r="F435" s="70" t="s">
        <v>177</v>
      </c>
      <c r="G435" s="70" t="s">
        <v>2121</v>
      </c>
      <c r="H435" s="70" t="s">
        <v>2122</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2129</v>
      </c>
      <c r="B436" s="70">
        <v>365</v>
      </c>
      <c r="C436" s="70">
        <v>8</v>
      </c>
      <c r="D436" s="70">
        <v>22</v>
      </c>
      <c r="E436" s="70">
        <v>2011</v>
      </c>
      <c r="F436" s="70" t="s">
        <v>178</v>
      </c>
      <c r="G436" s="70" t="s">
        <v>2121</v>
      </c>
      <c r="H436" s="70" t="s">
        <v>2122</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2130</v>
      </c>
      <c r="B437" s="70">
        <v>366</v>
      </c>
      <c r="C437" s="70">
        <v>9</v>
      </c>
      <c r="D437" s="70">
        <v>22</v>
      </c>
      <c r="E437" s="70">
        <v>2012</v>
      </c>
      <c r="F437" s="70" t="s">
        <v>179</v>
      </c>
      <c r="G437" s="70" t="s">
        <v>2121</v>
      </c>
      <c r="H437" s="70" t="s">
        <v>2122</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2131</v>
      </c>
      <c r="B438" s="70">
        <v>367</v>
      </c>
      <c r="C438" s="70">
        <v>10</v>
      </c>
      <c r="D438" s="70">
        <v>22</v>
      </c>
      <c r="E438" s="70">
        <v>2013</v>
      </c>
      <c r="F438" s="70" t="s">
        <v>180</v>
      </c>
      <c r="G438" s="70" t="s">
        <v>2121</v>
      </c>
      <c r="H438" s="70" t="s">
        <v>2122</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2132</v>
      </c>
      <c r="B439" s="70">
        <v>368</v>
      </c>
      <c r="C439" s="70">
        <v>11</v>
      </c>
      <c r="D439" s="70">
        <v>22</v>
      </c>
      <c r="E439" s="70">
        <v>2014</v>
      </c>
      <c r="F439" s="70" t="s">
        <v>181</v>
      </c>
      <c r="G439" s="70" t="s">
        <v>2121</v>
      </c>
      <c r="H439" s="70" t="s">
        <v>2122</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2133</v>
      </c>
      <c r="B440" s="70">
        <v>369</v>
      </c>
      <c r="C440" s="70">
        <v>12</v>
      </c>
      <c r="D440" s="70">
        <v>22</v>
      </c>
      <c r="E440" s="70">
        <v>2015</v>
      </c>
      <c r="F440" s="70" t="s">
        <v>182</v>
      </c>
      <c r="G440" s="70" t="s">
        <v>2121</v>
      </c>
      <c r="H440" s="70" t="s">
        <v>2122</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2134</v>
      </c>
      <c r="B441" s="70">
        <v>370</v>
      </c>
      <c r="C441" s="70">
        <v>13</v>
      </c>
      <c r="D441" s="70">
        <v>22</v>
      </c>
      <c r="E441" s="70">
        <v>2016</v>
      </c>
      <c r="F441" s="70" t="s">
        <v>155</v>
      </c>
      <c r="G441" s="70" t="s">
        <v>2121</v>
      </c>
      <c r="H441" s="70" t="s">
        <v>2122</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2135</v>
      </c>
      <c r="B442" s="70">
        <v>371</v>
      </c>
      <c r="C442" s="70">
        <v>14</v>
      </c>
      <c r="D442" s="70">
        <v>22</v>
      </c>
      <c r="E442" s="70">
        <v>2017</v>
      </c>
      <c r="F442" s="70" t="s">
        <v>156</v>
      </c>
      <c r="G442" s="70" t="s">
        <v>2121</v>
      </c>
      <c r="H442" s="70" t="s">
        <v>2122</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2136</v>
      </c>
      <c r="B443" s="70">
        <v>372</v>
      </c>
      <c r="C443" s="70">
        <v>15</v>
      </c>
      <c r="D443" s="70">
        <v>22</v>
      </c>
      <c r="E443" s="70">
        <v>2018</v>
      </c>
      <c r="F443" s="70" t="s">
        <v>183</v>
      </c>
      <c r="G443" s="70" t="s">
        <v>2121</v>
      </c>
      <c r="H443" s="70" t="s">
        <v>2122</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2137</v>
      </c>
      <c r="B444" s="70">
        <v>373</v>
      </c>
      <c r="C444" s="70">
        <v>16</v>
      </c>
      <c r="D444" s="70">
        <v>22</v>
      </c>
      <c r="E444" s="70">
        <v>2019</v>
      </c>
      <c r="F444" s="70" t="s">
        <v>158</v>
      </c>
      <c r="G444" s="1064" t="s">
        <v>2121</v>
      </c>
      <c r="H444" s="70" t="s">
        <v>2122</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2138</v>
      </c>
      <c r="B445" s="70">
        <v>374</v>
      </c>
      <c r="C445" s="70">
        <v>17</v>
      </c>
      <c r="D445" s="70">
        <v>22</v>
      </c>
      <c r="E445" s="70">
        <v>2020</v>
      </c>
      <c r="F445" s="70" t="s">
        <v>159</v>
      </c>
      <c r="G445" s="1064" t="s">
        <v>2121</v>
      </c>
      <c r="H445" s="70" t="s">
        <v>2122</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2139</v>
      </c>
      <c r="B446" s="70">
        <v>374</v>
      </c>
      <c r="C446" s="70">
        <v>18</v>
      </c>
      <c r="D446" s="70">
        <v>22</v>
      </c>
      <c r="E446" s="70">
        <v>2021</v>
      </c>
      <c r="F446" s="70" t="s">
        <v>160</v>
      </c>
      <c r="G446" s="70" t="s">
        <v>2121</v>
      </c>
      <c r="H446" s="70" t="s">
        <v>2122</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2140</v>
      </c>
      <c r="B447" s="70">
        <v>374</v>
      </c>
      <c r="C447" s="70">
        <v>19</v>
      </c>
      <c r="D447" s="70">
        <v>22</v>
      </c>
      <c r="E447" s="70">
        <v>2022</v>
      </c>
      <c r="F447" s="70" t="s">
        <v>161</v>
      </c>
      <c r="G447" s="70" t="s">
        <v>2121</v>
      </c>
      <c r="H447" s="70" t="s">
        <v>2122</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374</v>
      </c>
      <c r="C448" s="70">
        <v>20</v>
      </c>
      <c r="D448" s="70">
        <v>22</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374</v>
      </c>
      <c r="C449" s="70">
        <v>21</v>
      </c>
      <c r="D449" s="70">
        <v>22</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171</v>
      </c>
      <c r="C450" s="70">
        <v>1</v>
      </c>
      <c r="D450" s="70">
        <v>11</v>
      </c>
      <c r="E450" s="70">
        <v>1990</v>
      </c>
      <c r="F450" s="70" t="s">
        <v>787</v>
      </c>
      <c r="G450" s="70" t="s">
        <v>2144</v>
      </c>
      <c r="H450" s="70" t="s">
        <v>2145</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172</v>
      </c>
      <c r="C451" s="70">
        <v>2</v>
      </c>
      <c r="D451" s="70">
        <v>11</v>
      </c>
      <c r="E451" s="70">
        <v>2005</v>
      </c>
      <c r="F451" s="70" t="s">
        <v>789</v>
      </c>
      <c r="G451" s="70" t="s">
        <v>2144</v>
      </c>
      <c r="H451" s="70" t="s">
        <v>2145</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173</v>
      </c>
      <c r="C452" s="70">
        <v>3</v>
      </c>
      <c r="D452" s="70">
        <v>11</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174</v>
      </c>
      <c r="C453" s="70">
        <v>4</v>
      </c>
      <c r="D453" s="70">
        <v>11</v>
      </c>
      <c r="E453" s="70">
        <v>2007</v>
      </c>
      <c r="F453" s="70" t="s">
        <v>791</v>
      </c>
      <c r="G453" s="70" t="s">
        <v>2144</v>
      </c>
      <c r="H453" s="70" t="s">
        <v>2145</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175</v>
      </c>
      <c r="C454" s="70">
        <v>5</v>
      </c>
      <c r="D454" s="70">
        <v>11</v>
      </c>
      <c r="E454" s="70">
        <v>2008</v>
      </c>
      <c r="F454" s="70" t="s">
        <v>792</v>
      </c>
      <c r="G454" s="70" t="s">
        <v>2144</v>
      </c>
      <c r="H454" s="70" t="s">
        <v>2145</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176</v>
      </c>
      <c r="C455" s="70">
        <v>6</v>
      </c>
      <c r="D455" s="70">
        <v>11</v>
      </c>
      <c r="E455" s="70">
        <v>2009</v>
      </c>
      <c r="F455" s="70" t="s">
        <v>176</v>
      </c>
      <c r="G455" s="70" t="s">
        <v>2144</v>
      </c>
      <c r="H455" s="70" t="s">
        <v>2145</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2151</v>
      </c>
      <c r="B456" s="70">
        <v>177</v>
      </c>
      <c r="C456" s="70">
        <v>7</v>
      </c>
      <c r="D456" s="70">
        <v>11</v>
      </c>
      <c r="E456" s="70">
        <v>2010</v>
      </c>
      <c r="F456" s="70" t="s">
        <v>177</v>
      </c>
      <c r="G456" s="70" t="s">
        <v>2144</v>
      </c>
      <c r="H456" s="70" t="s">
        <v>2145</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2152</v>
      </c>
      <c r="B457" s="70">
        <v>178</v>
      </c>
      <c r="C457" s="70">
        <v>8</v>
      </c>
      <c r="D457" s="70">
        <v>11</v>
      </c>
      <c r="E457" s="70">
        <v>2011</v>
      </c>
      <c r="F457" s="70" t="s">
        <v>178</v>
      </c>
      <c r="G457" s="70" t="s">
        <v>2144</v>
      </c>
      <c r="H457" s="70" t="s">
        <v>2145</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2153</v>
      </c>
      <c r="B458" s="70">
        <v>179</v>
      </c>
      <c r="C458" s="70">
        <v>9</v>
      </c>
      <c r="D458" s="70">
        <v>11</v>
      </c>
      <c r="E458" s="70">
        <v>2012</v>
      </c>
      <c r="F458" s="70" t="s">
        <v>179</v>
      </c>
      <c r="G458" s="70" t="s">
        <v>2144</v>
      </c>
      <c r="H458" s="70" t="s">
        <v>2145</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2154</v>
      </c>
      <c r="B459" s="70">
        <v>180</v>
      </c>
      <c r="C459" s="70">
        <v>10</v>
      </c>
      <c r="D459" s="70">
        <v>11</v>
      </c>
      <c r="E459" s="70">
        <v>2013</v>
      </c>
      <c r="F459" s="70" t="s">
        <v>180</v>
      </c>
      <c r="G459" s="70" t="s">
        <v>2144</v>
      </c>
      <c r="H459" s="70" t="s">
        <v>2145</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2155</v>
      </c>
      <c r="B460" s="70">
        <v>181</v>
      </c>
      <c r="C460" s="70">
        <v>11</v>
      </c>
      <c r="D460" s="70">
        <v>11</v>
      </c>
      <c r="E460" s="70">
        <v>2014</v>
      </c>
      <c r="F460" s="70" t="s">
        <v>181</v>
      </c>
      <c r="G460" s="70" t="s">
        <v>2144</v>
      </c>
      <c r="H460" s="70" t="s">
        <v>2145</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2156</v>
      </c>
      <c r="B461" s="70">
        <v>182</v>
      </c>
      <c r="C461" s="70">
        <v>12</v>
      </c>
      <c r="D461" s="70">
        <v>11</v>
      </c>
      <c r="E461" s="70">
        <v>2015</v>
      </c>
      <c r="F461" s="70" t="s">
        <v>182</v>
      </c>
      <c r="G461" s="70" t="s">
        <v>2144</v>
      </c>
      <c r="H461" s="70" t="s">
        <v>2145</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2157</v>
      </c>
      <c r="B462" s="70">
        <v>183</v>
      </c>
      <c r="C462" s="70">
        <v>13</v>
      </c>
      <c r="D462" s="70">
        <v>11</v>
      </c>
      <c r="E462" s="70">
        <v>2016</v>
      </c>
      <c r="F462" s="70" t="s">
        <v>155</v>
      </c>
      <c r="G462" s="1064" t="s">
        <v>2144</v>
      </c>
      <c r="H462" s="70" t="s">
        <v>2145</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2158</v>
      </c>
      <c r="B463" s="70">
        <v>184</v>
      </c>
      <c r="C463" s="70">
        <v>14</v>
      </c>
      <c r="D463" s="70">
        <v>11</v>
      </c>
      <c r="E463" s="70">
        <v>2017</v>
      </c>
      <c r="F463" s="70" t="s">
        <v>156</v>
      </c>
      <c r="G463" s="1064" t="s">
        <v>2144</v>
      </c>
      <c r="H463" s="70" t="s">
        <v>2145</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2159</v>
      </c>
      <c r="B464" s="70">
        <v>185</v>
      </c>
      <c r="C464" s="70">
        <v>15</v>
      </c>
      <c r="D464" s="70">
        <v>11</v>
      </c>
      <c r="E464" s="70">
        <v>2018</v>
      </c>
      <c r="F464" s="70" t="s">
        <v>183</v>
      </c>
      <c r="G464" s="70" t="s">
        <v>2144</v>
      </c>
      <c r="H464" s="70" t="s">
        <v>2145</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2160</v>
      </c>
      <c r="B465" s="70">
        <v>186</v>
      </c>
      <c r="C465" s="70">
        <v>16</v>
      </c>
      <c r="D465" s="70">
        <v>11</v>
      </c>
      <c r="E465" s="70">
        <v>2019</v>
      </c>
      <c r="F465" s="70" t="s">
        <v>158</v>
      </c>
      <c r="G465" s="70" t="s">
        <v>2144</v>
      </c>
      <c r="H465" s="70" t="s">
        <v>2145</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2161</v>
      </c>
      <c r="B466" s="70">
        <v>187</v>
      </c>
      <c r="C466" s="70">
        <v>17</v>
      </c>
      <c r="D466" s="70">
        <v>11</v>
      </c>
      <c r="E466" s="70">
        <v>2020</v>
      </c>
      <c r="F466" s="70" t="s">
        <v>159</v>
      </c>
      <c r="G466" s="70" t="s">
        <v>2144</v>
      </c>
      <c r="H466" s="70" t="s">
        <v>2145</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2162</v>
      </c>
      <c r="B467" s="70">
        <v>187</v>
      </c>
      <c r="C467" s="70">
        <v>18</v>
      </c>
      <c r="D467" s="70">
        <v>11</v>
      </c>
      <c r="E467" s="70">
        <v>2021</v>
      </c>
      <c r="F467" s="70" t="s">
        <v>160</v>
      </c>
      <c r="G467" s="70" t="s">
        <v>2144</v>
      </c>
      <c r="H467" s="70" t="s">
        <v>2145</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2163</v>
      </c>
      <c r="B468" s="70">
        <v>187</v>
      </c>
      <c r="C468" s="70">
        <v>19</v>
      </c>
      <c r="D468" s="70">
        <v>11</v>
      </c>
      <c r="E468" s="70">
        <v>2022</v>
      </c>
      <c r="F468" s="70" t="s">
        <v>161</v>
      </c>
      <c r="G468" s="70" t="s">
        <v>2144</v>
      </c>
      <c r="H468" s="70" t="s">
        <v>2145</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187</v>
      </c>
      <c r="C469" s="70">
        <v>20</v>
      </c>
      <c r="D469" s="70">
        <v>11</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187</v>
      </c>
      <c r="C470" s="70">
        <v>21</v>
      </c>
      <c r="D470" s="70">
        <v>11</v>
      </c>
      <c r="E470" s="70">
        <v>2024</v>
      </c>
      <c r="F470" s="70" t="s">
        <v>1554</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256</v>
      </c>
      <c r="C471" s="70">
        <v>1</v>
      </c>
      <c r="D471" s="70">
        <v>16</v>
      </c>
      <c r="E471" s="70">
        <v>1990</v>
      </c>
      <c r="F471" s="70" t="s">
        <v>787</v>
      </c>
      <c r="G471" s="70" t="s">
        <v>2167</v>
      </c>
      <c r="H471" s="70" t="s">
        <v>2168</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257</v>
      </c>
      <c r="C472" s="70">
        <v>2</v>
      </c>
      <c r="D472" s="70">
        <v>16</v>
      </c>
      <c r="E472" s="70">
        <v>2005</v>
      </c>
      <c r="F472" s="70" t="s">
        <v>789</v>
      </c>
      <c r="G472" s="70" t="s">
        <v>2167</v>
      </c>
      <c r="H472" s="70" t="s">
        <v>2168</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258</v>
      </c>
      <c r="C473" s="70">
        <v>3</v>
      </c>
      <c r="D473" s="70">
        <v>16</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259</v>
      </c>
      <c r="C474" s="70">
        <v>4</v>
      </c>
      <c r="D474" s="70">
        <v>16</v>
      </c>
      <c r="E474" s="70">
        <v>2007</v>
      </c>
      <c r="F474" s="70" t="s">
        <v>791</v>
      </c>
      <c r="G474" s="70" t="s">
        <v>2167</v>
      </c>
      <c r="H474" s="70" t="s">
        <v>2168</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260</v>
      </c>
      <c r="C475" s="70">
        <v>5</v>
      </c>
      <c r="D475" s="70">
        <v>16</v>
      </c>
      <c r="E475" s="70">
        <v>2008</v>
      </c>
      <c r="F475" s="70" t="s">
        <v>792</v>
      </c>
      <c r="G475" s="70" t="s">
        <v>2167</v>
      </c>
      <c r="H475" s="70" t="s">
        <v>2168</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261</v>
      </c>
      <c r="C476" s="70">
        <v>6</v>
      </c>
      <c r="D476" s="70">
        <v>16</v>
      </c>
      <c r="E476" s="70">
        <v>2009</v>
      </c>
      <c r="F476" s="70" t="s">
        <v>176</v>
      </c>
      <c r="G476" s="70" t="s">
        <v>2167</v>
      </c>
      <c r="H476" s="70" t="s">
        <v>2168</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2174</v>
      </c>
      <c r="B477" s="70">
        <v>262</v>
      </c>
      <c r="C477" s="70">
        <v>7</v>
      </c>
      <c r="D477" s="70">
        <v>16</v>
      </c>
      <c r="E477" s="70">
        <v>2010</v>
      </c>
      <c r="F477" s="70" t="s">
        <v>177</v>
      </c>
      <c r="G477" s="70" t="s">
        <v>2167</v>
      </c>
      <c r="H477" s="70" t="s">
        <v>2168</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2175</v>
      </c>
      <c r="B478" s="70">
        <v>263</v>
      </c>
      <c r="C478" s="70">
        <v>8</v>
      </c>
      <c r="D478" s="70">
        <v>16</v>
      </c>
      <c r="E478" s="70">
        <v>2011</v>
      </c>
      <c r="F478" s="70" t="s">
        <v>178</v>
      </c>
      <c r="G478" s="70" t="s">
        <v>2167</v>
      </c>
      <c r="H478" s="70" t="s">
        <v>2168</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2176</v>
      </c>
      <c r="B479" s="70">
        <v>264</v>
      </c>
      <c r="C479" s="70">
        <v>9</v>
      </c>
      <c r="D479" s="70">
        <v>16</v>
      </c>
      <c r="E479" s="70">
        <v>2012</v>
      </c>
      <c r="F479" s="70" t="s">
        <v>179</v>
      </c>
      <c r="G479" s="70" t="s">
        <v>2167</v>
      </c>
      <c r="H479" s="70" t="s">
        <v>2168</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2177</v>
      </c>
      <c r="B480" s="70">
        <v>265</v>
      </c>
      <c r="C480" s="70">
        <v>10</v>
      </c>
      <c r="D480" s="70">
        <v>16</v>
      </c>
      <c r="E480" s="70">
        <v>2013</v>
      </c>
      <c r="F480" s="70" t="s">
        <v>180</v>
      </c>
      <c r="G480" s="70" t="s">
        <v>2167</v>
      </c>
      <c r="H480" s="70" t="s">
        <v>2168</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2178</v>
      </c>
      <c r="B481" s="70">
        <v>266</v>
      </c>
      <c r="C481" s="70">
        <v>11</v>
      </c>
      <c r="D481" s="70">
        <v>16</v>
      </c>
      <c r="E481" s="70">
        <v>2014</v>
      </c>
      <c r="F481" s="70" t="s">
        <v>181</v>
      </c>
      <c r="G481" s="70" t="s">
        <v>2167</v>
      </c>
      <c r="H481" s="70" t="s">
        <v>2168</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2179</v>
      </c>
      <c r="B482" s="70">
        <v>267</v>
      </c>
      <c r="C482" s="70">
        <v>12</v>
      </c>
      <c r="D482" s="70">
        <v>16</v>
      </c>
      <c r="E482" s="70">
        <v>2015</v>
      </c>
      <c r="F482" s="70" t="s">
        <v>182</v>
      </c>
      <c r="G482" s="1064" t="s">
        <v>2167</v>
      </c>
      <c r="H482" s="70" t="s">
        <v>2168</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2180</v>
      </c>
      <c r="B483" s="70">
        <v>268</v>
      </c>
      <c r="C483" s="70">
        <v>13</v>
      </c>
      <c r="D483" s="70">
        <v>16</v>
      </c>
      <c r="E483" s="70">
        <v>2016</v>
      </c>
      <c r="F483" s="70" t="s">
        <v>155</v>
      </c>
      <c r="G483" s="1064" t="s">
        <v>2167</v>
      </c>
      <c r="H483" s="70" t="s">
        <v>2168</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2181</v>
      </c>
      <c r="B484" s="70">
        <v>269</v>
      </c>
      <c r="C484" s="70">
        <v>14</v>
      </c>
      <c r="D484" s="70">
        <v>16</v>
      </c>
      <c r="E484" s="70">
        <v>2017</v>
      </c>
      <c r="F484" s="70" t="s">
        <v>156</v>
      </c>
      <c r="G484" s="70" t="s">
        <v>2167</v>
      </c>
      <c r="H484" s="70" t="s">
        <v>2168</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2182</v>
      </c>
      <c r="B485" s="70">
        <v>270</v>
      </c>
      <c r="C485" s="70">
        <v>15</v>
      </c>
      <c r="D485" s="70">
        <v>16</v>
      </c>
      <c r="E485" s="70">
        <v>2018</v>
      </c>
      <c r="F485" s="70" t="s">
        <v>183</v>
      </c>
      <c r="G485" s="70" t="s">
        <v>2167</v>
      </c>
      <c r="H485" s="70" t="s">
        <v>2168</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2183</v>
      </c>
      <c r="B486" s="70">
        <v>271</v>
      </c>
      <c r="C486" s="70">
        <v>16</v>
      </c>
      <c r="D486" s="70">
        <v>16</v>
      </c>
      <c r="E486" s="70">
        <v>2019</v>
      </c>
      <c r="F486" s="70" t="s">
        <v>158</v>
      </c>
      <c r="G486" s="70" t="s">
        <v>2167</v>
      </c>
      <c r="H486" s="70" t="s">
        <v>2168</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2184</v>
      </c>
      <c r="B487" s="70">
        <v>272</v>
      </c>
      <c r="C487" s="70">
        <v>17</v>
      </c>
      <c r="D487" s="70">
        <v>16</v>
      </c>
      <c r="E487" s="70">
        <v>2020</v>
      </c>
      <c r="F487" s="70" t="s">
        <v>159</v>
      </c>
      <c r="G487" s="70" t="s">
        <v>2167</v>
      </c>
      <c r="H487" s="70" t="s">
        <v>2168</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2185</v>
      </c>
      <c r="B488" s="70">
        <v>272</v>
      </c>
      <c r="C488" s="70">
        <v>18</v>
      </c>
      <c r="D488" s="70">
        <v>16</v>
      </c>
      <c r="E488" s="70">
        <v>2021</v>
      </c>
      <c r="F488" s="70" t="s">
        <v>160</v>
      </c>
      <c r="G488" s="70" t="s">
        <v>2167</v>
      </c>
      <c r="H488" s="70" t="s">
        <v>2168</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2186</v>
      </c>
      <c r="B489" s="70">
        <v>272</v>
      </c>
      <c r="C489" s="70">
        <v>19</v>
      </c>
      <c r="D489" s="70">
        <v>16</v>
      </c>
      <c r="E489" s="70">
        <v>2022</v>
      </c>
      <c r="F489" s="70" t="s">
        <v>161</v>
      </c>
      <c r="G489" s="70" t="s">
        <v>2167</v>
      </c>
      <c r="H489" s="70" t="s">
        <v>2168</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272</v>
      </c>
      <c r="C490" s="70">
        <v>20</v>
      </c>
      <c r="D490" s="70">
        <v>16</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272</v>
      </c>
      <c r="C491" s="70">
        <v>21</v>
      </c>
      <c r="D491" s="70">
        <v>16</v>
      </c>
      <c r="E491" s="70">
        <v>2024</v>
      </c>
      <c r="F491" s="70" t="s">
        <v>1554</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273</v>
      </c>
      <c r="C492" s="70">
        <v>1</v>
      </c>
      <c r="D492" s="70">
        <v>17</v>
      </c>
      <c r="E492" s="70">
        <v>1990</v>
      </c>
      <c r="F492" s="70" t="s">
        <v>787</v>
      </c>
      <c r="G492" s="70" t="s">
        <v>2190</v>
      </c>
      <c r="H492" s="70" t="s">
        <v>2191</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2192</v>
      </c>
      <c r="B493" s="70">
        <v>274</v>
      </c>
      <c r="C493" s="70">
        <v>2</v>
      </c>
      <c r="D493" s="70">
        <v>17</v>
      </c>
      <c r="E493" s="70">
        <v>2005</v>
      </c>
      <c r="F493" s="70" t="s">
        <v>789</v>
      </c>
      <c r="G493" s="70" t="s">
        <v>2190</v>
      </c>
      <c r="H493" s="70" t="s">
        <v>2191</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2193</v>
      </c>
      <c r="B494" s="70">
        <v>275</v>
      </c>
      <c r="C494" s="70">
        <v>3</v>
      </c>
      <c r="D494" s="70">
        <v>17</v>
      </c>
      <c r="E494" s="70">
        <v>2006</v>
      </c>
      <c r="F494" s="70" t="s">
        <v>790</v>
      </c>
      <c r="G494" s="70" t="s">
        <v>2190</v>
      </c>
      <c r="H494" s="70" t="s">
        <v>2191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2194</v>
      </c>
      <c r="B495" s="70">
        <v>276</v>
      </c>
      <c r="C495" s="70">
        <v>4</v>
      </c>
      <c r="D495" s="70">
        <v>17</v>
      </c>
      <c r="E495" s="70">
        <v>2007</v>
      </c>
      <c r="F495" s="70" t="s">
        <v>791</v>
      </c>
      <c r="G495" s="70" t="s">
        <v>2190</v>
      </c>
      <c r="H495" s="70" t="s">
        <v>2191</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2195</v>
      </c>
      <c r="B496" s="70">
        <v>277</v>
      </c>
      <c r="C496" s="70">
        <v>5</v>
      </c>
      <c r="D496" s="70">
        <v>17</v>
      </c>
      <c r="E496" s="70">
        <v>2008</v>
      </c>
      <c r="F496" s="70" t="s">
        <v>792</v>
      </c>
      <c r="G496" s="70" t="s">
        <v>2190</v>
      </c>
      <c r="H496" s="70" t="s">
        <v>2191</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2196</v>
      </c>
      <c r="B497" s="70">
        <v>278</v>
      </c>
      <c r="C497" s="70">
        <v>6</v>
      </c>
      <c r="D497" s="70">
        <v>17</v>
      </c>
      <c r="E497" s="70">
        <v>2009</v>
      </c>
      <c r="F497" s="70" t="s">
        <v>176</v>
      </c>
      <c r="G497" s="70" t="s">
        <v>2190</v>
      </c>
      <c r="H497" s="70" t="s">
        <v>2191</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2197</v>
      </c>
      <c r="B498" s="70">
        <v>279</v>
      </c>
      <c r="C498" s="70">
        <v>7</v>
      </c>
      <c r="D498" s="70">
        <v>17</v>
      </c>
      <c r="E498" s="70">
        <v>2010</v>
      </c>
      <c r="F498" s="70" t="s">
        <v>177</v>
      </c>
      <c r="G498" s="70" t="s">
        <v>2190</v>
      </c>
      <c r="H498" s="70" t="s">
        <v>2191</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2198</v>
      </c>
      <c r="B499" s="70">
        <v>280</v>
      </c>
      <c r="C499" s="70">
        <v>8</v>
      </c>
      <c r="D499" s="70">
        <v>17</v>
      </c>
      <c r="E499" s="70">
        <v>2011</v>
      </c>
      <c r="F499" s="70" t="s">
        <v>178</v>
      </c>
      <c r="G499" s="70" t="s">
        <v>2190</v>
      </c>
      <c r="H499" s="70" t="s">
        <v>2191</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2199</v>
      </c>
      <c r="B500" s="70">
        <v>281</v>
      </c>
      <c r="C500" s="70">
        <v>9</v>
      </c>
      <c r="D500" s="70">
        <v>17</v>
      </c>
      <c r="E500" s="70">
        <v>2012</v>
      </c>
      <c r="F500" s="70" t="s">
        <v>179</v>
      </c>
      <c r="G500" s="70" t="s">
        <v>2190</v>
      </c>
      <c r="H500" s="70" t="s">
        <v>2191</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2200</v>
      </c>
      <c r="B501" s="70">
        <v>282</v>
      </c>
      <c r="C501" s="70">
        <v>10</v>
      </c>
      <c r="D501" s="70">
        <v>17</v>
      </c>
      <c r="E501" s="70">
        <v>2013</v>
      </c>
      <c r="F501" s="70" t="s">
        <v>180</v>
      </c>
      <c r="G501" s="1064" t="s">
        <v>2190</v>
      </c>
      <c r="H501" s="70" t="s">
        <v>2191</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2201</v>
      </c>
      <c r="B502" s="70">
        <v>283</v>
      </c>
      <c r="C502" s="70">
        <v>11</v>
      </c>
      <c r="D502" s="70">
        <v>17</v>
      </c>
      <c r="E502" s="70">
        <v>2014</v>
      </c>
      <c r="F502" s="70" t="s">
        <v>181</v>
      </c>
      <c r="G502" s="1064" t="s">
        <v>2190</v>
      </c>
      <c r="H502" s="70" t="s">
        <v>2191</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2202</v>
      </c>
      <c r="B503" s="70">
        <v>284</v>
      </c>
      <c r="C503" s="70">
        <v>12</v>
      </c>
      <c r="D503" s="70">
        <v>17</v>
      </c>
      <c r="E503" s="70">
        <v>2015</v>
      </c>
      <c r="F503" s="70" t="s">
        <v>182</v>
      </c>
      <c r="G503" s="70" t="s">
        <v>2190</v>
      </c>
      <c r="H503" s="70" t="s">
        <v>2191</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2203</v>
      </c>
      <c r="B504" s="70">
        <v>285</v>
      </c>
      <c r="C504" s="70">
        <v>13</v>
      </c>
      <c r="D504" s="70">
        <v>17</v>
      </c>
      <c r="E504" s="70">
        <v>2016</v>
      </c>
      <c r="F504" s="70" t="s">
        <v>155</v>
      </c>
      <c r="G504" s="70" t="s">
        <v>2190</v>
      </c>
      <c r="H504" s="70" t="s">
        <v>2191</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2204</v>
      </c>
      <c r="B505" s="70">
        <v>286</v>
      </c>
      <c r="C505" s="70">
        <v>14</v>
      </c>
      <c r="D505" s="70">
        <v>17</v>
      </c>
      <c r="E505" s="70">
        <v>2017</v>
      </c>
      <c r="F505" s="70" t="s">
        <v>156</v>
      </c>
      <c r="G505" s="70" t="s">
        <v>2190</v>
      </c>
      <c r="H505" s="70" t="s">
        <v>2191</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2205</v>
      </c>
      <c r="B506" s="70">
        <v>287</v>
      </c>
      <c r="C506" s="70">
        <v>15</v>
      </c>
      <c r="D506" s="70">
        <v>17</v>
      </c>
      <c r="E506" s="70">
        <v>2018</v>
      </c>
      <c r="F506" s="70" t="s">
        <v>183</v>
      </c>
      <c r="G506" s="70" t="s">
        <v>2190</v>
      </c>
      <c r="H506" s="70" t="s">
        <v>2191</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2206</v>
      </c>
      <c r="B507" s="70">
        <v>288</v>
      </c>
      <c r="C507" s="70">
        <v>16</v>
      </c>
      <c r="D507" s="70">
        <v>17</v>
      </c>
      <c r="E507" s="70">
        <v>2019</v>
      </c>
      <c r="F507" s="70" t="s">
        <v>158</v>
      </c>
      <c r="G507" s="70" t="s">
        <v>2190</v>
      </c>
      <c r="H507" s="70" t="s">
        <v>2191</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2207</v>
      </c>
      <c r="B508" s="70">
        <v>289</v>
      </c>
      <c r="C508" s="70">
        <v>17</v>
      </c>
      <c r="D508" s="70">
        <v>17</v>
      </c>
      <c r="E508" s="70">
        <v>2020</v>
      </c>
      <c r="F508" s="70" t="s">
        <v>159</v>
      </c>
      <c r="G508" s="70" t="s">
        <v>2190</v>
      </c>
      <c r="H508" s="70" t="s">
        <v>2191</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2208</v>
      </c>
      <c r="B509" s="70">
        <v>289</v>
      </c>
      <c r="C509" s="70">
        <v>18</v>
      </c>
      <c r="D509" s="70">
        <v>17</v>
      </c>
      <c r="E509" s="70">
        <v>2021</v>
      </c>
      <c r="F509" s="70" t="s">
        <v>160</v>
      </c>
      <c r="G509" s="70" t="s">
        <v>2190</v>
      </c>
      <c r="H509" s="70" t="s">
        <v>2191</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2209</v>
      </c>
      <c r="B510" s="70">
        <v>289</v>
      </c>
      <c r="C510" s="70">
        <v>19</v>
      </c>
      <c r="D510" s="70">
        <v>17</v>
      </c>
      <c r="E510" s="70">
        <v>2022</v>
      </c>
      <c r="F510" s="70" t="s">
        <v>161</v>
      </c>
      <c r="G510" s="70" t="s">
        <v>2190</v>
      </c>
      <c r="H510" s="70" t="s">
        <v>2191</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2210</v>
      </c>
      <c r="B511" s="70">
        <v>289</v>
      </c>
      <c r="C511" s="70">
        <v>20</v>
      </c>
      <c r="D511" s="70">
        <v>17</v>
      </c>
      <c r="E511" s="70">
        <v>2023</v>
      </c>
      <c r="F511" s="70" t="s">
        <v>1539</v>
      </c>
      <c r="G511" s="70" t="s">
        <v>2190</v>
      </c>
      <c r="H511" s="70" t="s">
        <v>2191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2211</v>
      </c>
      <c r="B512" s="70">
        <v>289</v>
      </c>
      <c r="C512" s="70">
        <v>21</v>
      </c>
      <c r="D512" s="70">
        <v>17</v>
      </c>
      <c r="E512" s="70">
        <v>2024</v>
      </c>
      <c r="F512" s="70" t="s">
        <v>1554</v>
      </c>
      <c r="G512" s="70" t="s">
        <v>2190</v>
      </c>
      <c r="H512" s="70" t="s">
        <v>2191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443</v>
      </c>
      <c r="C513" s="70">
        <v>1</v>
      </c>
      <c r="D513" s="70">
        <v>27</v>
      </c>
      <c r="E513" s="70">
        <v>1990</v>
      </c>
      <c r="F513" s="70" t="s">
        <v>787</v>
      </c>
      <c r="G513" s="70" t="s">
        <v>2213</v>
      </c>
      <c r="H513" s="70" t="s">
        <v>2214</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444</v>
      </c>
      <c r="C514" s="70">
        <v>2</v>
      </c>
      <c r="D514" s="70">
        <v>27</v>
      </c>
      <c r="E514" s="70">
        <v>2005</v>
      </c>
      <c r="F514" s="70" t="s">
        <v>789</v>
      </c>
      <c r="G514" s="70" t="s">
        <v>2213</v>
      </c>
      <c r="H514" s="70" t="s">
        <v>2214</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445</v>
      </c>
      <c r="C515" s="70">
        <v>3</v>
      </c>
      <c r="D515" s="70">
        <v>27</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446</v>
      </c>
      <c r="C516" s="70">
        <v>4</v>
      </c>
      <c r="D516" s="70">
        <v>27</v>
      </c>
      <c r="E516" s="70">
        <v>2007</v>
      </c>
      <c r="F516" s="70" t="s">
        <v>791</v>
      </c>
      <c r="G516" s="70" t="s">
        <v>2213</v>
      </c>
      <c r="H516" s="70" t="s">
        <v>2214</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447</v>
      </c>
      <c r="C517" s="70">
        <v>5</v>
      </c>
      <c r="D517" s="70">
        <v>27</v>
      </c>
      <c r="E517" s="70">
        <v>2008</v>
      </c>
      <c r="F517" s="70" t="s">
        <v>792</v>
      </c>
      <c r="G517" s="70" t="s">
        <v>2213</v>
      </c>
      <c r="H517" s="70" t="s">
        <v>2214</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448</v>
      </c>
      <c r="C518" s="70">
        <v>6</v>
      </c>
      <c r="D518" s="70">
        <v>27</v>
      </c>
      <c r="E518" s="70">
        <v>2009</v>
      </c>
      <c r="F518" s="70" t="s">
        <v>176</v>
      </c>
      <c r="G518" s="70" t="s">
        <v>2213</v>
      </c>
      <c r="H518" s="70" t="s">
        <v>2214</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2220</v>
      </c>
      <c r="B519" s="70">
        <v>449</v>
      </c>
      <c r="C519" s="70">
        <v>7</v>
      </c>
      <c r="D519" s="70">
        <v>27</v>
      </c>
      <c r="E519" s="70">
        <v>2010</v>
      </c>
      <c r="F519" s="70" t="s">
        <v>177</v>
      </c>
      <c r="G519" s="70" t="s">
        <v>2213</v>
      </c>
      <c r="H519" s="70" t="s">
        <v>2214</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2221</v>
      </c>
      <c r="B520" s="70">
        <v>450</v>
      </c>
      <c r="C520" s="70">
        <v>8</v>
      </c>
      <c r="D520" s="70">
        <v>27</v>
      </c>
      <c r="E520" s="70">
        <v>2011</v>
      </c>
      <c r="F520" s="70" t="s">
        <v>178</v>
      </c>
      <c r="G520" s="1064" t="s">
        <v>2213</v>
      </c>
      <c r="H520" s="70" t="s">
        <v>2214</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2222</v>
      </c>
      <c r="B521" s="70">
        <v>451</v>
      </c>
      <c r="C521" s="70">
        <v>9</v>
      </c>
      <c r="D521" s="70">
        <v>27</v>
      </c>
      <c r="E521" s="70">
        <v>2012</v>
      </c>
      <c r="F521" s="70" t="s">
        <v>179</v>
      </c>
      <c r="G521" s="1064" t="s">
        <v>2213</v>
      </c>
      <c r="H521" s="70" t="s">
        <v>2214</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2223</v>
      </c>
      <c r="B522" s="70">
        <v>452</v>
      </c>
      <c r="C522" s="70">
        <v>10</v>
      </c>
      <c r="D522" s="70">
        <v>27</v>
      </c>
      <c r="E522" s="70">
        <v>2013</v>
      </c>
      <c r="F522" s="70" t="s">
        <v>180</v>
      </c>
      <c r="G522" s="70" t="s">
        <v>2213</v>
      </c>
      <c r="H522" s="70" t="s">
        <v>2214</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2224</v>
      </c>
      <c r="B523" s="70">
        <v>453</v>
      </c>
      <c r="C523" s="70">
        <v>11</v>
      </c>
      <c r="D523" s="70">
        <v>27</v>
      </c>
      <c r="E523" s="70">
        <v>2014</v>
      </c>
      <c r="F523" s="70" t="s">
        <v>181</v>
      </c>
      <c r="G523" s="70" t="s">
        <v>2213</v>
      </c>
      <c r="H523" s="70" t="s">
        <v>2214</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2225</v>
      </c>
      <c r="B524" s="70">
        <v>454</v>
      </c>
      <c r="C524" s="70">
        <v>12</v>
      </c>
      <c r="D524" s="70">
        <v>27</v>
      </c>
      <c r="E524" s="70">
        <v>2015</v>
      </c>
      <c r="F524" s="70" t="s">
        <v>182</v>
      </c>
      <c r="G524" s="70" t="s">
        <v>2213</v>
      </c>
      <c r="H524" s="70" t="s">
        <v>2214</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2226</v>
      </c>
      <c r="B525" s="70">
        <v>455</v>
      </c>
      <c r="C525" s="70">
        <v>13</v>
      </c>
      <c r="D525" s="70">
        <v>27</v>
      </c>
      <c r="E525" s="70">
        <v>2016</v>
      </c>
      <c r="F525" s="70" t="s">
        <v>155</v>
      </c>
      <c r="G525" s="70" t="s">
        <v>2213</v>
      </c>
      <c r="H525" s="70" t="s">
        <v>2214</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2227</v>
      </c>
      <c r="B526" s="70">
        <v>456</v>
      </c>
      <c r="C526" s="70">
        <v>14</v>
      </c>
      <c r="D526" s="70">
        <v>27</v>
      </c>
      <c r="E526" s="70">
        <v>2017</v>
      </c>
      <c r="F526" s="70" t="s">
        <v>156</v>
      </c>
      <c r="G526" s="70" t="s">
        <v>2213</v>
      </c>
      <c r="H526" s="70" t="s">
        <v>2214</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2228</v>
      </c>
      <c r="B527" s="70">
        <v>457</v>
      </c>
      <c r="C527" s="70">
        <v>15</v>
      </c>
      <c r="D527" s="70">
        <v>27</v>
      </c>
      <c r="E527" s="70">
        <v>2018</v>
      </c>
      <c r="F527" s="70" t="s">
        <v>183</v>
      </c>
      <c r="G527" s="70" t="s">
        <v>2213</v>
      </c>
      <c r="H527" s="70" t="s">
        <v>2214</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2229</v>
      </c>
      <c r="B528" s="70">
        <v>458</v>
      </c>
      <c r="C528" s="70">
        <v>16</v>
      </c>
      <c r="D528" s="70">
        <v>27</v>
      </c>
      <c r="E528" s="70">
        <v>2019</v>
      </c>
      <c r="F528" s="70" t="s">
        <v>158</v>
      </c>
      <c r="G528" s="70" t="s">
        <v>2213</v>
      </c>
      <c r="H528" s="70" t="s">
        <v>2214</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2230</v>
      </c>
      <c r="B529" s="70">
        <v>459</v>
      </c>
      <c r="C529" s="70">
        <v>17</v>
      </c>
      <c r="D529" s="70">
        <v>27</v>
      </c>
      <c r="E529" s="70">
        <v>2020</v>
      </c>
      <c r="F529" s="70" t="s">
        <v>159</v>
      </c>
      <c r="G529" s="70" t="s">
        <v>2213</v>
      </c>
      <c r="H529" s="70" t="s">
        <v>2214</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2231</v>
      </c>
      <c r="B530" s="70">
        <v>459</v>
      </c>
      <c r="C530" s="70">
        <v>18</v>
      </c>
      <c r="D530" s="70">
        <v>27</v>
      </c>
      <c r="E530" s="70">
        <v>2021</v>
      </c>
      <c r="F530" s="70" t="s">
        <v>160</v>
      </c>
      <c r="G530" s="70" t="s">
        <v>2213</v>
      </c>
      <c r="H530" s="70" t="s">
        <v>2214</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2232</v>
      </c>
      <c r="B531" s="70">
        <v>459</v>
      </c>
      <c r="C531" s="70">
        <v>19</v>
      </c>
      <c r="D531" s="70">
        <v>27</v>
      </c>
      <c r="E531" s="70">
        <v>2022</v>
      </c>
      <c r="F531" s="70" t="s">
        <v>161</v>
      </c>
      <c r="G531" s="70" t="s">
        <v>2213</v>
      </c>
      <c r="H531" s="70" t="s">
        <v>2214</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459</v>
      </c>
      <c r="C532" s="70">
        <v>20</v>
      </c>
      <c r="D532" s="70">
        <v>27</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459</v>
      </c>
      <c r="C533" s="70">
        <v>21</v>
      </c>
      <c r="D533" s="70">
        <v>27</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375</v>
      </c>
      <c r="C534" s="70">
        <v>1</v>
      </c>
      <c r="D534" s="70">
        <v>23</v>
      </c>
      <c r="E534" s="70">
        <v>1990</v>
      </c>
      <c r="F534" s="70" t="s">
        <v>787</v>
      </c>
      <c r="G534" s="70" t="s">
        <v>2236</v>
      </c>
      <c r="H534" s="70" t="s">
        <v>2237</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376</v>
      </c>
      <c r="C535" s="70">
        <v>2</v>
      </c>
      <c r="D535" s="70">
        <v>23</v>
      </c>
      <c r="E535" s="70">
        <v>2005</v>
      </c>
      <c r="F535" s="70" t="s">
        <v>789</v>
      </c>
      <c r="G535" s="70" t="s">
        <v>2236</v>
      </c>
      <c r="H535" s="70" t="s">
        <v>2237</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377</v>
      </c>
      <c r="C536" s="70">
        <v>3</v>
      </c>
      <c r="D536" s="70">
        <v>23</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378</v>
      </c>
      <c r="C537" s="70">
        <v>4</v>
      </c>
      <c r="D537" s="70">
        <v>23</v>
      </c>
      <c r="E537" s="70">
        <v>2007</v>
      </c>
      <c r="F537" s="70" t="s">
        <v>791</v>
      </c>
      <c r="G537" s="70" t="s">
        <v>2236</v>
      </c>
      <c r="H537" s="70" t="s">
        <v>2237</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379</v>
      </c>
      <c r="C538" s="70">
        <v>5</v>
      </c>
      <c r="D538" s="70">
        <v>23</v>
      </c>
      <c r="E538" s="70">
        <v>2008</v>
      </c>
      <c r="F538" s="70" t="s">
        <v>792</v>
      </c>
      <c r="G538" s="70" t="s">
        <v>2236</v>
      </c>
      <c r="H538" s="70" t="s">
        <v>2237</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380</v>
      </c>
      <c r="C539" s="70">
        <v>6</v>
      </c>
      <c r="D539" s="70">
        <v>23</v>
      </c>
      <c r="E539" s="70">
        <v>2009</v>
      </c>
      <c r="F539" s="70" t="s">
        <v>176</v>
      </c>
      <c r="G539" s="1064" t="s">
        <v>2236</v>
      </c>
      <c r="H539" s="70" t="s">
        <v>2237</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2243</v>
      </c>
      <c r="B540" s="70">
        <v>381</v>
      </c>
      <c r="C540" s="70">
        <v>7</v>
      </c>
      <c r="D540" s="70">
        <v>23</v>
      </c>
      <c r="E540" s="70">
        <v>2010</v>
      </c>
      <c r="F540" s="70" t="s">
        <v>177</v>
      </c>
      <c r="G540" s="1064" t="s">
        <v>2236</v>
      </c>
      <c r="H540" s="70" t="s">
        <v>2237</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2244</v>
      </c>
      <c r="B541" s="70">
        <v>382</v>
      </c>
      <c r="C541" s="70">
        <v>8</v>
      </c>
      <c r="D541" s="70">
        <v>23</v>
      </c>
      <c r="E541" s="70">
        <v>2011</v>
      </c>
      <c r="F541" s="70" t="s">
        <v>178</v>
      </c>
      <c r="G541" s="70" t="s">
        <v>2236</v>
      </c>
      <c r="H541" s="70" t="s">
        <v>2237</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2245</v>
      </c>
      <c r="B542" s="70">
        <v>383</v>
      </c>
      <c r="C542" s="70">
        <v>9</v>
      </c>
      <c r="D542" s="70">
        <v>23</v>
      </c>
      <c r="E542" s="70">
        <v>2012</v>
      </c>
      <c r="F542" s="70" t="s">
        <v>179</v>
      </c>
      <c r="G542" s="70" t="s">
        <v>2236</v>
      </c>
      <c r="H542" s="70" t="s">
        <v>2237</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2246</v>
      </c>
      <c r="B543" s="70">
        <v>384</v>
      </c>
      <c r="C543" s="70">
        <v>10</v>
      </c>
      <c r="D543" s="70">
        <v>23</v>
      </c>
      <c r="E543" s="70">
        <v>2013</v>
      </c>
      <c r="F543" s="70" t="s">
        <v>180</v>
      </c>
      <c r="G543" s="70" t="s">
        <v>2236</v>
      </c>
      <c r="H543" s="70" t="s">
        <v>2237</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2247</v>
      </c>
      <c r="B544" s="70">
        <v>385</v>
      </c>
      <c r="C544" s="70">
        <v>11</v>
      </c>
      <c r="D544" s="70">
        <v>23</v>
      </c>
      <c r="E544" s="70">
        <v>2014</v>
      </c>
      <c r="F544" s="70" t="s">
        <v>181</v>
      </c>
      <c r="G544" s="70" t="s">
        <v>2236</v>
      </c>
      <c r="H544" s="70" t="s">
        <v>2237</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2248</v>
      </c>
      <c r="B545" s="70">
        <v>386</v>
      </c>
      <c r="C545" s="70">
        <v>12</v>
      </c>
      <c r="D545" s="70">
        <v>23</v>
      </c>
      <c r="E545" s="70">
        <v>2015</v>
      </c>
      <c r="F545" s="70" t="s">
        <v>182</v>
      </c>
      <c r="G545" s="70" t="s">
        <v>2236</v>
      </c>
      <c r="H545" s="70" t="s">
        <v>2237</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2249</v>
      </c>
      <c r="B546" s="70">
        <v>387</v>
      </c>
      <c r="C546" s="70">
        <v>13</v>
      </c>
      <c r="D546" s="70">
        <v>23</v>
      </c>
      <c r="E546" s="70">
        <v>2016</v>
      </c>
      <c r="F546" s="70" t="s">
        <v>155</v>
      </c>
      <c r="G546" s="70" t="s">
        <v>2236</v>
      </c>
      <c r="H546" s="70" t="s">
        <v>2237</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2250</v>
      </c>
      <c r="B547" s="70">
        <v>388</v>
      </c>
      <c r="C547" s="70">
        <v>14</v>
      </c>
      <c r="D547" s="70">
        <v>23</v>
      </c>
      <c r="E547" s="70">
        <v>2017</v>
      </c>
      <c r="F547" s="70" t="s">
        <v>156</v>
      </c>
      <c r="G547" s="70" t="s">
        <v>2236</v>
      </c>
      <c r="H547" s="70" t="s">
        <v>2237</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2251</v>
      </c>
      <c r="B548" s="70">
        <v>389</v>
      </c>
      <c r="C548" s="70">
        <v>15</v>
      </c>
      <c r="D548" s="70">
        <v>23</v>
      </c>
      <c r="E548" s="70">
        <v>2018</v>
      </c>
      <c r="F548" s="70" t="s">
        <v>183</v>
      </c>
      <c r="G548" s="70" t="s">
        <v>2236</v>
      </c>
      <c r="H548" s="70" t="s">
        <v>2237</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2252</v>
      </c>
      <c r="B549" s="70">
        <v>390</v>
      </c>
      <c r="C549" s="70">
        <v>16</v>
      </c>
      <c r="D549" s="70">
        <v>23</v>
      </c>
      <c r="E549" s="70">
        <v>2019</v>
      </c>
      <c r="F549" s="70" t="s">
        <v>158</v>
      </c>
      <c r="G549" s="70" t="s">
        <v>2236</v>
      </c>
      <c r="H549" s="70" t="s">
        <v>2237</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2253</v>
      </c>
      <c r="B550" s="70">
        <v>391</v>
      </c>
      <c r="C550" s="70">
        <v>17</v>
      </c>
      <c r="D550" s="70">
        <v>23</v>
      </c>
      <c r="E550" s="70">
        <v>2020</v>
      </c>
      <c r="F550" s="70" t="s">
        <v>159</v>
      </c>
      <c r="G550" s="70" t="s">
        <v>2236</v>
      </c>
      <c r="H550" s="70" t="s">
        <v>2237</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2254</v>
      </c>
      <c r="B551" s="70">
        <v>391</v>
      </c>
      <c r="C551" s="70">
        <v>18</v>
      </c>
      <c r="D551" s="70">
        <v>23</v>
      </c>
      <c r="E551" s="70">
        <v>2021</v>
      </c>
      <c r="F551" s="70" t="s">
        <v>160</v>
      </c>
      <c r="G551" s="70" t="s">
        <v>2236</v>
      </c>
      <c r="H551" s="70" t="s">
        <v>2237</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2255</v>
      </c>
      <c r="B552" s="70">
        <v>391</v>
      </c>
      <c r="C552" s="70">
        <v>19</v>
      </c>
      <c r="D552" s="70">
        <v>23</v>
      </c>
      <c r="E552" s="70">
        <v>2022</v>
      </c>
      <c r="F552" s="70" t="s">
        <v>161</v>
      </c>
      <c r="G552" s="70" t="s">
        <v>2236</v>
      </c>
      <c r="H552" s="70" t="s">
        <v>2237</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391</v>
      </c>
      <c r="C553" s="70">
        <v>20</v>
      </c>
      <c r="D553" s="70">
        <v>23</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391</v>
      </c>
      <c r="C554" s="70">
        <v>21</v>
      </c>
      <c r="D554" s="70">
        <v>23</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392</v>
      </c>
      <c r="C555" s="70">
        <v>1</v>
      </c>
      <c r="D555" s="70">
        <v>24</v>
      </c>
      <c r="E555" s="70">
        <v>1990</v>
      </c>
      <c r="F555" s="70" t="s">
        <v>787</v>
      </c>
      <c r="G555" s="70" t="s">
        <v>2259</v>
      </c>
      <c r="H555" s="70" t="s">
        <v>2260</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393</v>
      </c>
      <c r="C556" s="70">
        <v>2</v>
      </c>
      <c r="D556" s="70">
        <v>24</v>
      </c>
      <c r="E556" s="70">
        <v>2005</v>
      </c>
      <c r="F556" s="70" t="s">
        <v>789</v>
      </c>
      <c r="G556" s="70" t="s">
        <v>2259</v>
      </c>
      <c r="H556" s="70" t="s">
        <v>2260</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394</v>
      </c>
      <c r="C557" s="70">
        <v>3</v>
      </c>
      <c r="D557" s="70">
        <v>24</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395</v>
      </c>
      <c r="C558" s="70">
        <v>4</v>
      </c>
      <c r="D558" s="70">
        <v>24</v>
      </c>
      <c r="E558" s="70">
        <v>2007</v>
      </c>
      <c r="F558" s="70" t="s">
        <v>791</v>
      </c>
      <c r="G558" s="1064" t="s">
        <v>2259</v>
      </c>
      <c r="H558" s="70" t="s">
        <v>2260</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396</v>
      </c>
      <c r="C559" s="70">
        <v>5</v>
      </c>
      <c r="D559" s="70">
        <v>24</v>
      </c>
      <c r="E559" s="70">
        <v>2008</v>
      </c>
      <c r="F559" s="70" t="s">
        <v>792</v>
      </c>
      <c r="G559" s="1064" t="s">
        <v>2259</v>
      </c>
      <c r="H559" s="70" t="s">
        <v>2260</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397</v>
      </c>
      <c r="C560" s="70">
        <v>6</v>
      </c>
      <c r="D560" s="70">
        <v>24</v>
      </c>
      <c r="E560" s="70">
        <v>2009</v>
      </c>
      <c r="F560" s="70" t="s">
        <v>176</v>
      </c>
      <c r="G560" s="70" t="s">
        <v>2259</v>
      </c>
      <c r="H560" s="70" t="s">
        <v>2260</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2266</v>
      </c>
      <c r="B561" s="70">
        <v>398</v>
      </c>
      <c r="C561" s="70">
        <v>7</v>
      </c>
      <c r="D561" s="70">
        <v>24</v>
      </c>
      <c r="E561" s="70">
        <v>2010</v>
      </c>
      <c r="F561" s="70" t="s">
        <v>177</v>
      </c>
      <c r="G561" s="70" t="s">
        <v>2259</v>
      </c>
      <c r="H561" s="70" t="s">
        <v>2260</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2267</v>
      </c>
      <c r="B562" s="70">
        <v>399</v>
      </c>
      <c r="C562" s="70">
        <v>8</v>
      </c>
      <c r="D562" s="70">
        <v>24</v>
      </c>
      <c r="E562" s="70">
        <v>2011</v>
      </c>
      <c r="F562" s="70" t="s">
        <v>178</v>
      </c>
      <c r="G562" s="70" t="s">
        <v>2259</v>
      </c>
      <c r="H562" s="70" t="s">
        <v>2260</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2268</v>
      </c>
      <c r="B563" s="70">
        <v>400</v>
      </c>
      <c r="C563" s="70">
        <v>9</v>
      </c>
      <c r="D563" s="70">
        <v>24</v>
      </c>
      <c r="E563" s="70">
        <v>2012</v>
      </c>
      <c r="F563" s="70" t="s">
        <v>179</v>
      </c>
      <c r="G563" s="70" t="s">
        <v>2259</v>
      </c>
      <c r="H563" s="70" t="s">
        <v>2260</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2269</v>
      </c>
      <c r="B564" s="70">
        <v>401</v>
      </c>
      <c r="C564" s="70">
        <v>10</v>
      </c>
      <c r="D564" s="70">
        <v>24</v>
      </c>
      <c r="E564" s="70">
        <v>2013</v>
      </c>
      <c r="F564" s="70" t="s">
        <v>180</v>
      </c>
      <c r="G564" s="70" t="s">
        <v>2259</v>
      </c>
      <c r="H564" s="70" t="s">
        <v>2260</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2270</v>
      </c>
      <c r="B565" s="70">
        <v>402</v>
      </c>
      <c r="C565" s="70">
        <v>11</v>
      </c>
      <c r="D565" s="70">
        <v>24</v>
      </c>
      <c r="E565" s="70">
        <v>2014</v>
      </c>
      <c r="F565" s="70" t="s">
        <v>181</v>
      </c>
      <c r="G565" s="70" t="s">
        <v>2259</v>
      </c>
      <c r="H565" s="70" t="s">
        <v>2260</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2271</v>
      </c>
      <c r="B566" s="70">
        <v>403</v>
      </c>
      <c r="C566" s="70">
        <v>12</v>
      </c>
      <c r="D566" s="70">
        <v>24</v>
      </c>
      <c r="E566" s="70">
        <v>2015</v>
      </c>
      <c r="F566" s="70" t="s">
        <v>182</v>
      </c>
      <c r="G566" s="70" t="s">
        <v>2259</v>
      </c>
      <c r="H566" s="70" t="s">
        <v>2260</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2272</v>
      </c>
      <c r="B567" s="70">
        <v>404</v>
      </c>
      <c r="C567" s="70">
        <v>13</v>
      </c>
      <c r="D567" s="70">
        <v>24</v>
      </c>
      <c r="E567" s="70">
        <v>2016</v>
      </c>
      <c r="F567" s="70" t="s">
        <v>155</v>
      </c>
      <c r="G567" s="70" t="s">
        <v>2259</v>
      </c>
      <c r="H567" s="70" t="s">
        <v>2260</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2273</v>
      </c>
      <c r="B568" s="70">
        <v>405</v>
      </c>
      <c r="C568" s="70">
        <v>14</v>
      </c>
      <c r="D568" s="70">
        <v>24</v>
      </c>
      <c r="E568" s="70">
        <v>2017</v>
      </c>
      <c r="F568" s="70" t="s">
        <v>156</v>
      </c>
      <c r="G568" s="70" t="s">
        <v>2259</v>
      </c>
      <c r="H568" s="70" t="s">
        <v>2260</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2274</v>
      </c>
      <c r="B569" s="70">
        <v>406</v>
      </c>
      <c r="C569" s="70">
        <v>15</v>
      </c>
      <c r="D569" s="70">
        <v>24</v>
      </c>
      <c r="E569" s="70">
        <v>2018</v>
      </c>
      <c r="F569" s="70" t="s">
        <v>183</v>
      </c>
      <c r="G569" s="70" t="s">
        <v>2259</v>
      </c>
      <c r="H569" s="70" t="s">
        <v>2260</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2275</v>
      </c>
      <c r="B570" s="70">
        <v>407</v>
      </c>
      <c r="C570" s="70">
        <v>16</v>
      </c>
      <c r="D570" s="70">
        <v>24</v>
      </c>
      <c r="E570" s="70">
        <v>2019</v>
      </c>
      <c r="F570" s="70" t="s">
        <v>158</v>
      </c>
      <c r="G570" s="70" t="s">
        <v>2259</v>
      </c>
      <c r="H570" s="70" t="s">
        <v>2260</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2276</v>
      </c>
      <c r="B571" s="70">
        <v>408</v>
      </c>
      <c r="C571" s="70">
        <v>17</v>
      </c>
      <c r="D571" s="70">
        <v>24</v>
      </c>
      <c r="E571" s="70">
        <v>2020</v>
      </c>
      <c r="F571" s="70" t="s">
        <v>159</v>
      </c>
      <c r="G571" s="70" t="s">
        <v>2259</v>
      </c>
      <c r="H571" s="70" t="s">
        <v>2260</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2277</v>
      </c>
      <c r="B572" s="70">
        <v>408</v>
      </c>
      <c r="C572" s="70">
        <v>18</v>
      </c>
      <c r="D572" s="70">
        <v>24</v>
      </c>
      <c r="E572" s="70">
        <v>2021</v>
      </c>
      <c r="F572" s="70" t="s">
        <v>160</v>
      </c>
      <c r="G572" s="70" t="s">
        <v>2259</v>
      </c>
      <c r="H572" s="70" t="s">
        <v>2260</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2278</v>
      </c>
      <c r="B573" s="70">
        <v>408</v>
      </c>
      <c r="C573" s="70">
        <v>19</v>
      </c>
      <c r="D573" s="70">
        <v>24</v>
      </c>
      <c r="E573" s="70">
        <v>2022</v>
      </c>
      <c r="F573" s="70" t="s">
        <v>161</v>
      </c>
      <c r="G573" s="70" t="s">
        <v>2259</v>
      </c>
      <c r="H573" s="70" t="s">
        <v>2260</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408</v>
      </c>
      <c r="C574" s="70">
        <v>20</v>
      </c>
      <c r="D574" s="70">
        <v>24</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408</v>
      </c>
      <c r="C575" s="70">
        <v>21</v>
      </c>
      <c r="D575" s="70">
        <v>24</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290</v>
      </c>
      <c r="C576" s="70">
        <v>1</v>
      </c>
      <c r="D576" s="70">
        <v>18</v>
      </c>
      <c r="E576" s="70">
        <v>1990</v>
      </c>
      <c r="F576" s="70" t="s">
        <v>787</v>
      </c>
      <c r="G576" s="70" t="s">
        <v>2282</v>
      </c>
      <c r="H576" s="70" t="s">
        <v>2283</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291</v>
      </c>
      <c r="C577" s="70">
        <v>2</v>
      </c>
      <c r="D577" s="70">
        <v>18</v>
      </c>
      <c r="E577" s="70">
        <v>2005</v>
      </c>
      <c r="F577" s="70" t="s">
        <v>789</v>
      </c>
      <c r="G577" s="1064" t="s">
        <v>2282</v>
      </c>
      <c r="H577" s="70" t="s">
        <v>2283</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292</v>
      </c>
      <c r="C578" s="70">
        <v>3</v>
      </c>
      <c r="D578" s="70">
        <v>18</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293</v>
      </c>
      <c r="C579" s="70">
        <v>4</v>
      </c>
      <c r="D579" s="70">
        <v>18</v>
      </c>
      <c r="E579" s="70">
        <v>2007</v>
      </c>
      <c r="F579" s="70" t="s">
        <v>791</v>
      </c>
      <c r="G579" s="70" t="s">
        <v>2282</v>
      </c>
      <c r="H579" s="70" t="s">
        <v>2283</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294</v>
      </c>
      <c r="C580" s="70">
        <v>5</v>
      </c>
      <c r="D580" s="70">
        <v>18</v>
      </c>
      <c r="E580" s="70">
        <v>2008</v>
      </c>
      <c r="F580" s="70" t="s">
        <v>792</v>
      </c>
      <c r="G580" s="70" t="s">
        <v>2282</v>
      </c>
      <c r="H580" s="70" t="s">
        <v>2283</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295</v>
      </c>
      <c r="C581" s="70">
        <v>6</v>
      </c>
      <c r="D581" s="70">
        <v>18</v>
      </c>
      <c r="E581" s="70">
        <v>2009</v>
      </c>
      <c r="F581" s="70" t="s">
        <v>176</v>
      </c>
      <c r="G581" s="70" t="s">
        <v>2282</v>
      </c>
      <c r="H581" s="70" t="s">
        <v>2283</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2289</v>
      </c>
      <c r="B582" s="70">
        <v>296</v>
      </c>
      <c r="C582" s="70">
        <v>7</v>
      </c>
      <c r="D582" s="70">
        <v>18</v>
      </c>
      <c r="E582" s="70">
        <v>2010</v>
      </c>
      <c r="F582" s="70" t="s">
        <v>177</v>
      </c>
      <c r="G582" s="70" t="s">
        <v>2282</v>
      </c>
      <c r="H582" s="70" t="s">
        <v>2283</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2290</v>
      </c>
      <c r="B583" s="70">
        <v>297</v>
      </c>
      <c r="C583" s="70">
        <v>8</v>
      </c>
      <c r="D583" s="70">
        <v>18</v>
      </c>
      <c r="E583" s="70">
        <v>2011</v>
      </c>
      <c r="F583" s="70" t="s">
        <v>178</v>
      </c>
      <c r="G583" s="70" t="s">
        <v>2282</v>
      </c>
      <c r="H583" s="70" t="s">
        <v>2283</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2291</v>
      </c>
      <c r="B584" s="70">
        <v>298</v>
      </c>
      <c r="C584" s="70">
        <v>9</v>
      </c>
      <c r="D584" s="70">
        <v>18</v>
      </c>
      <c r="E584" s="70">
        <v>2012</v>
      </c>
      <c r="F584" s="70" t="s">
        <v>179</v>
      </c>
      <c r="G584" s="70" t="s">
        <v>2282</v>
      </c>
      <c r="H584" s="70" t="s">
        <v>2283</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2292</v>
      </c>
      <c r="B585" s="70">
        <v>299</v>
      </c>
      <c r="C585" s="70">
        <v>10</v>
      </c>
      <c r="D585" s="70">
        <v>18</v>
      </c>
      <c r="E585" s="70">
        <v>2013</v>
      </c>
      <c r="F585" s="70" t="s">
        <v>180</v>
      </c>
      <c r="G585" s="70" t="s">
        <v>2282</v>
      </c>
      <c r="H585" s="70" t="s">
        <v>2283</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2293</v>
      </c>
      <c r="B586" s="70">
        <v>300</v>
      </c>
      <c r="C586" s="70">
        <v>11</v>
      </c>
      <c r="D586" s="70">
        <v>18</v>
      </c>
      <c r="E586" s="70">
        <v>2014</v>
      </c>
      <c r="F586" s="70" t="s">
        <v>181</v>
      </c>
      <c r="G586" s="70" t="s">
        <v>2282</v>
      </c>
      <c r="H586" s="70" t="s">
        <v>2283</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2294</v>
      </c>
      <c r="B587" s="70">
        <v>301</v>
      </c>
      <c r="C587" s="70">
        <v>12</v>
      </c>
      <c r="D587" s="70">
        <v>18</v>
      </c>
      <c r="E587" s="70">
        <v>2015</v>
      </c>
      <c r="F587" s="70" t="s">
        <v>182</v>
      </c>
      <c r="G587" s="70" t="s">
        <v>2282</v>
      </c>
      <c r="H587" s="70" t="s">
        <v>2283</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2295</v>
      </c>
      <c r="B588" s="70">
        <v>302</v>
      </c>
      <c r="C588" s="70">
        <v>13</v>
      </c>
      <c r="D588" s="70">
        <v>18</v>
      </c>
      <c r="E588" s="70">
        <v>2016</v>
      </c>
      <c r="F588" s="70" t="s">
        <v>155</v>
      </c>
      <c r="G588" s="70" t="s">
        <v>2282</v>
      </c>
      <c r="H588" s="70" t="s">
        <v>2283</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2296</v>
      </c>
      <c r="B589" s="70">
        <v>303</v>
      </c>
      <c r="C589" s="70">
        <v>14</v>
      </c>
      <c r="D589" s="70">
        <v>18</v>
      </c>
      <c r="E589" s="70">
        <v>2017</v>
      </c>
      <c r="F589" s="70" t="s">
        <v>156</v>
      </c>
      <c r="G589" s="70" t="s">
        <v>2282</v>
      </c>
      <c r="H589" s="70" t="s">
        <v>2283</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2297</v>
      </c>
      <c r="B590" s="70">
        <v>304</v>
      </c>
      <c r="C590" s="70">
        <v>15</v>
      </c>
      <c r="D590" s="70">
        <v>18</v>
      </c>
      <c r="E590" s="70">
        <v>2018</v>
      </c>
      <c r="F590" s="70" t="s">
        <v>183</v>
      </c>
      <c r="G590" s="70" t="s">
        <v>2282</v>
      </c>
      <c r="H590" s="70" t="s">
        <v>2283</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2298</v>
      </c>
      <c r="B591" s="70">
        <v>305</v>
      </c>
      <c r="C591" s="70">
        <v>16</v>
      </c>
      <c r="D591" s="70">
        <v>18</v>
      </c>
      <c r="E591" s="70">
        <v>2019</v>
      </c>
      <c r="F591" s="70" t="s">
        <v>158</v>
      </c>
      <c r="G591" s="70" t="s">
        <v>2282</v>
      </c>
      <c r="H591" s="70" t="s">
        <v>2283</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2299</v>
      </c>
      <c r="B592" s="70">
        <v>306</v>
      </c>
      <c r="C592" s="70">
        <v>17</v>
      </c>
      <c r="D592" s="70">
        <v>18</v>
      </c>
      <c r="E592" s="70">
        <v>2020</v>
      </c>
      <c r="F592" s="70" t="s">
        <v>159</v>
      </c>
      <c r="G592" s="70" t="s">
        <v>2282</v>
      </c>
      <c r="H592" s="70" t="s">
        <v>2283</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2300</v>
      </c>
      <c r="B593" s="70">
        <v>306</v>
      </c>
      <c r="C593" s="70">
        <v>18</v>
      </c>
      <c r="D593" s="70">
        <v>18</v>
      </c>
      <c r="E593" s="70">
        <v>2021</v>
      </c>
      <c r="F593" s="70" t="s">
        <v>160</v>
      </c>
      <c r="G593" s="70" t="s">
        <v>2282</v>
      </c>
      <c r="H593" s="70" t="s">
        <v>2283</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2301</v>
      </c>
      <c r="B594" s="70">
        <v>306</v>
      </c>
      <c r="C594" s="70">
        <v>19</v>
      </c>
      <c r="D594" s="70">
        <v>18</v>
      </c>
      <c r="E594" s="70">
        <v>2022</v>
      </c>
      <c r="F594" s="70" t="s">
        <v>161</v>
      </c>
      <c r="G594" s="70" t="s">
        <v>2282</v>
      </c>
      <c r="H594" s="70" t="s">
        <v>2283</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306</v>
      </c>
      <c r="C595" s="70">
        <v>20</v>
      </c>
      <c r="D595" s="70">
        <v>18</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306</v>
      </c>
      <c r="C596" s="70">
        <v>21</v>
      </c>
      <c r="D596" s="70">
        <v>18</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120</v>
      </c>
      <c r="C597" s="70">
        <v>1</v>
      </c>
      <c r="D597" s="70">
        <v>8</v>
      </c>
      <c r="E597" s="70">
        <v>1990</v>
      </c>
      <c r="F597" s="70" t="s">
        <v>787</v>
      </c>
      <c r="G597" s="1064" t="s">
        <v>2305</v>
      </c>
      <c r="H597" s="70" t="s">
        <v>2306</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121</v>
      </c>
      <c r="C598" s="70">
        <v>2</v>
      </c>
      <c r="D598" s="70">
        <v>8</v>
      </c>
      <c r="E598" s="70">
        <v>2005</v>
      </c>
      <c r="F598" s="70" t="s">
        <v>789</v>
      </c>
      <c r="G598" s="70" t="s">
        <v>2305</v>
      </c>
      <c r="H598" s="70" t="s">
        <v>2306</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122</v>
      </c>
      <c r="C599" s="70">
        <v>3</v>
      </c>
      <c r="D599" s="70">
        <v>8</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123</v>
      </c>
      <c r="C600" s="70">
        <v>4</v>
      </c>
      <c r="D600" s="70">
        <v>8</v>
      </c>
      <c r="E600" s="70">
        <v>2007</v>
      </c>
      <c r="F600" s="70" t="s">
        <v>791</v>
      </c>
      <c r="G600" s="70" t="s">
        <v>2305</v>
      </c>
      <c r="H600" s="70" t="s">
        <v>2306</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124</v>
      </c>
      <c r="C601" s="70">
        <v>5</v>
      </c>
      <c r="D601" s="70">
        <v>8</v>
      </c>
      <c r="E601" s="70">
        <v>2008</v>
      </c>
      <c r="F601" s="70" t="s">
        <v>792</v>
      </c>
      <c r="G601" s="70" t="s">
        <v>2305</v>
      </c>
      <c r="H601" s="70" t="s">
        <v>2306</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125</v>
      </c>
      <c r="C602" s="70">
        <v>6</v>
      </c>
      <c r="D602" s="70">
        <v>8</v>
      </c>
      <c r="E602" s="70">
        <v>2009</v>
      </c>
      <c r="F602" s="70" t="s">
        <v>176</v>
      </c>
      <c r="G602" s="70" t="s">
        <v>2305</v>
      </c>
      <c r="H602" s="70" t="s">
        <v>2306</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2312</v>
      </c>
      <c r="B603" s="70">
        <v>126</v>
      </c>
      <c r="C603" s="70">
        <v>7</v>
      </c>
      <c r="D603" s="70">
        <v>8</v>
      </c>
      <c r="E603" s="70">
        <v>2010</v>
      </c>
      <c r="F603" s="70" t="s">
        <v>177</v>
      </c>
      <c r="G603" s="70" t="s">
        <v>2305</v>
      </c>
      <c r="H603" s="70" t="s">
        <v>2306</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2313</v>
      </c>
      <c r="B604" s="70">
        <v>127</v>
      </c>
      <c r="C604" s="70">
        <v>8</v>
      </c>
      <c r="D604" s="70">
        <v>8</v>
      </c>
      <c r="E604" s="70">
        <v>2011</v>
      </c>
      <c r="F604" s="70" t="s">
        <v>178</v>
      </c>
      <c r="G604" s="70" t="s">
        <v>2305</v>
      </c>
      <c r="H604" s="70" t="s">
        <v>2306</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2314</v>
      </c>
      <c r="B605" s="70">
        <v>128</v>
      </c>
      <c r="C605" s="70">
        <v>9</v>
      </c>
      <c r="D605" s="70">
        <v>8</v>
      </c>
      <c r="E605" s="70">
        <v>2012</v>
      </c>
      <c r="F605" s="70" t="s">
        <v>179</v>
      </c>
      <c r="G605" s="70" t="s">
        <v>2305</v>
      </c>
      <c r="H605" s="70" t="s">
        <v>2306</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2315</v>
      </c>
      <c r="B606" s="70">
        <v>129</v>
      </c>
      <c r="C606" s="70">
        <v>10</v>
      </c>
      <c r="D606" s="70">
        <v>8</v>
      </c>
      <c r="E606" s="70">
        <v>2013</v>
      </c>
      <c r="F606" s="70" t="s">
        <v>180</v>
      </c>
      <c r="G606" s="70" t="s">
        <v>2305</v>
      </c>
      <c r="H606" s="70" t="s">
        <v>2306</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2316</v>
      </c>
      <c r="B607" s="70">
        <v>130</v>
      </c>
      <c r="C607" s="70">
        <v>11</v>
      </c>
      <c r="D607" s="70">
        <v>8</v>
      </c>
      <c r="E607" s="70">
        <v>2014</v>
      </c>
      <c r="F607" s="70" t="s">
        <v>181</v>
      </c>
      <c r="G607" s="70" t="s">
        <v>2305</v>
      </c>
      <c r="H607" s="70" t="s">
        <v>2306</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2317</v>
      </c>
      <c r="B608" s="70">
        <v>131</v>
      </c>
      <c r="C608" s="70">
        <v>12</v>
      </c>
      <c r="D608" s="70">
        <v>8</v>
      </c>
      <c r="E608" s="70">
        <v>2015</v>
      </c>
      <c r="F608" s="70" t="s">
        <v>182</v>
      </c>
      <c r="G608" s="70" t="s">
        <v>2305</v>
      </c>
      <c r="H608" s="70" t="s">
        <v>2306</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2318</v>
      </c>
      <c r="B609" s="70">
        <v>132</v>
      </c>
      <c r="C609" s="70">
        <v>13</v>
      </c>
      <c r="D609" s="70">
        <v>8</v>
      </c>
      <c r="E609" s="70">
        <v>2016</v>
      </c>
      <c r="F609" s="70" t="s">
        <v>155</v>
      </c>
      <c r="G609" s="70" t="s">
        <v>2305</v>
      </c>
      <c r="H609" s="70" t="s">
        <v>2306</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2319</v>
      </c>
      <c r="B610" s="70">
        <v>133</v>
      </c>
      <c r="C610" s="70">
        <v>14</v>
      </c>
      <c r="D610" s="70">
        <v>8</v>
      </c>
      <c r="E610" s="70">
        <v>2017</v>
      </c>
      <c r="F610" s="70" t="s">
        <v>156</v>
      </c>
      <c r="G610" s="70" t="s">
        <v>2305</v>
      </c>
      <c r="H610" s="70" t="s">
        <v>2306</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2320</v>
      </c>
      <c r="B611" s="70">
        <v>134</v>
      </c>
      <c r="C611" s="70">
        <v>15</v>
      </c>
      <c r="D611" s="70">
        <v>8</v>
      </c>
      <c r="E611" s="70">
        <v>2018</v>
      </c>
      <c r="F611" s="70" t="s">
        <v>183</v>
      </c>
      <c r="G611" s="70" t="s">
        <v>2305</v>
      </c>
      <c r="H611" s="70" t="s">
        <v>2306</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2321</v>
      </c>
      <c r="B612" s="70">
        <v>135</v>
      </c>
      <c r="C612" s="70">
        <v>16</v>
      </c>
      <c r="D612" s="70">
        <v>8</v>
      </c>
      <c r="E612" s="70">
        <v>2019</v>
      </c>
      <c r="F612" s="70" t="s">
        <v>158</v>
      </c>
      <c r="G612" s="70" t="s">
        <v>2305</v>
      </c>
      <c r="H612" s="70" t="s">
        <v>2306</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2322</v>
      </c>
      <c r="B613" s="70">
        <v>136</v>
      </c>
      <c r="C613" s="70">
        <v>17</v>
      </c>
      <c r="D613" s="70">
        <v>8</v>
      </c>
      <c r="E613" s="70">
        <v>2020</v>
      </c>
      <c r="F613" s="70" t="s">
        <v>159</v>
      </c>
      <c r="G613" s="70" t="s">
        <v>2305</v>
      </c>
      <c r="H613" s="70" t="s">
        <v>2306</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2323</v>
      </c>
      <c r="B614" s="70">
        <v>136</v>
      </c>
      <c r="C614" s="70">
        <v>18</v>
      </c>
      <c r="D614" s="70">
        <v>8</v>
      </c>
      <c r="E614" s="70">
        <v>2021</v>
      </c>
      <c r="F614" s="70" t="s">
        <v>160</v>
      </c>
      <c r="G614" s="70" t="s">
        <v>2305</v>
      </c>
      <c r="H614" s="70" t="s">
        <v>2306</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2324</v>
      </c>
      <c r="B615" s="70">
        <v>136</v>
      </c>
      <c r="C615" s="70">
        <v>19</v>
      </c>
      <c r="D615" s="70">
        <v>8</v>
      </c>
      <c r="E615" s="70">
        <v>2022</v>
      </c>
      <c r="F615" s="70" t="s">
        <v>161</v>
      </c>
      <c r="G615" s="1064" t="s">
        <v>2305</v>
      </c>
      <c r="H615" s="70" t="s">
        <v>2306</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136</v>
      </c>
      <c r="C616" s="70">
        <v>20</v>
      </c>
      <c r="D616" s="70">
        <v>8</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136</v>
      </c>
      <c r="C617" s="70">
        <v>21</v>
      </c>
      <c r="D617" s="70">
        <v>8</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2375</v>
      </c>
      <c r="B618" s="70">
        <v>511</v>
      </c>
      <c r="C618" s="70">
        <v>1</v>
      </c>
      <c r="D618" s="70">
        <v>31</v>
      </c>
      <c r="E618" s="70">
        <v>1990</v>
      </c>
      <c r="F618" s="70" t="s">
        <v>787</v>
      </c>
      <c r="G618" s="70" t="s">
        <v>2376</v>
      </c>
      <c r="H618" s="70" t="s">
        <v>2377</v>
      </c>
      <c r="I618" s="148"/>
      <c r="J618" s="71">
        <v>981.09472076805241</v>
      </c>
      <c r="K618" s="71">
        <v>274.95003368059122</v>
      </c>
      <c r="L618" s="71">
        <v>1199.5859851661489</v>
      </c>
      <c r="M618" s="71">
        <v>1074.7034778700099</v>
      </c>
      <c r="N618" s="71">
        <v>1213.449858310958</v>
      </c>
      <c r="O618" s="71">
        <v>878.97817032851208</v>
      </c>
      <c r="P618" s="71">
        <v>1191.1688050613041</v>
      </c>
      <c r="Q618" s="71">
        <v>96.261423453495397</v>
      </c>
      <c r="R618" s="71">
        <v>481.22432358991568</v>
      </c>
      <c r="S618" s="71">
        <v>112.49651</v>
      </c>
      <c r="T618" s="72"/>
      <c r="U618" s="71">
        <v>134187263</v>
      </c>
      <c r="V618" s="71">
        <v>62499</v>
      </c>
      <c r="W618" s="71">
        <v>11011</v>
      </c>
      <c r="X618" s="71">
        <v>431555</v>
      </c>
      <c r="Y618" s="71">
        <v>503741</v>
      </c>
      <c r="Z618" s="71">
        <v>361534</v>
      </c>
      <c r="AA618" s="71">
        <v>289229</v>
      </c>
      <c r="AB618" s="71">
        <v>1562959</v>
      </c>
      <c r="AC618" s="71">
        <v>83348919</v>
      </c>
      <c r="AD618" s="71">
        <v>112.49651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2378</v>
      </c>
      <c r="B619" s="70">
        <v>512</v>
      </c>
      <c r="C619" s="70">
        <v>2</v>
      </c>
      <c r="D619" s="70">
        <v>31</v>
      </c>
      <c r="E619" s="70">
        <v>2005</v>
      </c>
      <c r="F619" s="70" t="s">
        <v>789</v>
      </c>
      <c r="G619" s="70" t="s">
        <v>2376</v>
      </c>
      <c r="H619" s="70" t="s">
        <v>2377</v>
      </c>
      <c r="I619" s="148"/>
      <c r="J619" s="71">
        <v>1000.738220676898</v>
      </c>
      <c r="K619" s="71">
        <v>125.77485109523521</v>
      </c>
      <c r="L619" s="71">
        <v>740.30782710514995</v>
      </c>
      <c r="M619" s="71">
        <v>1798.6674095543419</v>
      </c>
      <c r="N619" s="71">
        <v>1631.4328238473611</v>
      </c>
      <c r="O619" s="71">
        <v>1362.540445499367</v>
      </c>
      <c r="P619" s="71">
        <v>1206.461862857047</v>
      </c>
      <c r="Q619" s="71">
        <v>88.069775193663105</v>
      </c>
      <c r="R619" s="71">
        <v>378.8937423265221</v>
      </c>
      <c r="S619" s="71">
        <v>127.46839447325</v>
      </c>
      <c r="T619" s="72"/>
      <c r="U619" s="71">
        <v>149183318</v>
      </c>
      <c r="V619" s="71">
        <v>54935</v>
      </c>
      <c r="W619" s="71">
        <v>6178</v>
      </c>
      <c r="X619" s="71">
        <v>393212</v>
      </c>
      <c r="Y619" s="71">
        <v>599335</v>
      </c>
      <c r="Z619" s="71">
        <v>648523</v>
      </c>
      <c r="AA619" s="71">
        <v>239917</v>
      </c>
      <c r="AB619" s="71">
        <v>1494879</v>
      </c>
      <c r="AC619" s="71">
        <v>66999513</v>
      </c>
      <c r="AD619" s="71">
        <v>127.46839447325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2379</v>
      </c>
      <c r="B620" s="70">
        <v>513</v>
      </c>
      <c r="C620" s="70">
        <v>3</v>
      </c>
      <c r="D620" s="70">
        <v>31</v>
      </c>
      <c r="E620" s="70">
        <v>2006</v>
      </c>
      <c r="F620" s="70" t="s">
        <v>790</v>
      </c>
      <c r="G620" s="70" t="s">
        <v>2376</v>
      </c>
      <c r="H620" s="70" t="s">
        <v>2377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2380</v>
      </c>
      <c r="B621" s="70">
        <v>514</v>
      </c>
      <c r="C621" s="70">
        <v>4</v>
      </c>
      <c r="D621" s="70">
        <v>31</v>
      </c>
      <c r="E621" s="70">
        <v>2007</v>
      </c>
      <c r="F621" s="70" t="s">
        <v>791</v>
      </c>
      <c r="G621" s="70" t="s">
        <v>2376</v>
      </c>
      <c r="H621" s="70" t="s">
        <v>2377</v>
      </c>
      <c r="I621" s="148"/>
      <c r="J621" s="71">
        <v>960.84878550136773</v>
      </c>
      <c r="K621" s="71">
        <v>118.2066163545701</v>
      </c>
      <c r="L621" s="71">
        <v>695.03597092219252</v>
      </c>
      <c r="M621" s="71">
        <v>1787.2243775415441</v>
      </c>
      <c r="N621" s="71">
        <v>1685.877980552714</v>
      </c>
      <c r="O621" s="71">
        <v>1325.457878118734</v>
      </c>
      <c r="P621" s="71">
        <v>1177.446882204395</v>
      </c>
      <c r="Q621" s="71">
        <v>91.389380174368796</v>
      </c>
      <c r="R621" s="71">
        <v>366.18614204010328</v>
      </c>
      <c r="S621" s="71">
        <v>136.32890593888251</v>
      </c>
      <c r="T621" s="72"/>
      <c r="U621" s="71">
        <v>192820983</v>
      </c>
      <c r="V621" s="71">
        <v>48304</v>
      </c>
      <c r="W621" s="71">
        <v>6220</v>
      </c>
      <c r="X621" s="71">
        <v>473841</v>
      </c>
      <c r="Y621" s="71">
        <v>606559</v>
      </c>
      <c r="Z621" s="71">
        <v>655825</v>
      </c>
      <c r="AA621" s="71">
        <v>230578</v>
      </c>
      <c r="AB621" s="71">
        <v>1469197</v>
      </c>
      <c r="AC621" s="71">
        <v>66610351</v>
      </c>
      <c r="AD621" s="71">
        <v>136.32890593888251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2381</v>
      </c>
      <c r="B622" s="70">
        <v>515</v>
      </c>
      <c r="C622" s="70">
        <v>5</v>
      </c>
      <c r="D622" s="70">
        <v>31</v>
      </c>
      <c r="E622" s="70">
        <v>2008</v>
      </c>
      <c r="F622" s="70" t="s">
        <v>792</v>
      </c>
      <c r="G622" s="70" t="s">
        <v>2376</v>
      </c>
      <c r="H622" s="70" t="s">
        <v>2377</v>
      </c>
      <c r="I622" s="148"/>
      <c r="J622" s="71">
        <v>852.92347548586167</v>
      </c>
      <c r="K622" s="71">
        <v>86.893602390975204</v>
      </c>
      <c r="L622" s="71">
        <v>575.93130598303753</v>
      </c>
      <c r="M622" s="71">
        <v>1901.009361617985</v>
      </c>
      <c r="N622" s="71">
        <v>1654.2897457923459</v>
      </c>
      <c r="O622" s="71">
        <v>1285.6531213288099</v>
      </c>
      <c r="P622" s="71">
        <v>1147.8115252720399</v>
      </c>
      <c r="Q622" s="71">
        <v>89.250043556437504</v>
      </c>
      <c r="R622" s="71">
        <v>337.26848330291978</v>
      </c>
      <c r="S622" s="71">
        <v>134.68900987990699</v>
      </c>
      <c r="T622" s="72"/>
      <c r="U622" s="71">
        <v>182341747</v>
      </c>
      <c r="V622" s="71">
        <v>48304</v>
      </c>
      <c r="W622" s="71">
        <v>6220</v>
      </c>
      <c r="X622" s="71">
        <v>473841</v>
      </c>
      <c r="Y622" s="71">
        <v>607465</v>
      </c>
      <c r="Z622" s="71">
        <v>658457</v>
      </c>
      <c r="AA622" s="71">
        <v>225031</v>
      </c>
      <c r="AB622" s="71">
        <v>1458404</v>
      </c>
      <c r="AC622" s="71">
        <v>63705376</v>
      </c>
      <c r="AD622" s="71">
        <v>134.68900987990699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2382</v>
      </c>
      <c r="B623" s="70">
        <v>516</v>
      </c>
      <c r="C623" s="70">
        <v>6</v>
      </c>
      <c r="D623" s="70">
        <v>31</v>
      </c>
      <c r="E623" s="70">
        <v>2009</v>
      </c>
      <c r="F623" s="70" t="s">
        <v>176</v>
      </c>
      <c r="G623" s="70" t="s">
        <v>2376</v>
      </c>
      <c r="H623" s="70" t="s">
        <v>2377</v>
      </c>
      <c r="I623" s="148"/>
      <c r="J623" s="71">
        <v>906.67366103117661</v>
      </c>
      <c r="K623" s="71">
        <v>88.170574229791555</v>
      </c>
      <c r="L623" s="71">
        <v>662.22287745138817</v>
      </c>
      <c r="M623" s="71">
        <v>1909.052242236005</v>
      </c>
      <c r="N623" s="71">
        <v>1514.6028808589469</v>
      </c>
      <c r="O623" s="71">
        <v>1312.6368744640431</v>
      </c>
      <c r="P623" s="71">
        <v>1097.477471408253</v>
      </c>
      <c r="Q623" s="71">
        <v>84.532743645737597</v>
      </c>
      <c r="R623" s="71">
        <v>329.54307900497952</v>
      </c>
      <c r="S623" s="71">
        <v>133.07516253822749</v>
      </c>
      <c r="T623" s="72"/>
      <c r="U623" s="71">
        <v>167555452</v>
      </c>
      <c r="V623" s="71">
        <v>46620</v>
      </c>
      <c r="W623" s="71">
        <v>7736</v>
      </c>
      <c r="X623" s="71">
        <v>497790</v>
      </c>
      <c r="Y623" s="71">
        <v>611343</v>
      </c>
      <c r="Z623" s="71">
        <v>663570</v>
      </c>
      <c r="AA623" s="71">
        <v>220889</v>
      </c>
      <c r="AB623" s="71">
        <v>1450027</v>
      </c>
      <c r="AC623" s="71">
        <v>60726112</v>
      </c>
      <c r="AD623" s="71">
        <v>133.07516253822749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786.07899999999995</v>
      </c>
      <c r="BK623" s="71">
        <v>1164.7339999999999</v>
      </c>
      <c r="BL623" s="71">
        <v>220.46100000000001</v>
      </c>
      <c r="BM623" s="71">
        <v>0</v>
      </c>
      <c r="BN623" s="72"/>
      <c r="BO623" s="71">
        <v>0</v>
      </c>
      <c r="BP623" s="71">
        <v>0</v>
      </c>
      <c r="BQ623" s="71">
        <v>39</v>
      </c>
      <c r="BR623" s="71">
        <v>8</v>
      </c>
      <c r="BS623" s="71">
        <v>41</v>
      </c>
      <c r="BT623" s="71">
        <v>0</v>
      </c>
      <c r="BU623"/>
      <c r="BV623" s="70">
        <v>2077.3670000000002</v>
      </c>
      <c r="BW623" s="70">
        <v>0</v>
      </c>
      <c r="BX623" s="70">
        <v>25.241</v>
      </c>
      <c r="BY623" s="70">
        <v>0</v>
      </c>
      <c r="BZ623" s="70">
        <v>54.962000000000003</v>
      </c>
      <c r="CA623" s="70">
        <v>0</v>
      </c>
      <c r="CB623" s="70">
        <v>9.2629999999999999</v>
      </c>
      <c r="CC623" s="70">
        <v>4.4409999999999998</v>
      </c>
      <c r="CD623" s="70">
        <v>0</v>
      </c>
    </row>
    <row r="624" spans="1:82">
      <c r="A624" s="70" t="s">
        <v>2383</v>
      </c>
      <c r="B624" s="70">
        <v>517</v>
      </c>
      <c r="C624" s="70">
        <v>7</v>
      </c>
      <c r="D624" s="70">
        <v>31</v>
      </c>
      <c r="E624" s="70">
        <v>2010</v>
      </c>
      <c r="F624" s="70" t="s">
        <v>177</v>
      </c>
      <c r="G624" s="70" t="s">
        <v>2376</v>
      </c>
      <c r="H624" s="70" t="s">
        <v>2377</v>
      </c>
      <c r="I624" s="148"/>
      <c r="J624" s="71">
        <v>788.23304472988502</v>
      </c>
      <c r="K624" s="71">
        <v>95.621372888314923</v>
      </c>
      <c r="L624" s="71">
        <v>596.81845777421552</v>
      </c>
      <c r="M624" s="71">
        <v>2047.4318477166901</v>
      </c>
      <c r="N624" s="71">
        <v>1723.372449988181</v>
      </c>
      <c r="O624" s="71">
        <v>1316.652684020986</v>
      </c>
      <c r="P624" s="71">
        <v>1104.414846541715</v>
      </c>
      <c r="Q624" s="71">
        <v>87.660006967665396</v>
      </c>
      <c r="R624" s="71">
        <v>355.55811663876761</v>
      </c>
      <c r="S624" s="71">
        <v>135.37425997643999</v>
      </c>
      <c r="T624" s="72"/>
      <c r="U624" s="71">
        <v>174008143</v>
      </c>
      <c r="V624" s="71">
        <v>46620</v>
      </c>
      <c r="W624" s="71">
        <v>7736</v>
      </c>
      <c r="X624" s="71">
        <v>497790</v>
      </c>
      <c r="Y624" s="71">
        <v>613611</v>
      </c>
      <c r="Z624" s="71">
        <v>668693</v>
      </c>
      <c r="AA624" s="71">
        <v>216734</v>
      </c>
      <c r="AB624" s="71">
        <v>1440853</v>
      </c>
      <c r="AC624" s="71">
        <v>62090604</v>
      </c>
      <c r="AD624" s="71">
        <v>135.37425997643999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795.87599999999998</v>
      </c>
      <c r="BK624" s="71">
        <v>1191.9659999999999</v>
      </c>
      <c r="BL624" s="71">
        <v>207.453</v>
      </c>
      <c r="BM624" s="71">
        <v>0</v>
      </c>
      <c r="BN624" s="72"/>
      <c r="BO624" s="71">
        <v>0</v>
      </c>
      <c r="BP624" s="71">
        <v>0</v>
      </c>
      <c r="BQ624" s="71">
        <v>41</v>
      </c>
      <c r="BR624" s="71">
        <v>8</v>
      </c>
      <c r="BS624" s="71">
        <v>38</v>
      </c>
      <c r="BT624" s="71">
        <v>0</v>
      </c>
      <c r="BU624"/>
      <c r="BV624" s="70">
        <v>2100.0590000000002</v>
      </c>
      <c r="BW624" s="70">
        <v>0</v>
      </c>
      <c r="BX624" s="70">
        <v>46.241999999999997</v>
      </c>
      <c r="BY624" s="70">
        <v>0</v>
      </c>
      <c r="BZ624" s="70">
        <v>39.023000000000003</v>
      </c>
      <c r="CA624" s="70">
        <v>0</v>
      </c>
      <c r="CB624" s="70">
        <v>9.9710000000000001</v>
      </c>
      <c r="CC624" s="70">
        <v>0</v>
      </c>
      <c r="CD624" s="70">
        <v>0</v>
      </c>
    </row>
    <row r="625" spans="1:82">
      <c r="A625" s="70" t="s">
        <v>2384</v>
      </c>
      <c r="B625" s="70">
        <v>518</v>
      </c>
      <c r="C625" s="70">
        <v>8</v>
      </c>
      <c r="D625" s="70">
        <v>31</v>
      </c>
      <c r="E625" s="70">
        <v>2011</v>
      </c>
      <c r="F625" s="70" t="s">
        <v>178</v>
      </c>
      <c r="G625" s="70" t="s">
        <v>2376</v>
      </c>
      <c r="H625" s="70" t="s">
        <v>2377</v>
      </c>
      <c r="I625" s="148"/>
      <c r="J625" s="71">
        <v>1080.053823611411</v>
      </c>
      <c r="K625" s="71">
        <v>127.7795263497211</v>
      </c>
      <c r="L625" s="71">
        <v>549.17124065304245</v>
      </c>
      <c r="M625" s="71">
        <v>2372.832887526507</v>
      </c>
      <c r="N625" s="71">
        <v>2000.862845378756</v>
      </c>
      <c r="O625" s="71">
        <v>1305.9063385167935</v>
      </c>
      <c r="P625" s="71">
        <v>1059.6924308031189</v>
      </c>
      <c r="Q625" s="71">
        <v>100.457382686291</v>
      </c>
      <c r="R625" s="71">
        <v>356.11095181357308</v>
      </c>
      <c r="S625" s="71">
        <v>122.26113959836</v>
      </c>
      <c r="T625" s="72"/>
      <c r="U625" s="71">
        <v>165398096</v>
      </c>
      <c r="V625" s="71">
        <v>46620</v>
      </c>
      <c r="W625" s="71">
        <v>7736</v>
      </c>
      <c r="X625" s="71">
        <v>497790</v>
      </c>
      <c r="Y625" s="71">
        <v>616491</v>
      </c>
      <c r="Z625" s="71">
        <v>677644</v>
      </c>
      <c r="AA625" s="71">
        <v>214146</v>
      </c>
      <c r="AB625" s="71">
        <v>1431485</v>
      </c>
      <c r="AC625" s="71">
        <v>62084295</v>
      </c>
      <c r="AD625" s="71">
        <v>122.26113959836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806.48</v>
      </c>
      <c r="BK625" s="71">
        <v>1352.818</v>
      </c>
      <c r="BL625" s="71">
        <v>200.15099999999998</v>
      </c>
      <c r="BM625" s="71">
        <v>0</v>
      </c>
      <c r="BN625" s="72"/>
      <c r="BO625" s="71">
        <v>0</v>
      </c>
      <c r="BP625" s="71">
        <v>0</v>
      </c>
      <c r="BQ625" s="71">
        <v>41</v>
      </c>
      <c r="BR625" s="71">
        <v>9</v>
      </c>
      <c r="BS625" s="71">
        <v>37</v>
      </c>
      <c r="BT625" s="71">
        <v>0</v>
      </c>
      <c r="BU625"/>
      <c r="BV625" s="70">
        <v>2267.8870000000002</v>
      </c>
      <c r="BW625" s="70">
        <v>0</v>
      </c>
      <c r="BX625" s="70">
        <v>32.729999999999997</v>
      </c>
      <c r="BY625" s="70">
        <v>0</v>
      </c>
      <c r="BZ625" s="70">
        <v>44.79</v>
      </c>
      <c r="CA625" s="70">
        <v>0</v>
      </c>
      <c r="CB625" s="70">
        <v>10.891999999999999</v>
      </c>
      <c r="CC625" s="70">
        <v>3.15</v>
      </c>
      <c r="CD625" s="70">
        <v>0</v>
      </c>
    </row>
    <row r="626" spans="1:82">
      <c r="A626" s="70" t="s">
        <v>2385</v>
      </c>
      <c r="B626" s="70">
        <v>519</v>
      </c>
      <c r="C626" s="70">
        <v>9</v>
      </c>
      <c r="D626" s="70">
        <v>31</v>
      </c>
      <c r="E626" s="70">
        <v>2012</v>
      </c>
      <c r="F626" s="70" t="s">
        <v>179</v>
      </c>
      <c r="G626" s="70" t="s">
        <v>2376</v>
      </c>
      <c r="H626" s="70" t="s">
        <v>2377</v>
      </c>
      <c r="I626" s="148"/>
      <c r="J626" s="71">
        <v>1294.30373197516</v>
      </c>
      <c r="K626" s="71">
        <v>123.4997070904289</v>
      </c>
      <c r="L626" s="71">
        <v>532.45074394178926</v>
      </c>
      <c r="M626" s="71">
        <v>2570.5937180997321</v>
      </c>
      <c r="N626" s="71">
        <v>2337.8182744086762</v>
      </c>
      <c r="O626" s="71">
        <v>1314.7629708863394</v>
      </c>
      <c r="P626" s="71">
        <v>1047.8007755916085</v>
      </c>
      <c r="Q626" s="71">
        <v>108.813099734511</v>
      </c>
      <c r="R626" s="71">
        <v>354.30081217241309</v>
      </c>
      <c r="S626" s="71">
        <v>138.90513986717099</v>
      </c>
      <c r="T626" s="72"/>
      <c r="U626" s="71">
        <v>177500690</v>
      </c>
      <c r="V626" s="71">
        <v>46620</v>
      </c>
      <c r="W626" s="71">
        <v>7736</v>
      </c>
      <c r="X626" s="71">
        <v>497790</v>
      </c>
      <c r="Y626" s="71">
        <v>622522</v>
      </c>
      <c r="Z626" s="71">
        <v>687651</v>
      </c>
      <c r="AA626" s="71">
        <v>210545</v>
      </c>
      <c r="AB626" s="71">
        <v>1427133</v>
      </c>
      <c r="AC626" s="71">
        <v>60168856</v>
      </c>
      <c r="AD626" s="71">
        <v>138.90513986717099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2.4910000000000001</v>
      </c>
      <c r="BJ626" s="71">
        <v>971.56200000000001</v>
      </c>
      <c r="BK626" s="71">
        <v>1339.5940000000001</v>
      </c>
      <c r="BL626" s="71">
        <v>214.006</v>
      </c>
      <c r="BM626" s="71">
        <v>5.851</v>
      </c>
      <c r="BN626" s="72"/>
      <c r="BO626" s="71">
        <v>0</v>
      </c>
      <c r="BP626" s="71">
        <v>1</v>
      </c>
      <c r="BQ626" s="71">
        <v>43</v>
      </c>
      <c r="BR626" s="71">
        <v>11</v>
      </c>
      <c r="BS626" s="71">
        <v>40</v>
      </c>
      <c r="BT626" s="71">
        <v>1</v>
      </c>
      <c r="BU626"/>
      <c r="BV626" s="70">
        <v>2468.4490000000001</v>
      </c>
      <c r="BW626" s="70">
        <v>0</v>
      </c>
      <c r="BX626" s="70">
        <v>4.6980000000000004</v>
      </c>
      <c r="BY626" s="70">
        <v>0</v>
      </c>
      <c r="BZ626" s="70">
        <v>42.746000000000002</v>
      </c>
      <c r="CA626" s="70">
        <v>0</v>
      </c>
      <c r="CB626" s="70">
        <v>13.063000000000001</v>
      </c>
      <c r="CC626" s="70">
        <v>4.548</v>
      </c>
      <c r="CD626" s="70">
        <v>0</v>
      </c>
    </row>
    <row r="627" spans="1:82">
      <c r="A627" s="70" t="s">
        <v>2386</v>
      </c>
      <c r="B627" s="70">
        <v>520</v>
      </c>
      <c r="C627" s="70">
        <v>10</v>
      </c>
      <c r="D627" s="70">
        <v>31</v>
      </c>
      <c r="E627" s="70">
        <v>2013</v>
      </c>
      <c r="F627" s="70" t="s">
        <v>180</v>
      </c>
      <c r="G627" s="70" t="s">
        <v>2376</v>
      </c>
      <c r="H627" s="70" t="s">
        <v>2377</v>
      </c>
      <c r="I627" s="148"/>
      <c r="J627" s="71">
        <v>1596.111388111884</v>
      </c>
      <c r="K627" s="71">
        <v>116.6460561657549</v>
      </c>
      <c r="L627" s="71">
        <v>540.30177153452064</v>
      </c>
      <c r="M627" s="71">
        <v>2603.622909710964</v>
      </c>
      <c r="N627" s="71">
        <v>2278.5614226124462</v>
      </c>
      <c r="O627" s="71">
        <v>1275.2729542255513</v>
      </c>
      <c r="P627" s="71">
        <v>1038.8009132323302</v>
      </c>
      <c r="Q627" s="71">
        <v>110.194598926748</v>
      </c>
      <c r="R627" s="71">
        <v>347.08058682932938</v>
      </c>
      <c r="S627" s="71">
        <v>119.21464490139969</v>
      </c>
      <c r="T627" s="72"/>
      <c r="U627" s="71">
        <v>162782008</v>
      </c>
      <c r="V627" s="71">
        <v>46620</v>
      </c>
      <c r="W627" s="71">
        <v>7736</v>
      </c>
      <c r="X627" s="71">
        <v>497790</v>
      </c>
      <c r="Y627" s="71">
        <v>626316</v>
      </c>
      <c r="Z627" s="71">
        <v>696777</v>
      </c>
      <c r="AA627" s="71">
        <v>207953</v>
      </c>
      <c r="AB627" s="71">
        <v>1424533</v>
      </c>
      <c r="AC627" s="71">
        <v>57536177</v>
      </c>
      <c r="AD627" s="71">
        <v>119.21464490139969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2.306</v>
      </c>
      <c r="BJ627" s="71">
        <v>1052.03</v>
      </c>
      <c r="BK627" s="71">
        <v>1405.3869999999999</v>
      </c>
      <c r="BL627" s="71">
        <v>220.089</v>
      </c>
      <c r="BM627" s="71">
        <v>2.754</v>
      </c>
      <c r="BN627" s="72"/>
      <c r="BO627" s="71">
        <v>0</v>
      </c>
      <c r="BP627" s="71">
        <v>1</v>
      </c>
      <c r="BQ627" s="71">
        <v>44</v>
      </c>
      <c r="BR627" s="71">
        <v>11</v>
      </c>
      <c r="BS627" s="71">
        <v>36</v>
      </c>
      <c r="BT627" s="71">
        <v>1</v>
      </c>
      <c r="BU627"/>
      <c r="BV627" s="70">
        <v>2619.7179999999998</v>
      </c>
      <c r="BW627" s="70">
        <v>0</v>
      </c>
      <c r="BX627" s="70">
        <v>3.6589999999999998</v>
      </c>
      <c r="BY627" s="70">
        <v>0</v>
      </c>
      <c r="BZ627" s="70">
        <v>45.896000000000001</v>
      </c>
      <c r="CA627" s="70">
        <v>0</v>
      </c>
      <c r="CB627" s="70">
        <v>9.4640000000000004</v>
      </c>
      <c r="CC627" s="70">
        <v>3.8290000000000002</v>
      </c>
      <c r="CD627" s="70">
        <v>0</v>
      </c>
    </row>
    <row r="628" spans="1:82">
      <c r="A628" s="70" t="s">
        <v>2387</v>
      </c>
      <c r="B628" s="70">
        <v>521</v>
      </c>
      <c r="C628" s="70">
        <v>11</v>
      </c>
      <c r="D628" s="70">
        <v>31</v>
      </c>
      <c r="E628" s="70">
        <v>2014</v>
      </c>
      <c r="F628" s="70" t="s">
        <v>181</v>
      </c>
      <c r="G628" s="70" t="s">
        <v>2376</v>
      </c>
      <c r="H628" s="70" t="s">
        <v>2377</v>
      </c>
      <c r="I628" s="148"/>
      <c r="J628" s="71">
        <v>1358.2031421532281</v>
      </c>
      <c r="K628" s="71">
        <v>115.7747721232541</v>
      </c>
      <c r="L628" s="71">
        <v>533.91619169700027</v>
      </c>
      <c r="M628" s="71">
        <v>2583.1541428879441</v>
      </c>
      <c r="N628" s="71">
        <v>2124.7369013303701</v>
      </c>
      <c r="O628" s="71">
        <v>1223.8383756888825</v>
      </c>
      <c r="P628" s="71">
        <v>1035.3779665682632</v>
      </c>
      <c r="Q628" s="71">
        <v>104.880708389671</v>
      </c>
      <c r="R628" s="71">
        <v>344.88699972122498</v>
      </c>
      <c r="S628" s="71">
        <v>124.00209464352</v>
      </c>
      <c r="T628" s="72"/>
      <c r="U628" s="71">
        <v>156249421</v>
      </c>
      <c r="V628" s="71">
        <v>41497</v>
      </c>
      <c r="W628" s="71">
        <v>6907</v>
      </c>
      <c r="X628" s="71">
        <v>497097</v>
      </c>
      <c r="Y628" s="71">
        <v>628227</v>
      </c>
      <c r="Z628" s="71">
        <v>704263</v>
      </c>
      <c r="AA628" s="71">
        <v>206196</v>
      </c>
      <c r="AB628" s="71">
        <v>1413155</v>
      </c>
      <c r="AC628" s="71">
        <v>57352314</v>
      </c>
      <c r="AD628" s="71">
        <v>124.00209464352</v>
      </c>
      <c r="AE628" s="72"/>
      <c r="AF628" s="71"/>
      <c r="AG628" s="71"/>
      <c r="AH628" s="71"/>
      <c r="AI628" s="71"/>
      <c r="AJ628" s="71"/>
      <c r="AK628" s="71"/>
      <c r="AL628" s="71"/>
      <c r="AM628" s="71"/>
      <c r="AN628" s="71"/>
      <c r="AO628" s="71"/>
      <c r="AP628" s="71"/>
      <c r="AQ628" s="72"/>
      <c r="AR628" s="71">
        <v>29182</v>
      </c>
      <c r="AS628" s="71">
        <v>6114</v>
      </c>
      <c r="AT628" s="71">
        <v>19</v>
      </c>
      <c r="AU628" s="71">
        <v>0</v>
      </c>
      <c r="AV628" s="71">
        <v>0</v>
      </c>
      <c r="AW628" s="71">
        <v>5</v>
      </c>
      <c r="AX628" s="71"/>
      <c r="AY628" s="72"/>
      <c r="AZ628" s="71">
        <v>129324.0609999999</v>
      </c>
      <c r="BA628" s="71">
        <v>311153.45500000002</v>
      </c>
      <c r="BB628" s="71">
        <v>106070</v>
      </c>
      <c r="BC628" s="71">
        <v>0</v>
      </c>
      <c r="BD628" s="71">
        <v>0</v>
      </c>
      <c r="BE628" s="71">
        <v>9206</v>
      </c>
      <c r="BF628" s="71"/>
      <c r="BG628" s="72"/>
      <c r="BH628" s="71">
        <v>0</v>
      </c>
      <c r="BI628" s="71">
        <v>2.5289999999999999</v>
      </c>
      <c r="BJ628" s="71">
        <v>1074.1869999999999</v>
      </c>
      <c r="BK628" s="71">
        <v>1222.864</v>
      </c>
      <c r="BL628" s="71">
        <v>217.75200000000001</v>
      </c>
      <c r="BM628" s="71">
        <v>2.7010000000000001</v>
      </c>
      <c r="BN628" s="72"/>
      <c r="BO628" s="71">
        <v>0</v>
      </c>
      <c r="BP628" s="71">
        <v>1</v>
      </c>
      <c r="BQ628" s="71">
        <v>44</v>
      </c>
      <c r="BR628" s="71">
        <v>11</v>
      </c>
      <c r="BS628" s="71">
        <v>33</v>
      </c>
      <c r="BT628" s="71">
        <v>1</v>
      </c>
      <c r="BU628"/>
      <c r="BV628" s="70">
        <v>2432.9560000000001</v>
      </c>
      <c r="BW628" s="70">
        <v>0</v>
      </c>
      <c r="BX628" s="70">
        <v>3.996</v>
      </c>
      <c r="BY628" s="70">
        <v>0</v>
      </c>
      <c r="BZ628" s="70">
        <v>67.286000000000001</v>
      </c>
      <c r="CA628" s="70">
        <v>0</v>
      </c>
      <c r="CB628" s="70">
        <v>9.4030000000000005</v>
      </c>
      <c r="CC628" s="70">
        <v>6.3920000000000003</v>
      </c>
      <c r="CD628" s="70">
        <v>0</v>
      </c>
    </row>
    <row r="629" spans="1:82">
      <c r="A629" s="70" t="s">
        <v>2388</v>
      </c>
      <c r="B629" s="70">
        <v>522</v>
      </c>
      <c r="C629" s="70">
        <v>12</v>
      </c>
      <c r="D629" s="70">
        <v>31</v>
      </c>
      <c r="E629" s="70">
        <v>2015</v>
      </c>
      <c r="F629" s="70" t="s">
        <v>182</v>
      </c>
      <c r="G629" s="70" t="s">
        <v>2376</v>
      </c>
      <c r="H629" s="70" t="s">
        <v>2377</v>
      </c>
      <c r="I629" s="148"/>
      <c r="J629" s="71">
        <v>1091.5873336221121</v>
      </c>
      <c r="K629" s="71">
        <v>96.936461064367634</v>
      </c>
      <c r="L629" s="71">
        <v>606.93111350547758</v>
      </c>
      <c r="M629" s="71">
        <v>2185.8228506310679</v>
      </c>
      <c r="N629" s="71">
        <v>1867.408071646425</v>
      </c>
      <c r="O629" s="71">
        <v>1217.6459222122626</v>
      </c>
      <c r="P629" s="71">
        <v>1025.2760070184615</v>
      </c>
      <c r="Q629" s="71">
        <v>102.01378948601599</v>
      </c>
      <c r="R629" s="71">
        <v>348.47520923845894</v>
      </c>
      <c r="S629" s="71">
        <v>130.22352832866281</v>
      </c>
      <c r="T629" s="72"/>
      <c r="U629" s="71">
        <v>159316223</v>
      </c>
      <c r="V629" s="71">
        <v>41497</v>
      </c>
      <c r="W629" s="71">
        <v>6907</v>
      </c>
      <c r="X629" s="71">
        <v>497097</v>
      </c>
      <c r="Y629" s="71">
        <v>633084</v>
      </c>
      <c r="Z629" s="71">
        <v>707443</v>
      </c>
      <c r="AA629" s="71">
        <v>204023</v>
      </c>
      <c r="AB629" s="71">
        <v>1404103</v>
      </c>
      <c r="AC629" s="71">
        <v>59566151</v>
      </c>
      <c r="AD629" s="71">
        <v>130.22352832866281</v>
      </c>
      <c r="AE629" s="72"/>
      <c r="AF629" s="71">
        <v>1701237528.4037449</v>
      </c>
      <c r="AG629" s="71">
        <v>74265726.090949103</v>
      </c>
      <c r="AH629" s="71">
        <v>75440332.150900558</v>
      </c>
      <c r="AI629" s="71">
        <v>3053716819.3386598</v>
      </c>
      <c r="AJ629" s="71">
        <v>2991812751.6525369</v>
      </c>
      <c r="AK629" s="71"/>
      <c r="AL629" s="71"/>
      <c r="AM629" s="71">
        <v>192426426.1594418</v>
      </c>
      <c r="AN629" s="71"/>
      <c r="AO629" s="71"/>
      <c r="AP629" s="71">
        <v>8088899583.7962332</v>
      </c>
      <c r="AQ629" s="72"/>
      <c r="AR629" s="71">
        <v>31447</v>
      </c>
      <c r="AS629" s="71">
        <v>7361</v>
      </c>
      <c r="AT629" s="71">
        <v>20</v>
      </c>
      <c r="AU629" s="71">
        <v>0</v>
      </c>
      <c r="AV629" s="71">
        <v>1</v>
      </c>
      <c r="AW629" s="71">
        <v>5</v>
      </c>
      <c r="AX629" s="71"/>
      <c r="AY629" s="72"/>
      <c r="AZ629" s="71">
        <v>142873.761</v>
      </c>
      <c r="BA629" s="71">
        <v>463184.69500000012</v>
      </c>
      <c r="BB629" s="71">
        <v>107570</v>
      </c>
      <c r="BC629" s="71">
        <v>0</v>
      </c>
      <c r="BD629" s="71">
        <v>115</v>
      </c>
      <c r="BE629" s="71">
        <v>9206</v>
      </c>
      <c r="BF629" s="71"/>
      <c r="BG629" s="72"/>
      <c r="BH629" s="71">
        <v>0</v>
      </c>
      <c r="BI629" s="71">
        <v>0</v>
      </c>
      <c r="BJ629" s="71">
        <v>1109.665</v>
      </c>
      <c r="BK629" s="71">
        <v>1282.0070000000001</v>
      </c>
      <c r="BL629" s="71">
        <v>214.36299999999997</v>
      </c>
      <c r="BM629" s="71">
        <v>2.8119999999999998</v>
      </c>
      <c r="BN629" s="72"/>
      <c r="BO629" s="71">
        <v>0</v>
      </c>
      <c r="BP629" s="71">
        <v>0</v>
      </c>
      <c r="BQ629" s="71">
        <v>43</v>
      </c>
      <c r="BR629" s="71">
        <v>8</v>
      </c>
      <c r="BS629" s="71">
        <v>34</v>
      </c>
      <c r="BT629" s="71">
        <v>1</v>
      </c>
      <c r="BU629"/>
      <c r="BV629" s="70">
        <v>2465.163</v>
      </c>
      <c r="BW629" s="70">
        <v>0</v>
      </c>
      <c r="BX629" s="70">
        <v>9.702</v>
      </c>
      <c r="BY629" s="70">
        <v>0</v>
      </c>
      <c r="BZ629" s="70">
        <v>70.25</v>
      </c>
      <c r="CA629" s="70">
        <v>0</v>
      </c>
      <c r="CB629" s="70">
        <v>25.591000000000001</v>
      </c>
      <c r="CC629" s="70">
        <v>10.163</v>
      </c>
      <c r="CD629" s="70">
        <v>27.978000000000002</v>
      </c>
    </row>
    <row r="630" spans="1:82">
      <c r="A630" s="70" t="s">
        <v>2389</v>
      </c>
      <c r="B630" s="70">
        <v>523</v>
      </c>
      <c r="C630" s="70">
        <v>13</v>
      </c>
      <c r="D630" s="70">
        <v>31</v>
      </c>
      <c r="E630" s="70">
        <v>2016</v>
      </c>
      <c r="F630" s="70" t="s">
        <v>155</v>
      </c>
      <c r="G630" s="70" t="s">
        <v>2376</v>
      </c>
      <c r="H630" s="70" t="s">
        <v>2377</v>
      </c>
      <c r="I630" s="148"/>
      <c r="J630" s="71">
        <v>1061.9327863835842</v>
      </c>
      <c r="K630" s="71">
        <v>97.569213371620165</v>
      </c>
      <c r="L630" s="71">
        <v>578.64239524612515</v>
      </c>
      <c r="M630" s="71">
        <v>1821.5843618158999</v>
      </c>
      <c r="N630" s="71">
        <v>1719.518969876455</v>
      </c>
      <c r="O630" s="71">
        <v>1212.163458102601</v>
      </c>
      <c r="P630" s="71">
        <v>998.60340166363153</v>
      </c>
      <c r="Q630" s="71">
        <v>98.386883195476784</v>
      </c>
      <c r="R630" s="71">
        <v>339.13200074463879</v>
      </c>
      <c r="S630" s="71">
        <v>162.26593561797998</v>
      </c>
      <c r="T630" s="72"/>
      <c r="U630" s="71">
        <v>170029516</v>
      </c>
      <c r="V630" s="71">
        <v>41497</v>
      </c>
      <c r="W630" s="71">
        <v>6907</v>
      </c>
      <c r="X630" s="71">
        <v>497097</v>
      </c>
      <c r="Y630" s="71">
        <v>635020</v>
      </c>
      <c r="Z630" s="71">
        <v>712915</v>
      </c>
      <c r="AA630" s="71">
        <v>205528</v>
      </c>
      <c r="AB630" s="71">
        <v>1392950</v>
      </c>
      <c r="AC630" s="71">
        <v>57920407.488101549</v>
      </c>
      <c r="AD630" s="71">
        <v>162.26593561798001</v>
      </c>
      <c r="AE630" s="72"/>
      <c r="AF630" s="71">
        <v>1761221523.1609581</v>
      </c>
      <c r="AG630" s="71">
        <v>72724786.196004853</v>
      </c>
      <c r="AH630" s="71">
        <v>66922723.166883327</v>
      </c>
      <c r="AI630" s="71">
        <v>2878659332.0378842</v>
      </c>
      <c r="AJ630" s="71">
        <v>2731658614.5645862</v>
      </c>
      <c r="AK630" s="71"/>
      <c r="AL630" s="71"/>
      <c r="AM630" s="71">
        <v>191046263.2742646</v>
      </c>
      <c r="AN630" s="71"/>
      <c r="AO630" s="71"/>
      <c r="AP630" s="71">
        <v>7702233242.4005804</v>
      </c>
      <c r="AQ630" s="72"/>
      <c r="AR630" s="71">
        <v>33639</v>
      </c>
      <c r="AS630" s="71">
        <v>8178</v>
      </c>
      <c r="AT630" s="71">
        <v>32</v>
      </c>
      <c r="AU630" s="71">
        <v>0</v>
      </c>
      <c r="AV630" s="71">
        <v>1</v>
      </c>
      <c r="AW630" s="71">
        <v>5</v>
      </c>
      <c r="AX630" s="71"/>
      <c r="AY630" s="72"/>
      <c r="AZ630" s="71">
        <v>155313.481</v>
      </c>
      <c r="BA630" s="71">
        <v>552186.59499999986</v>
      </c>
      <c r="BB630" s="71">
        <v>107393.8</v>
      </c>
      <c r="BC630" s="71">
        <v>0</v>
      </c>
      <c r="BD630" s="71">
        <v>115</v>
      </c>
      <c r="BE630" s="71">
        <v>10199.200000000001</v>
      </c>
      <c r="BF630" s="71"/>
      <c r="BG630" s="72"/>
      <c r="BH630" s="71">
        <v>0</v>
      </c>
      <c r="BI630" s="71">
        <v>0</v>
      </c>
      <c r="BJ630" s="71">
        <v>1060.1400000000001</v>
      </c>
      <c r="BK630" s="71">
        <v>1262.441</v>
      </c>
      <c r="BL630" s="71">
        <v>253.84800000000001</v>
      </c>
      <c r="BM630" s="71">
        <v>3.82</v>
      </c>
      <c r="BN630" s="72"/>
      <c r="BO630" s="71">
        <v>0</v>
      </c>
      <c r="BP630" s="71">
        <v>0</v>
      </c>
      <c r="BQ630" s="71">
        <v>45</v>
      </c>
      <c r="BR630" s="71">
        <v>8</v>
      </c>
      <c r="BS630" s="71">
        <v>37</v>
      </c>
      <c r="BT630" s="71">
        <v>1</v>
      </c>
      <c r="BU630"/>
      <c r="BV630" s="70">
        <v>2403.395</v>
      </c>
      <c r="BW630" s="70">
        <v>0</v>
      </c>
      <c r="BX630" s="70">
        <v>64.430000000000007</v>
      </c>
      <c r="BY630" s="70">
        <v>0</v>
      </c>
      <c r="BZ630" s="70">
        <v>69.227000000000004</v>
      </c>
      <c r="CA630" s="70">
        <v>3.3079999999999998</v>
      </c>
      <c r="CB630" s="70">
        <v>34.69</v>
      </c>
      <c r="CC630" s="70">
        <v>5.1989999999999998</v>
      </c>
      <c r="CD630" s="70">
        <v>0</v>
      </c>
    </row>
    <row r="631" spans="1:82">
      <c r="A631" s="70" t="s">
        <v>2390</v>
      </c>
      <c r="B631" s="70">
        <v>524</v>
      </c>
      <c r="C631" s="70">
        <v>14</v>
      </c>
      <c r="D631" s="70">
        <v>31</v>
      </c>
      <c r="E631" s="70">
        <v>2017</v>
      </c>
      <c r="F631" s="70" t="s">
        <v>156</v>
      </c>
      <c r="G631" s="70" t="s">
        <v>2376</v>
      </c>
      <c r="H631" s="70" t="s">
        <v>2377</v>
      </c>
      <c r="I631" s="148"/>
      <c r="J631" s="71">
        <v>928.09221515126603</v>
      </c>
      <c r="K631" s="71">
        <v>93.481297420883848</v>
      </c>
      <c r="L631" s="71">
        <v>502.30053762862235</v>
      </c>
      <c r="M631" s="71">
        <v>1749.1182948291287</v>
      </c>
      <c r="N631" s="71">
        <v>1730.2262303288453</v>
      </c>
      <c r="O631" s="71">
        <v>1198.383264801359</v>
      </c>
      <c r="P631" s="71">
        <v>985.79367735958567</v>
      </c>
      <c r="Q631" s="71">
        <v>94.189687684808106</v>
      </c>
      <c r="R631" s="71">
        <v>337.26643719833476</v>
      </c>
      <c r="S631" s="71">
        <v>162.42860268583797</v>
      </c>
      <c r="T631" s="72"/>
      <c r="U631" s="71">
        <v>178836142</v>
      </c>
      <c r="V631" s="71">
        <v>41497</v>
      </c>
      <c r="W631" s="71">
        <v>6907</v>
      </c>
      <c r="X631" s="71">
        <v>497097</v>
      </c>
      <c r="Y631" s="71">
        <v>633972</v>
      </c>
      <c r="Z631" s="71">
        <v>716502</v>
      </c>
      <c r="AA631" s="71">
        <v>204185</v>
      </c>
      <c r="AB631" s="71">
        <v>1379003</v>
      </c>
      <c r="AC631" s="71">
        <v>58744726.999999993</v>
      </c>
      <c r="AD631" s="71">
        <v>162.428602685838</v>
      </c>
      <c r="AE631" s="72"/>
      <c r="AF631" s="71">
        <v>1647150697.6949339</v>
      </c>
      <c r="AG631" s="71">
        <v>71558155.192647696</v>
      </c>
      <c r="AH631" s="71">
        <v>78622897.518761948</v>
      </c>
      <c r="AI631" s="71">
        <v>2896083622.4695411</v>
      </c>
      <c r="AJ631" s="71">
        <v>3100598652.2594528</v>
      </c>
      <c r="AK631" s="71"/>
      <c r="AL631" s="71"/>
      <c r="AM631" s="71">
        <v>189429342.62056321</v>
      </c>
      <c r="AN631" s="71"/>
      <c r="AO631" s="71"/>
      <c r="AP631" s="71">
        <v>7983443367.7559013</v>
      </c>
      <c r="AQ631" s="72"/>
      <c r="AR631" s="71">
        <v>35120</v>
      </c>
      <c r="AS631" s="71">
        <v>8723</v>
      </c>
      <c r="AT631" s="71">
        <v>54</v>
      </c>
      <c r="AU631" s="71">
        <v>0</v>
      </c>
      <c r="AV631" s="71">
        <v>1</v>
      </c>
      <c r="AW631" s="71">
        <v>5</v>
      </c>
      <c r="AX631" s="71"/>
      <c r="AY631" s="72"/>
      <c r="AZ631" s="71">
        <v>163806.867</v>
      </c>
      <c r="BA631" s="71">
        <v>594495.29499999958</v>
      </c>
      <c r="BB631" s="71">
        <v>107780.8</v>
      </c>
      <c r="BC631" s="71">
        <v>0</v>
      </c>
      <c r="BD631" s="71">
        <v>115</v>
      </c>
      <c r="BE631" s="71">
        <v>10199.15</v>
      </c>
      <c r="BF631" s="71"/>
      <c r="BG631" s="72"/>
      <c r="BH631" s="71">
        <v>0</v>
      </c>
      <c r="BI631" s="71">
        <v>0</v>
      </c>
      <c r="BJ631" s="71">
        <v>968.745</v>
      </c>
      <c r="BK631" s="71">
        <v>1234.3779999999999</v>
      </c>
      <c r="BL631" s="71">
        <v>257.988</v>
      </c>
      <c r="BM631" s="71">
        <v>5.2880000000000003</v>
      </c>
      <c r="BN631" s="72"/>
      <c r="BO631" s="71">
        <v>0</v>
      </c>
      <c r="BP631" s="71">
        <v>0</v>
      </c>
      <c r="BQ631" s="71">
        <v>46</v>
      </c>
      <c r="BR631" s="71">
        <v>8</v>
      </c>
      <c r="BS631" s="71">
        <v>38</v>
      </c>
      <c r="BT631" s="71">
        <v>1</v>
      </c>
      <c r="BU631"/>
      <c r="BV631" s="70">
        <v>2301.893</v>
      </c>
      <c r="BW631" s="70">
        <v>0</v>
      </c>
      <c r="BX631" s="70">
        <v>77.191999999999993</v>
      </c>
      <c r="BY631" s="70">
        <v>0</v>
      </c>
      <c r="BZ631" s="70">
        <v>68.576999999999998</v>
      </c>
      <c r="CA631" s="70">
        <v>0</v>
      </c>
      <c r="CB631" s="70">
        <v>18.736999999999998</v>
      </c>
      <c r="CC631" s="70">
        <v>0</v>
      </c>
      <c r="CD631" s="70">
        <v>0</v>
      </c>
    </row>
    <row r="632" spans="1:82">
      <c r="A632" s="70" t="s">
        <v>2391</v>
      </c>
      <c r="B632" s="70">
        <v>525</v>
      </c>
      <c r="C632" s="70">
        <v>15</v>
      </c>
      <c r="D632" s="70">
        <v>31</v>
      </c>
      <c r="E632" s="70">
        <v>2018</v>
      </c>
      <c r="F632" s="70" t="s">
        <v>183</v>
      </c>
      <c r="G632" s="70" t="s">
        <v>2376</v>
      </c>
      <c r="H632" s="70" t="s">
        <v>2377</v>
      </c>
      <c r="I632" s="148"/>
      <c r="J632" s="71">
        <v>668.20402536268705</v>
      </c>
      <c r="K632" s="71">
        <v>81.977056533337887</v>
      </c>
      <c r="L632" s="71">
        <v>452.94799720459304</v>
      </c>
      <c r="M632" s="71">
        <v>1580.8338109516005</v>
      </c>
      <c r="N632" s="71">
        <v>1296.6793791588523</v>
      </c>
      <c r="O632" s="71">
        <v>1180.3698603765627</v>
      </c>
      <c r="P632" s="71">
        <v>973.48575305231407</v>
      </c>
      <c r="Q632" s="71">
        <v>86.539619469823606</v>
      </c>
      <c r="R632" s="71">
        <v>328.86709505372806</v>
      </c>
      <c r="S632" s="71">
        <v>193.37538107033848</v>
      </c>
      <c r="T632" s="72"/>
      <c r="U632" s="71">
        <v>175283250</v>
      </c>
      <c r="V632" s="71">
        <v>41497</v>
      </c>
      <c r="W632" s="71">
        <v>6907</v>
      </c>
      <c r="X632" s="71">
        <v>497097</v>
      </c>
      <c r="Y632" s="71">
        <v>634001</v>
      </c>
      <c r="Z632" s="71">
        <v>719245</v>
      </c>
      <c r="AA632" s="71">
        <v>203663</v>
      </c>
      <c r="AB632" s="71">
        <v>1365391</v>
      </c>
      <c r="AC632" s="71">
        <v>57057243</v>
      </c>
      <c r="AD632" s="71">
        <v>193.37538107033851</v>
      </c>
      <c r="AE632" s="72"/>
      <c r="AF632" s="71">
        <v>1466906305.892349</v>
      </c>
      <c r="AG632" s="71">
        <v>63887914.410810597</v>
      </c>
      <c r="AH632" s="71">
        <v>68078506.460670561</v>
      </c>
      <c r="AI632" s="71">
        <v>3013222632.370039</v>
      </c>
      <c r="AJ632" s="71">
        <v>2965362730.618423</v>
      </c>
      <c r="AK632" s="71"/>
      <c r="AL632" s="71"/>
      <c r="AM632" s="71">
        <v>187947587.70568901</v>
      </c>
      <c r="AN632" s="71"/>
      <c r="AO632" s="71"/>
      <c r="AP632" s="71">
        <v>7765405677.4579821</v>
      </c>
      <c r="AQ632" s="72"/>
      <c r="AR632" s="71">
        <v>36810</v>
      </c>
      <c r="AS632" s="71">
        <v>9190</v>
      </c>
      <c r="AT632" s="71">
        <v>77</v>
      </c>
      <c r="AU632" s="71">
        <v>1</v>
      </c>
      <c r="AV632" s="71">
        <v>1</v>
      </c>
      <c r="AW632" s="71">
        <v>5</v>
      </c>
      <c r="AX632" s="71"/>
      <c r="AY632" s="72"/>
      <c r="AZ632" s="71">
        <v>173718.9510000007</v>
      </c>
      <c r="BA632" s="71">
        <v>634251.60499999998</v>
      </c>
      <c r="BB632" s="71">
        <v>115102</v>
      </c>
      <c r="BC632" s="71">
        <v>50</v>
      </c>
      <c r="BD632" s="71">
        <v>115</v>
      </c>
      <c r="BE632" s="71">
        <v>12839.65</v>
      </c>
      <c r="BF632" s="71"/>
      <c r="BG632" s="72"/>
      <c r="BH632" s="71">
        <v>0</v>
      </c>
      <c r="BI632" s="71">
        <v>0</v>
      </c>
      <c r="BJ632" s="71">
        <v>911.54100000000005</v>
      </c>
      <c r="BK632" s="71">
        <v>1271.239</v>
      </c>
      <c r="BL632" s="71">
        <v>244.28399999999999</v>
      </c>
      <c r="BM632" s="71">
        <v>2.2069999999999999</v>
      </c>
      <c r="BN632" s="72"/>
      <c r="BO632" s="71">
        <v>0</v>
      </c>
      <c r="BP632" s="71">
        <v>0</v>
      </c>
      <c r="BQ632" s="71">
        <v>43</v>
      </c>
      <c r="BR632" s="71">
        <v>7</v>
      </c>
      <c r="BS632" s="71">
        <v>35</v>
      </c>
      <c r="BT632" s="71">
        <v>1</v>
      </c>
      <c r="BU632"/>
      <c r="BV632" s="70">
        <v>2265.7829999999999</v>
      </c>
      <c r="BW632" s="70">
        <v>0</v>
      </c>
      <c r="BX632" s="70">
        <v>76.233000000000004</v>
      </c>
      <c r="BY632" s="70">
        <v>0</v>
      </c>
      <c r="BZ632" s="70">
        <v>72.363</v>
      </c>
      <c r="CA632" s="70">
        <v>0</v>
      </c>
      <c r="CB632" s="70">
        <v>14.891999999999999</v>
      </c>
      <c r="CC632" s="70">
        <v>0</v>
      </c>
      <c r="CD632" s="70">
        <v>0</v>
      </c>
    </row>
    <row r="633" spans="1:82">
      <c r="A633" s="70" t="s">
        <v>2392</v>
      </c>
      <c r="B633" s="70">
        <v>526</v>
      </c>
      <c r="C633" s="70">
        <v>16</v>
      </c>
      <c r="D633" s="70">
        <v>31</v>
      </c>
      <c r="E633" s="70">
        <v>2019</v>
      </c>
      <c r="F633" s="70" t="s">
        <v>158</v>
      </c>
      <c r="G633" s="70" t="s">
        <v>2376</v>
      </c>
      <c r="H633" s="70" t="s">
        <v>2377</v>
      </c>
      <c r="I633" s="148"/>
      <c r="J633" s="71">
        <v>768.63746739376302</v>
      </c>
      <c r="K633" s="71">
        <v>76.863282138203516</v>
      </c>
      <c r="L633" s="71">
        <v>461.07923389897229</v>
      </c>
      <c r="M633" s="71">
        <v>1612.5018488542371</v>
      </c>
      <c r="N633" s="71">
        <v>1386.0643069930074</v>
      </c>
      <c r="O633" s="71">
        <v>1149.6532853810779</v>
      </c>
      <c r="P633" s="71">
        <v>964.19789840972157</v>
      </c>
      <c r="Q633" s="71">
        <v>83.356251543194702</v>
      </c>
      <c r="R633" s="71">
        <v>333.78442055656075</v>
      </c>
      <c r="S633" s="71">
        <v>145.87004644452452</v>
      </c>
      <c r="T633" s="72"/>
      <c r="U633" s="71">
        <v>170511106</v>
      </c>
      <c r="V633" s="71">
        <v>41497</v>
      </c>
      <c r="W633" s="71">
        <v>6907</v>
      </c>
      <c r="X633" s="71">
        <v>497097</v>
      </c>
      <c r="Y633" s="71">
        <v>633853</v>
      </c>
      <c r="Z633" s="71">
        <v>719760</v>
      </c>
      <c r="AA633" s="71">
        <v>200210</v>
      </c>
      <c r="AB633" s="71">
        <v>1350769</v>
      </c>
      <c r="AC633" s="71">
        <v>58858884</v>
      </c>
      <c r="AD633" s="71">
        <v>145.8700464445246</v>
      </c>
      <c r="AE633" s="72"/>
      <c r="AF633" s="71">
        <v>1702286858.5076518</v>
      </c>
      <c r="AG633" s="71">
        <v>61813515.905779734</v>
      </c>
      <c r="AH633" s="71">
        <v>81226938.423909873</v>
      </c>
      <c r="AI633" s="71">
        <v>2849269015.3028159</v>
      </c>
      <c r="AJ633" s="71">
        <v>2967244254.1071949</v>
      </c>
      <c r="AK633" s="71">
        <v>0</v>
      </c>
      <c r="AL633" s="71">
        <v>0</v>
      </c>
      <c r="AM633" s="71">
        <v>183964569.21641222</v>
      </c>
      <c r="AN633" s="71">
        <v>0</v>
      </c>
      <c r="AO633" s="71">
        <v>0</v>
      </c>
      <c r="AP633" s="71">
        <v>7845805151.4637651</v>
      </c>
      <c r="AQ633" s="72"/>
      <c r="AR633" s="71">
        <v>38570</v>
      </c>
      <c r="AS633" s="71">
        <v>9720</v>
      </c>
      <c r="AT633" s="71">
        <v>105</v>
      </c>
      <c r="AU633" s="71">
        <v>1</v>
      </c>
      <c r="AV633" s="71">
        <v>1</v>
      </c>
      <c r="AW633" s="71">
        <v>5</v>
      </c>
      <c r="AX633" s="71"/>
      <c r="AY633" s="72"/>
      <c r="AZ633" s="71">
        <v>183921.0509999998</v>
      </c>
      <c r="BA633" s="71">
        <v>706199.40499999991</v>
      </c>
      <c r="BB633" s="71">
        <v>118405.72</v>
      </c>
      <c r="BC633" s="71">
        <v>49.9</v>
      </c>
      <c r="BD633" s="71">
        <v>115</v>
      </c>
      <c r="BE633" s="71">
        <v>12839.15</v>
      </c>
      <c r="BF633" s="71"/>
      <c r="BG633" s="72"/>
      <c r="BH633" s="71">
        <v>0</v>
      </c>
      <c r="BI633" s="71">
        <v>0</v>
      </c>
      <c r="BJ633" s="71">
        <v>728.52700000000004</v>
      </c>
      <c r="BK633" s="71">
        <v>1289.2249999999999</v>
      </c>
      <c r="BL633" s="71">
        <v>203.05500000000001</v>
      </c>
      <c r="BM633" s="71">
        <v>1.825</v>
      </c>
      <c r="BN633" s="72"/>
      <c r="BO633" s="71">
        <v>0</v>
      </c>
      <c r="BP633" s="71">
        <v>0</v>
      </c>
      <c r="BQ633" s="71">
        <v>41</v>
      </c>
      <c r="BR633" s="71">
        <v>7</v>
      </c>
      <c r="BS633" s="71">
        <v>35</v>
      </c>
      <c r="BT633" s="71">
        <v>1</v>
      </c>
      <c r="BU633"/>
      <c r="BV633" s="70">
        <v>2056.681</v>
      </c>
      <c r="BW633" s="70">
        <v>0</v>
      </c>
      <c r="BX633" s="70">
        <v>75.658000000000001</v>
      </c>
      <c r="BY633" s="70">
        <v>0</v>
      </c>
      <c r="BZ633" s="70">
        <v>75.289000000000001</v>
      </c>
      <c r="CA633" s="70">
        <v>0</v>
      </c>
      <c r="CB633" s="70">
        <v>15.004</v>
      </c>
      <c r="CC633" s="70">
        <v>0</v>
      </c>
      <c r="CD633" s="70">
        <v>0</v>
      </c>
    </row>
    <row r="634" spans="1:82">
      <c r="A634" s="70" t="s">
        <v>2393</v>
      </c>
      <c r="B634" s="70">
        <v>527</v>
      </c>
      <c r="C634" s="70">
        <v>17</v>
      </c>
      <c r="D634" s="70">
        <v>31</v>
      </c>
      <c r="E634" s="70">
        <v>2020</v>
      </c>
      <c r="F634" s="70" t="s">
        <v>159</v>
      </c>
      <c r="G634" s="1064" t="s">
        <v>2376</v>
      </c>
      <c r="H634" s="70" t="s">
        <v>2377</v>
      </c>
      <c r="I634" s="148"/>
      <c r="J634" s="71">
        <v>794.34193318504674</v>
      </c>
      <c r="K634" s="71">
        <v>85.275787835219191</v>
      </c>
      <c r="L634" s="71">
        <v>661.94356122447857</v>
      </c>
      <c r="M634" s="71">
        <v>1578.1935072975741</v>
      </c>
      <c r="N634" s="71">
        <v>1379.8426907066141</v>
      </c>
      <c r="O634" s="71">
        <v>1010.2900000837416</v>
      </c>
      <c r="P634" s="71">
        <v>908.0133578299002</v>
      </c>
      <c r="Q634" s="71">
        <v>78.772882557595096</v>
      </c>
      <c r="R634" s="71">
        <v>310.95260096980888</v>
      </c>
      <c r="S634" s="71">
        <v>136.33553334178282</v>
      </c>
      <c r="T634" s="72"/>
      <c r="U634" s="71">
        <v>162292976</v>
      </c>
      <c r="V634" s="71">
        <v>41069</v>
      </c>
      <c r="W634" s="71">
        <v>8952</v>
      </c>
      <c r="X634" s="71">
        <v>474458</v>
      </c>
      <c r="Y634" s="71">
        <v>633550</v>
      </c>
      <c r="Z634" s="71">
        <v>721926</v>
      </c>
      <c r="AA634" s="71">
        <v>200402</v>
      </c>
      <c r="AB634" s="71">
        <v>1336023</v>
      </c>
      <c r="AC634" s="71">
        <v>55122495</v>
      </c>
      <c r="AD634" s="71">
        <v>136.33553334178282</v>
      </c>
      <c r="AE634" s="72"/>
      <c r="AF634" s="71">
        <v>1680541690.621093</v>
      </c>
      <c r="AG634" s="71">
        <v>63638655.255746208</v>
      </c>
      <c r="AH634" s="71">
        <v>133546094.52092659</v>
      </c>
      <c r="AI634" s="71">
        <v>2672810782.2771239</v>
      </c>
      <c r="AJ634" s="71">
        <v>2925730513.6382828</v>
      </c>
      <c r="AK634" s="71">
        <v>0</v>
      </c>
      <c r="AL634" s="71">
        <v>0</v>
      </c>
      <c r="AM634" s="71">
        <v>174365845.02512205</v>
      </c>
      <c r="AN634" s="71">
        <v>0</v>
      </c>
      <c r="AO634" s="71">
        <v>0</v>
      </c>
      <c r="AP634" s="71">
        <v>7650633581.338294</v>
      </c>
      <c r="AQ634" s="72"/>
      <c r="AR634" s="71">
        <v>40043</v>
      </c>
      <c r="AS634" s="71">
        <v>10162</v>
      </c>
      <c r="AT634" s="71">
        <v>105</v>
      </c>
      <c r="AU634" s="71">
        <v>1</v>
      </c>
      <c r="AV634" s="71">
        <v>1</v>
      </c>
      <c r="AW634" s="71">
        <v>6</v>
      </c>
      <c r="AX634" s="71"/>
      <c r="AY634" s="72"/>
      <c r="AZ634" s="71">
        <v>192440.117</v>
      </c>
      <c r="BA634" s="71">
        <v>759633.125</v>
      </c>
      <c r="BB634" s="71">
        <v>117644.12</v>
      </c>
      <c r="BC634" s="71">
        <v>49.9</v>
      </c>
      <c r="BD634" s="71">
        <v>115</v>
      </c>
      <c r="BE634" s="71">
        <v>14103.624</v>
      </c>
      <c r="BF634" s="71"/>
      <c r="BG634" s="72"/>
      <c r="BH634" s="71">
        <v>0</v>
      </c>
      <c r="BI634" s="71">
        <v>0</v>
      </c>
      <c r="BJ634" s="71">
        <v>757.154</v>
      </c>
      <c r="BK634" s="71">
        <v>1370.0360000000001</v>
      </c>
      <c r="BL634" s="71">
        <v>199.506</v>
      </c>
      <c r="BM634" s="71">
        <v>1.9690000000000001</v>
      </c>
      <c r="BN634" s="72"/>
      <c r="BO634" s="71">
        <v>0</v>
      </c>
      <c r="BP634" s="71">
        <v>0</v>
      </c>
      <c r="BQ634" s="71">
        <v>38</v>
      </c>
      <c r="BR634" s="71">
        <v>7</v>
      </c>
      <c r="BS634" s="71">
        <v>32</v>
      </c>
      <c r="BT634" s="71">
        <v>1</v>
      </c>
      <c r="BU634"/>
      <c r="BV634" s="70">
        <v>2159.3069999999998</v>
      </c>
      <c r="BW634" s="70">
        <v>0</v>
      </c>
      <c r="BX634" s="70">
        <v>77.932000000000002</v>
      </c>
      <c r="BY634" s="70">
        <v>0</v>
      </c>
      <c r="BZ634" s="70">
        <v>73.64</v>
      </c>
      <c r="CA634" s="70">
        <v>0</v>
      </c>
      <c r="CB634" s="70">
        <v>17.786000000000001</v>
      </c>
      <c r="CC634" s="70">
        <v>0</v>
      </c>
      <c r="CD634" s="70">
        <v>0</v>
      </c>
    </row>
    <row r="635" spans="1:82">
      <c r="A635" s="70" t="s">
        <v>2394</v>
      </c>
      <c r="B635" s="70">
        <v>527</v>
      </c>
      <c r="C635" s="70">
        <v>18</v>
      </c>
      <c r="D635" s="70">
        <v>31</v>
      </c>
      <c r="E635" s="70">
        <v>2021</v>
      </c>
      <c r="F635" s="70" t="s">
        <v>160</v>
      </c>
      <c r="G635" s="1064" t="s">
        <v>2376</v>
      </c>
      <c r="H635" s="70" t="s">
        <v>2377</v>
      </c>
      <c r="I635" s="148"/>
      <c r="J635" s="71">
        <v>714.28067464910384</v>
      </c>
      <c r="K635" s="71">
        <v>86.132185414818991</v>
      </c>
      <c r="L635" s="71">
        <v>608.46188876009785</v>
      </c>
      <c r="M635" s="71">
        <v>1431.6519208950231</v>
      </c>
      <c r="N635" s="71">
        <v>1214.8410198615427</v>
      </c>
      <c r="O635" s="71">
        <v>979.66227068077012</v>
      </c>
      <c r="P635" s="71">
        <v>931.79862340315708</v>
      </c>
      <c r="Q635" s="71">
        <v>77.0741930555224</v>
      </c>
      <c r="R635" s="71">
        <v>322.32925219832282</v>
      </c>
      <c r="S635" s="71">
        <v>139.62054140749606</v>
      </c>
      <c r="T635" s="72"/>
      <c r="U635" s="71">
        <v>151765660</v>
      </c>
      <c r="V635" s="71">
        <v>41069</v>
      </c>
      <c r="W635" s="71">
        <v>8952</v>
      </c>
      <c r="X635" s="71">
        <v>474458</v>
      </c>
      <c r="Y635" s="71">
        <v>632206</v>
      </c>
      <c r="Z635" s="71">
        <v>720798</v>
      </c>
      <c r="AA635" s="71">
        <v>200533</v>
      </c>
      <c r="AB635" s="71">
        <v>1320055</v>
      </c>
      <c r="AC635" s="71">
        <v>55431756</v>
      </c>
      <c r="AD635" s="71">
        <v>139.62054140749606</v>
      </c>
      <c r="AE635" s="72"/>
      <c r="AF635" s="71">
        <v>1736360682.6649699</v>
      </c>
      <c r="AG635" s="71">
        <v>66207758.769713737</v>
      </c>
      <c r="AH635" s="71">
        <v>128374481.20062581</v>
      </c>
      <c r="AI635" s="71">
        <v>2830469822.3017941</v>
      </c>
      <c r="AJ635" s="71">
        <v>2847986460.657557</v>
      </c>
      <c r="AK635" s="71">
        <v>0</v>
      </c>
      <c r="AL635" s="71">
        <v>0</v>
      </c>
      <c r="AM635" s="71">
        <v>173275551.4201293</v>
      </c>
      <c r="AN635" s="71">
        <v>0</v>
      </c>
      <c r="AO635" s="71">
        <v>0</v>
      </c>
      <c r="AP635" s="71">
        <v>7782674757.0147896</v>
      </c>
      <c r="AQ635" s="72"/>
      <c r="AR635" s="71">
        <v>41607</v>
      </c>
      <c r="AS635" s="71">
        <v>10398</v>
      </c>
      <c r="AT635" s="71">
        <v>106</v>
      </c>
      <c r="AU635" s="71">
        <v>2</v>
      </c>
      <c r="AV635" s="71">
        <v>1</v>
      </c>
      <c r="AW635" s="71">
        <v>6</v>
      </c>
      <c r="AX635" s="71"/>
      <c r="AY635" s="72"/>
      <c r="AZ635" s="71">
        <v>201671.2119999956</v>
      </c>
      <c r="BA635" s="71">
        <v>791691.34999999346</v>
      </c>
      <c r="BB635" s="71">
        <v>117864.72</v>
      </c>
      <c r="BC635" s="71">
        <v>378.9</v>
      </c>
      <c r="BD635" s="71">
        <v>115</v>
      </c>
      <c r="BE635" s="71">
        <v>14083.624</v>
      </c>
      <c r="BF635" s="71"/>
      <c r="BG635" s="72"/>
      <c r="BH635" s="71">
        <v>0</v>
      </c>
      <c r="BI635" s="71">
        <v>0</v>
      </c>
      <c r="BJ635" s="71">
        <v>851.98599999999999</v>
      </c>
      <c r="BK635" s="71">
        <v>1126.3130000000001</v>
      </c>
      <c r="BL635" s="71">
        <v>180.63200000000001</v>
      </c>
      <c r="BM635" s="71">
        <v>0</v>
      </c>
      <c r="BN635" s="72"/>
      <c r="BO635" s="71">
        <v>0</v>
      </c>
      <c r="BP635" s="71">
        <v>0</v>
      </c>
      <c r="BQ635" s="71">
        <v>37</v>
      </c>
      <c r="BR635" s="71">
        <v>7</v>
      </c>
      <c r="BS635" s="71">
        <v>32</v>
      </c>
      <c r="BT635" s="71">
        <v>0</v>
      </c>
      <c r="BU635"/>
      <c r="BV635" s="70">
        <v>2024.825</v>
      </c>
      <c r="BW635" s="70">
        <v>0</v>
      </c>
      <c r="BX635" s="70">
        <v>49.895000000000003</v>
      </c>
      <c r="BY635" s="70">
        <v>0</v>
      </c>
      <c r="BZ635" s="70">
        <v>68.471999999999994</v>
      </c>
      <c r="CA635" s="70">
        <v>0</v>
      </c>
      <c r="CB635" s="70">
        <v>15.739000000000001</v>
      </c>
      <c r="CC635" s="70">
        <v>0</v>
      </c>
      <c r="CD635" s="70">
        <v>0</v>
      </c>
    </row>
    <row r="636" spans="1:82">
      <c r="A636" s="70" t="s">
        <v>2395</v>
      </c>
      <c r="B636" s="70">
        <v>527</v>
      </c>
      <c r="C636" s="70">
        <v>19</v>
      </c>
      <c r="D636" s="70">
        <v>31</v>
      </c>
      <c r="E636" s="70">
        <v>2022</v>
      </c>
      <c r="F636" s="70" t="s">
        <v>161</v>
      </c>
      <c r="G636" s="70" t="s">
        <v>2376</v>
      </c>
      <c r="H636" s="70" t="s">
        <v>2377</v>
      </c>
      <c r="I636" s="148"/>
      <c r="J636" s="71">
        <v>944.35915983110215</v>
      </c>
      <c r="K636" s="71">
        <v>90.746502108495974</v>
      </c>
      <c r="L636" s="71">
        <v>594.68581913131266</v>
      </c>
      <c r="M636" s="71">
        <v>1613.2556667703791</v>
      </c>
      <c r="N636" s="71">
        <v>1578.377495185943</v>
      </c>
      <c r="O636" s="71">
        <v>1032.1077271736049</v>
      </c>
      <c r="P636" s="71">
        <v>921.88514730842326</v>
      </c>
      <c r="Q636" s="71">
        <v>76.887546504802472</v>
      </c>
      <c r="R636" s="71">
        <v>325.34224170222041</v>
      </c>
      <c r="S636" s="71">
        <v>145.13071033245001</v>
      </c>
      <c r="T636" s="72"/>
      <c r="U636" s="71">
        <v>157182471</v>
      </c>
      <c r="V636" s="71">
        <v>41069</v>
      </c>
      <c r="W636" s="71">
        <v>8952</v>
      </c>
      <c r="X636" s="71">
        <v>474458</v>
      </c>
      <c r="Y636" s="71">
        <v>632920</v>
      </c>
      <c r="Z636" s="71">
        <v>721498</v>
      </c>
      <c r="AA636" s="71">
        <v>201424</v>
      </c>
      <c r="AB636" s="71">
        <v>1306060</v>
      </c>
      <c r="AC636" s="71">
        <v>56652606.999999993</v>
      </c>
      <c r="AD636" s="71">
        <v>145.13071033245001</v>
      </c>
      <c r="AE636" s="72"/>
      <c r="AF636" s="71">
        <v>1860674510.8412449</v>
      </c>
      <c r="AG636" s="71">
        <v>67807151.020217419</v>
      </c>
      <c r="AH636" s="71">
        <v>126879478.98755689</v>
      </c>
      <c r="AI636" s="71">
        <v>2626629968.545938</v>
      </c>
      <c r="AJ636" s="71">
        <v>2948676751.0870581</v>
      </c>
      <c r="AK636" s="71">
        <v>0</v>
      </c>
      <c r="AL636" s="71">
        <v>0</v>
      </c>
      <c r="AM636" s="71">
        <v>168647994.13335735</v>
      </c>
      <c r="AN636" s="71">
        <v>0</v>
      </c>
      <c r="AO636" s="71">
        <v>0</v>
      </c>
      <c r="AP636" s="71">
        <v>7799315854.6153727</v>
      </c>
      <c r="AQ636" s="72"/>
      <c r="AR636" s="71">
        <v>43847</v>
      </c>
      <c r="AS636" s="71">
        <v>10538</v>
      </c>
      <c r="AT636" s="71">
        <v>106</v>
      </c>
      <c r="AU636" s="71">
        <v>2</v>
      </c>
      <c r="AV636" s="71">
        <v>1</v>
      </c>
      <c r="AW636" s="71">
        <v>6</v>
      </c>
      <c r="AX636" s="71"/>
      <c r="AY636" s="72"/>
      <c r="AZ636" s="71">
        <v>214670.67199999277</v>
      </c>
      <c r="BA636" s="71">
        <v>802544.94999999355</v>
      </c>
      <c r="BB636" s="71">
        <v>117864.72</v>
      </c>
      <c r="BC636" s="71">
        <v>378.9</v>
      </c>
      <c r="BD636" s="71">
        <v>115</v>
      </c>
      <c r="BE636" s="71">
        <v>14083.624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2396</v>
      </c>
      <c r="B637" s="70">
        <v>527</v>
      </c>
      <c r="C637" s="70">
        <v>20</v>
      </c>
      <c r="D637" s="70">
        <v>31</v>
      </c>
      <c r="E637" s="70">
        <v>2023</v>
      </c>
      <c r="F637" s="70" t="s">
        <v>1539</v>
      </c>
      <c r="G637" s="70" t="s">
        <v>2376</v>
      </c>
      <c r="H637" s="70" t="s">
        <v>2377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45775</v>
      </c>
      <c r="AS637" s="71">
        <v>10612</v>
      </c>
      <c r="AT637" s="71">
        <v>107</v>
      </c>
      <c r="AU637" s="71">
        <v>2</v>
      </c>
      <c r="AV637" s="71">
        <v>1</v>
      </c>
      <c r="AW637" s="71">
        <v>6</v>
      </c>
      <c r="AX637" s="71"/>
      <c r="AY637" s="72"/>
      <c r="AZ637" s="71">
        <v>225946.59199998993</v>
      </c>
      <c r="BA637" s="71">
        <v>808541.64999999385</v>
      </c>
      <c r="BB637" s="71">
        <v>114919.32</v>
      </c>
      <c r="BC637" s="71">
        <v>378.9</v>
      </c>
      <c r="BD637" s="71">
        <v>115</v>
      </c>
      <c r="BE637" s="71">
        <v>14083.624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2397</v>
      </c>
      <c r="B638" s="70">
        <v>527</v>
      </c>
      <c r="C638" s="70">
        <v>21</v>
      </c>
      <c r="D638" s="70">
        <v>31</v>
      </c>
      <c r="E638" s="70">
        <v>2024</v>
      </c>
      <c r="F638" s="70" t="s">
        <v>1554</v>
      </c>
      <c r="G638" s="70" t="s">
        <v>2376</v>
      </c>
      <c r="H638" s="70" t="s">
        <v>2377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2143</v>
      </c>
      <c r="B9" s="70">
        <v>1</v>
      </c>
      <c r="C9" s="70">
        <v>1</v>
      </c>
      <c r="D9" s="70">
        <v>1</v>
      </c>
      <c r="E9" s="70">
        <v>1990</v>
      </c>
      <c r="F9" s="70" t="s">
        <v>787</v>
      </c>
      <c r="G9" s="1073" t="s">
        <v>2144</v>
      </c>
      <c r="H9" s="70" t="s">
        <v>2145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2146</v>
      </c>
      <c r="B10" s="70">
        <v>2</v>
      </c>
      <c r="C10" s="70">
        <v>2</v>
      </c>
      <c r="D10" s="70">
        <v>1</v>
      </c>
      <c r="E10" s="70">
        <v>2005</v>
      </c>
      <c r="F10" s="70" t="s">
        <v>789</v>
      </c>
      <c r="G10" s="1073" t="s">
        <v>2144</v>
      </c>
      <c r="H10" s="70" t="s">
        <v>2145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2147</v>
      </c>
      <c r="B11" s="70">
        <v>3</v>
      </c>
      <c r="C11" s="70">
        <v>3</v>
      </c>
      <c r="D11" s="70">
        <v>1</v>
      </c>
      <c r="E11" s="70">
        <v>2006</v>
      </c>
      <c r="F11" s="70" t="s">
        <v>790</v>
      </c>
      <c r="G11" s="1073" t="s">
        <v>2144</v>
      </c>
      <c r="H11" s="70" t="s">
        <v>2145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2148</v>
      </c>
      <c r="B12" s="70">
        <v>4</v>
      </c>
      <c r="C12" s="70">
        <v>4</v>
      </c>
      <c r="D12" s="70">
        <v>1</v>
      </c>
      <c r="E12" s="70">
        <v>2007</v>
      </c>
      <c r="F12" s="70" t="s">
        <v>791</v>
      </c>
      <c r="G12" s="1073" t="s">
        <v>2144</v>
      </c>
      <c r="H12" s="70" t="s">
        <v>2145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2149</v>
      </c>
      <c r="B13" s="70">
        <v>5</v>
      </c>
      <c r="C13" s="70">
        <v>5</v>
      </c>
      <c r="D13" s="70">
        <v>1</v>
      </c>
      <c r="E13" s="70">
        <v>2008</v>
      </c>
      <c r="F13" s="70" t="s">
        <v>792</v>
      </c>
      <c r="G13" s="1073" t="s">
        <v>2144</v>
      </c>
      <c r="H13" s="70" t="s">
        <v>2145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2150</v>
      </c>
      <c r="B14" s="70">
        <v>6</v>
      </c>
      <c r="C14" s="70">
        <v>6</v>
      </c>
      <c r="D14" s="70">
        <v>1</v>
      </c>
      <c r="E14" s="70">
        <v>2009</v>
      </c>
      <c r="F14" s="70" t="s">
        <v>176</v>
      </c>
      <c r="G14" s="1073" t="s">
        <v>2144</v>
      </c>
      <c r="H14" s="70" t="s">
        <v>2145</v>
      </c>
      <c r="I14" s="1066"/>
      <c r="J14" s="73">
        <v>0</v>
      </c>
      <c r="K14" s="73">
        <v>0</v>
      </c>
      <c r="L14" s="73">
        <v>0</v>
      </c>
      <c r="M14" s="73">
        <v>0</v>
      </c>
      <c r="N14" s="73">
        <v>0</v>
      </c>
      <c r="O14" s="73">
        <v>0</v>
      </c>
      <c r="P14" s="73">
        <v>0</v>
      </c>
      <c r="Q14" s="73">
        <v>0</v>
      </c>
      <c r="R14" s="73">
        <v>0</v>
      </c>
      <c r="S14" s="73">
        <v>21</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2.74</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21</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2.74</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21</v>
      </c>
      <c r="HL14" s="73">
        <v>0</v>
      </c>
      <c r="HM14" s="73">
        <v>0</v>
      </c>
      <c r="HN14" s="73">
        <v>0</v>
      </c>
      <c r="HO14" s="73">
        <v>0</v>
      </c>
      <c r="HP14" s="73">
        <v>0</v>
      </c>
      <c r="HQ14" s="73">
        <v>0</v>
      </c>
      <c r="HR14" s="73">
        <v>0</v>
      </c>
      <c r="HS14" s="73">
        <v>0</v>
      </c>
      <c r="HT14" s="73">
        <v>0</v>
      </c>
      <c r="HU14" s="73">
        <v>0</v>
      </c>
      <c r="HV14" s="73">
        <v>2.74</v>
      </c>
      <c r="HW14" s="73">
        <v>0</v>
      </c>
      <c r="HX14" s="73">
        <v>0</v>
      </c>
      <c r="HY14" s="73">
        <v>0</v>
      </c>
      <c r="HZ14" s="73">
        <v>0</v>
      </c>
      <c r="IA14" s="73">
        <v>0</v>
      </c>
      <c r="IB14" s="73">
        <v>0</v>
      </c>
      <c r="IC14" s="73">
        <v>0</v>
      </c>
      <c r="ID14" s="73">
        <v>0</v>
      </c>
      <c r="IE14" s="73">
        <v>0</v>
      </c>
      <c r="IF14" s="73">
        <v>21</v>
      </c>
      <c r="IG14" s="73">
        <v>0</v>
      </c>
      <c r="IH14" s="73">
        <v>0</v>
      </c>
      <c r="II14" s="73">
        <v>0</v>
      </c>
      <c r="IJ14" s="73">
        <v>0</v>
      </c>
      <c r="IK14" s="73">
        <v>0</v>
      </c>
      <c r="IL14" s="73">
        <v>0</v>
      </c>
      <c r="IM14" s="73">
        <v>0</v>
      </c>
      <c r="IN14" s="73">
        <v>0</v>
      </c>
      <c r="IO14" s="73">
        <v>0</v>
      </c>
      <c r="IP14" s="73">
        <v>0</v>
      </c>
      <c r="IQ14" s="73">
        <v>2.74</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2151</v>
      </c>
      <c r="B15" s="70">
        <v>7</v>
      </c>
      <c r="C15" s="70">
        <v>7</v>
      </c>
      <c r="D15" s="70">
        <v>1</v>
      </c>
      <c r="E15" s="70">
        <v>2010</v>
      </c>
      <c r="F15" s="70" t="s">
        <v>177</v>
      </c>
      <c r="G15" s="1073" t="s">
        <v>2144</v>
      </c>
      <c r="H15" s="70" t="s">
        <v>2145</v>
      </c>
      <c r="I15" s="1066"/>
      <c r="J15" s="73">
        <v>0</v>
      </c>
      <c r="K15" s="73">
        <v>0</v>
      </c>
      <c r="L15" s="73">
        <v>0</v>
      </c>
      <c r="M15" s="73">
        <v>0</v>
      </c>
      <c r="N15" s="73">
        <v>0</v>
      </c>
      <c r="O15" s="73">
        <v>0</v>
      </c>
      <c r="P15" s="73">
        <v>0</v>
      </c>
      <c r="Q15" s="73">
        <v>0</v>
      </c>
      <c r="R15" s="73">
        <v>0</v>
      </c>
      <c r="S15" s="73">
        <v>17.8</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2.8809999999999998</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17.8</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2.8809999999999998</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17.8</v>
      </c>
      <c r="HL15" s="73">
        <v>0</v>
      </c>
      <c r="HM15" s="73">
        <v>0</v>
      </c>
      <c r="HN15" s="73">
        <v>0</v>
      </c>
      <c r="HO15" s="73">
        <v>0</v>
      </c>
      <c r="HP15" s="73">
        <v>0</v>
      </c>
      <c r="HQ15" s="73">
        <v>0</v>
      </c>
      <c r="HR15" s="73">
        <v>0</v>
      </c>
      <c r="HS15" s="73">
        <v>0</v>
      </c>
      <c r="HT15" s="73">
        <v>0</v>
      </c>
      <c r="HU15" s="73">
        <v>0</v>
      </c>
      <c r="HV15" s="73">
        <v>2.8809999999999998</v>
      </c>
      <c r="HW15" s="73">
        <v>0</v>
      </c>
      <c r="HX15" s="73">
        <v>0</v>
      </c>
      <c r="HY15" s="73">
        <v>0</v>
      </c>
      <c r="HZ15" s="73">
        <v>0</v>
      </c>
      <c r="IA15" s="73">
        <v>0</v>
      </c>
      <c r="IB15" s="73">
        <v>0</v>
      </c>
      <c r="IC15" s="73">
        <v>0</v>
      </c>
      <c r="ID15" s="73">
        <v>0</v>
      </c>
      <c r="IE15" s="73">
        <v>0</v>
      </c>
      <c r="IF15" s="73">
        <v>17.8</v>
      </c>
      <c r="IG15" s="73">
        <v>0</v>
      </c>
      <c r="IH15" s="73">
        <v>0</v>
      </c>
      <c r="II15" s="73">
        <v>0</v>
      </c>
      <c r="IJ15" s="73">
        <v>0</v>
      </c>
      <c r="IK15" s="73">
        <v>0</v>
      </c>
      <c r="IL15" s="73">
        <v>0</v>
      </c>
      <c r="IM15" s="73">
        <v>0</v>
      </c>
      <c r="IN15" s="73">
        <v>0</v>
      </c>
      <c r="IO15" s="73">
        <v>0</v>
      </c>
      <c r="IP15" s="73">
        <v>0</v>
      </c>
      <c r="IQ15" s="73">
        <v>2.8809999999999998</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2152</v>
      </c>
      <c r="B16" s="70">
        <v>8</v>
      </c>
      <c r="C16" s="70">
        <v>8</v>
      </c>
      <c r="D16" s="70">
        <v>1</v>
      </c>
      <c r="E16" s="70">
        <v>2011</v>
      </c>
      <c r="F16" s="70" t="s">
        <v>178</v>
      </c>
      <c r="G16" s="1073" t="s">
        <v>2144</v>
      </c>
      <c r="H16" s="70" t="s">
        <v>2145</v>
      </c>
      <c r="I16" s="1066"/>
      <c r="J16" s="73">
        <v>0</v>
      </c>
      <c r="K16" s="73">
        <v>0</v>
      </c>
      <c r="L16" s="73">
        <v>0</v>
      </c>
      <c r="M16" s="73">
        <v>0</v>
      </c>
      <c r="N16" s="73">
        <v>0</v>
      </c>
      <c r="O16" s="73">
        <v>0</v>
      </c>
      <c r="P16" s="73">
        <v>0</v>
      </c>
      <c r="Q16" s="73">
        <v>0</v>
      </c>
      <c r="R16" s="73">
        <v>0</v>
      </c>
      <c r="S16" s="73">
        <v>20.513999999999999</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2.968</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20.513999999999999</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2.968</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20.513999999999999</v>
      </c>
      <c r="HL16" s="73">
        <v>0</v>
      </c>
      <c r="HM16" s="73">
        <v>0</v>
      </c>
      <c r="HN16" s="73">
        <v>0</v>
      </c>
      <c r="HO16" s="73">
        <v>0</v>
      </c>
      <c r="HP16" s="73">
        <v>0</v>
      </c>
      <c r="HQ16" s="73">
        <v>0</v>
      </c>
      <c r="HR16" s="73">
        <v>0</v>
      </c>
      <c r="HS16" s="73">
        <v>0</v>
      </c>
      <c r="HT16" s="73">
        <v>0</v>
      </c>
      <c r="HU16" s="73">
        <v>0</v>
      </c>
      <c r="HV16" s="73">
        <v>2.968</v>
      </c>
      <c r="HW16" s="73">
        <v>0</v>
      </c>
      <c r="HX16" s="73">
        <v>0</v>
      </c>
      <c r="HY16" s="73">
        <v>0</v>
      </c>
      <c r="HZ16" s="73">
        <v>0</v>
      </c>
      <c r="IA16" s="73">
        <v>0</v>
      </c>
      <c r="IB16" s="73">
        <v>0</v>
      </c>
      <c r="IC16" s="73">
        <v>0</v>
      </c>
      <c r="ID16" s="73">
        <v>0</v>
      </c>
      <c r="IE16" s="73">
        <v>0</v>
      </c>
      <c r="IF16" s="73">
        <v>20.513999999999999</v>
      </c>
      <c r="IG16" s="73">
        <v>0</v>
      </c>
      <c r="IH16" s="73">
        <v>0</v>
      </c>
      <c r="II16" s="73">
        <v>0</v>
      </c>
      <c r="IJ16" s="73">
        <v>0</v>
      </c>
      <c r="IK16" s="73">
        <v>0</v>
      </c>
      <c r="IL16" s="73">
        <v>0</v>
      </c>
      <c r="IM16" s="73">
        <v>0</v>
      </c>
      <c r="IN16" s="73">
        <v>0</v>
      </c>
      <c r="IO16" s="73">
        <v>0</v>
      </c>
      <c r="IP16" s="73">
        <v>0</v>
      </c>
      <c r="IQ16" s="73">
        <v>2.968</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2153</v>
      </c>
      <c r="B17" s="70">
        <v>9</v>
      </c>
      <c r="C17" s="70">
        <v>9</v>
      </c>
      <c r="D17" s="70">
        <v>1</v>
      </c>
      <c r="E17" s="70">
        <v>2012</v>
      </c>
      <c r="F17" s="70" t="s">
        <v>179</v>
      </c>
      <c r="G17" s="1073" t="s">
        <v>2144</v>
      </c>
      <c r="H17" s="70" t="s">
        <v>2145</v>
      </c>
      <c r="I17" s="1066"/>
      <c r="J17" s="73">
        <v>0</v>
      </c>
      <c r="K17" s="73">
        <v>0</v>
      </c>
      <c r="L17" s="73">
        <v>0</v>
      </c>
      <c r="M17" s="73">
        <v>0</v>
      </c>
      <c r="N17" s="73">
        <v>0</v>
      </c>
      <c r="O17" s="73">
        <v>0</v>
      </c>
      <c r="P17" s="73">
        <v>0</v>
      </c>
      <c r="Q17" s="73">
        <v>0</v>
      </c>
      <c r="R17" s="73">
        <v>0</v>
      </c>
      <c r="S17" s="73">
        <v>19.460999999999999</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3.6259999999999999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19.460999999999999</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3.6259999999999999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19.460999999999999</v>
      </c>
      <c r="HL17" s="73">
        <v>0</v>
      </c>
      <c r="HM17" s="73">
        <v>0</v>
      </c>
      <c r="HN17" s="73">
        <v>0</v>
      </c>
      <c r="HO17" s="73">
        <v>0</v>
      </c>
      <c r="HP17" s="73">
        <v>0</v>
      </c>
      <c r="HQ17" s="73">
        <v>0</v>
      </c>
      <c r="HR17" s="73">
        <v>0</v>
      </c>
      <c r="HS17" s="73">
        <v>0</v>
      </c>
      <c r="HT17" s="73">
        <v>0</v>
      </c>
      <c r="HU17" s="73">
        <v>0</v>
      </c>
      <c r="HV17" s="73">
        <v>3.6259999999999999</v>
      </c>
      <c r="HW17" s="73">
        <v>0</v>
      </c>
      <c r="HX17" s="73">
        <v>0</v>
      </c>
      <c r="HY17" s="73">
        <v>0</v>
      </c>
      <c r="HZ17" s="73">
        <v>0</v>
      </c>
      <c r="IA17" s="73">
        <v>0</v>
      </c>
      <c r="IB17" s="73">
        <v>0</v>
      </c>
      <c r="IC17" s="73">
        <v>0</v>
      </c>
      <c r="ID17" s="73">
        <v>0</v>
      </c>
      <c r="IE17" s="73">
        <v>0</v>
      </c>
      <c r="IF17" s="73">
        <v>19.460999999999999</v>
      </c>
      <c r="IG17" s="73">
        <v>0</v>
      </c>
      <c r="IH17" s="73">
        <v>0</v>
      </c>
      <c r="II17" s="73">
        <v>0</v>
      </c>
      <c r="IJ17" s="73">
        <v>0</v>
      </c>
      <c r="IK17" s="73">
        <v>0</v>
      </c>
      <c r="IL17" s="73">
        <v>0</v>
      </c>
      <c r="IM17" s="73">
        <v>0</v>
      </c>
      <c r="IN17" s="73">
        <v>0</v>
      </c>
      <c r="IO17" s="73">
        <v>0</v>
      </c>
      <c r="IP17" s="73">
        <v>0</v>
      </c>
      <c r="IQ17" s="73">
        <v>3.6259999999999999</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2154</v>
      </c>
      <c r="B18" s="70">
        <v>10</v>
      </c>
      <c r="C18" s="70">
        <v>10</v>
      </c>
      <c r="D18" s="70">
        <v>1</v>
      </c>
      <c r="E18" s="70">
        <v>2013</v>
      </c>
      <c r="F18" s="70" t="s">
        <v>180</v>
      </c>
      <c r="G18" s="1073" t="s">
        <v>2144</v>
      </c>
      <c r="H18" s="70" t="s">
        <v>2145</v>
      </c>
      <c r="I18" s="1066"/>
      <c r="J18" s="73">
        <v>0</v>
      </c>
      <c r="K18" s="73">
        <v>0</v>
      </c>
      <c r="L18" s="73">
        <v>0</v>
      </c>
      <c r="M18" s="73">
        <v>0</v>
      </c>
      <c r="N18" s="73">
        <v>0</v>
      </c>
      <c r="O18" s="73">
        <v>0</v>
      </c>
      <c r="P18" s="73">
        <v>0</v>
      </c>
      <c r="Q18" s="73">
        <v>0</v>
      </c>
      <c r="R18" s="73">
        <v>0</v>
      </c>
      <c r="S18" s="73">
        <v>19.739000000000001</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4.0750000000000002</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19.739000000000001</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4.0750000000000002</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19.739000000000001</v>
      </c>
      <c r="HL18" s="73">
        <v>0</v>
      </c>
      <c r="HM18" s="73">
        <v>0</v>
      </c>
      <c r="HN18" s="73">
        <v>0</v>
      </c>
      <c r="HO18" s="73">
        <v>0</v>
      </c>
      <c r="HP18" s="73">
        <v>0</v>
      </c>
      <c r="HQ18" s="73">
        <v>0</v>
      </c>
      <c r="HR18" s="73">
        <v>0</v>
      </c>
      <c r="HS18" s="73">
        <v>0</v>
      </c>
      <c r="HT18" s="73">
        <v>0</v>
      </c>
      <c r="HU18" s="73">
        <v>0</v>
      </c>
      <c r="HV18" s="73">
        <v>4.0750000000000002</v>
      </c>
      <c r="HW18" s="73">
        <v>0</v>
      </c>
      <c r="HX18" s="73">
        <v>0</v>
      </c>
      <c r="HY18" s="73">
        <v>0</v>
      </c>
      <c r="HZ18" s="73">
        <v>0</v>
      </c>
      <c r="IA18" s="73">
        <v>0</v>
      </c>
      <c r="IB18" s="73">
        <v>0</v>
      </c>
      <c r="IC18" s="73">
        <v>0</v>
      </c>
      <c r="ID18" s="73">
        <v>0</v>
      </c>
      <c r="IE18" s="73">
        <v>0</v>
      </c>
      <c r="IF18" s="73">
        <v>19.739000000000001</v>
      </c>
      <c r="IG18" s="73">
        <v>0</v>
      </c>
      <c r="IH18" s="73">
        <v>0</v>
      </c>
      <c r="II18" s="73">
        <v>0</v>
      </c>
      <c r="IJ18" s="73">
        <v>0</v>
      </c>
      <c r="IK18" s="73">
        <v>0</v>
      </c>
      <c r="IL18" s="73">
        <v>0</v>
      </c>
      <c r="IM18" s="73">
        <v>0</v>
      </c>
      <c r="IN18" s="73">
        <v>0</v>
      </c>
      <c r="IO18" s="73">
        <v>0</v>
      </c>
      <c r="IP18" s="73">
        <v>0</v>
      </c>
      <c r="IQ18" s="73">
        <v>4.0750000000000002</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2155</v>
      </c>
      <c r="B19" s="70">
        <v>11</v>
      </c>
      <c r="C19" s="70">
        <v>11</v>
      </c>
      <c r="D19" s="70">
        <v>1</v>
      </c>
      <c r="E19" s="70">
        <v>2014</v>
      </c>
      <c r="F19" s="70" t="s">
        <v>181</v>
      </c>
      <c r="G19" s="1073" t="s">
        <v>2144</v>
      </c>
      <c r="H19" s="70" t="s">
        <v>2145</v>
      </c>
      <c r="I19" s="1066"/>
      <c r="J19" s="73">
        <v>0</v>
      </c>
      <c r="K19" s="73">
        <v>0</v>
      </c>
      <c r="L19" s="73">
        <v>0</v>
      </c>
      <c r="M19" s="73">
        <v>0</v>
      </c>
      <c r="N19" s="73">
        <v>0</v>
      </c>
      <c r="O19" s="73">
        <v>0</v>
      </c>
      <c r="P19" s="73">
        <v>0</v>
      </c>
      <c r="Q19" s="73">
        <v>0</v>
      </c>
      <c r="R19" s="73">
        <v>0</v>
      </c>
      <c r="S19" s="73">
        <v>20.863</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4.048</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20.863</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4.048</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20.863</v>
      </c>
      <c r="HL19" s="73">
        <v>0</v>
      </c>
      <c r="HM19" s="73">
        <v>0</v>
      </c>
      <c r="HN19" s="73">
        <v>0</v>
      </c>
      <c r="HO19" s="73">
        <v>0</v>
      </c>
      <c r="HP19" s="73">
        <v>0</v>
      </c>
      <c r="HQ19" s="73">
        <v>0</v>
      </c>
      <c r="HR19" s="73">
        <v>0</v>
      </c>
      <c r="HS19" s="73">
        <v>0</v>
      </c>
      <c r="HT19" s="73">
        <v>0</v>
      </c>
      <c r="HU19" s="73">
        <v>0</v>
      </c>
      <c r="HV19" s="73">
        <v>4.048</v>
      </c>
      <c r="HW19" s="73">
        <v>0</v>
      </c>
      <c r="HX19" s="73">
        <v>0</v>
      </c>
      <c r="HY19" s="73">
        <v>0</v>
      </c>
      <c r="HZ19" s="73">
        <v>0</v>
      </c>
      <c r="IA19" s="73">
        <v>0</v>
      </c>
      <c r="IB19" s="73">
        <v>0</v>
      </c>
      <c r="IC19" s="73">
        <v>0</v>
      </c>
      <c r="ID19" s="73">
        <v>0</v>
      </c>
      <c r="IE19" s="73">
        <v>0</v>
      </c>
      <c r="IF19" s="73">
        <v>20.863</v>
      </c>
      <c r="IG19" s="73">
        <v>0</v>
      </c>
      <c r="IH19" s="73">
        <v>0</v>
      </c>
      <c r="II19" s="73">
        <v>0</v>
      </c>
      <c r="IJ19" s="73">
        <v>0</v>
      </c>
      <c r="IK19" s="73">
        <v>0</v>
      </c>
      <c r="IL19" s="73">
        <v>0</v>
      </c>
      <c r="IM19" s="73">
        <v>0</v>
      </c>
      <c r="IN19" s="73">
        <v>0</v>
      </c>
      <c r="IO19" s="73">
        <v>0</v>
      </c>
      <c r="IP19" s="73">
        <v>0</v>
      </c>
      <c r="IQ19" s="73">
        <v>4.048</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2156</v>
      </c>
      <c r="B20" s="70">
        <v>12</v>
      </c>
      <c r="C20" s="70">
        <v>12</v>
      </c>
      <c r="D20" s="70">
        <v>1</v>
      </c>
      <c r="E20" s="70">
        <v>2015</v>
      </c>
      <c r="F20" s="70" t="s">
        <v>182</v>
      </c>
      <c r="G20" s="1073" t="s">
        <v>2144</v>
      </c>
      <c r="H20" s="70" t="s">
        <v>2145</v>
      </c>
      <c r="I20" s="1066"/>
      <c r="J20" s="73">
        <v>0</v>
      </c>
      <c r="K20" s="73">
        <v>0</v>
      </c>
      <c r="L20" s="73">
        <v>0</v>
      </c>
      <c r="M20" s="73">
        <v>0</v>
      </c>
      <c r="N20" s="73">
        <v>0</v>
      </c>
      <c r="O20" s="73">
        <v>0</v>
      </c>
      <c r="P20" s="73">
        <v>0</v>
      </c>
      <c r="Q20" s="73">
        <v>0</v>
      </c>
      <c r="R20" s="73">
        <v>0</v>
      </c>
      <c r="S20" s="73">
        <v>21.372</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3.9340000000000002</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21.372</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3.9340000000000002</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21.372</v>
      </c>
      <c r="HL20" s="73">
        <v>0</v>
      </c>
      <c r="HM20" s="73">
        <v>0</v>
      </c>
      <c r="HN20" s="73">
        <v>0</v>
      </c>
      <c r="HO20" s="73">
        <v>0</v>
      </c>
      <c r="HP20" s="73">
        <v>0</v>
      </c>
      <c r="HQ20" s="73">
        <v>0</v>
      </c>
      <c r="HR20" s="73">
        <v>0</v>
      </c>
      <c r="HS20" s="73">
        <v>0</v>
      </c>
      <c r="HT20" s="73">
        <v>0</v>
      </c>
      <c r="HU20" s="73">
        <v>0</v>
      </c>
      <c r="HV20" s="73">
        <v>3.9340000000000002</v>
      </c>
      <c r="HW20" s="73">
        <v>0</v>
      </c>
      <c r="HX20" s="73">
        <v>0</v>
      </c>
      <c r="HY20" s="73">
        <v>0</v>
      </c>
      <c r="HZ20" s="73">
        <v>0</v>
      </c>
      <c r="IA20" s="73">
        <v>0</v>
      </c>
      <c r="IB20" s="73">
        <v>0</v>
      </c>
      <c r="IC20" s="73">
        <v>0</v>
      </c>
      <c r="ID20" s="73">
        <v>0</v>
      </c>
      <c r="IE20" s="73">
        <v>0</v>
      </c>
      <c r="IF20" s="73">
        <v>21.372</v>
      </c>
      <c r="IG20" s="73">
        <v>0</v>
      </c>
      <c r="IH20" s="73">
        <v>0</v>
      </c>
      <c r="II20" s="73">
        <v>0</v>
      </c>
      <c r="IJ20" s="73">
        <v>0</v>
      </c>
      <c r="IK20" s="73">
        <v>0</v>
      </c>
      <c r="IL20" s="73">
        <v>0</v>
      </c>
      <c r="IM20" s="73">
        <v>0</v>
      </c>
      <c r="IN20" s="73">
        <v>0</v>
      </c>
      <c r="IO20" s="73">
        <v>0</v>
      </c>
      <c r="IP20" s="73">
        <v>0</v>
      </c>
      <c r="IQ20" s="73">
        <v>3.9340000000000002</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2157</v>
      </c>
      <c r="B21" s="70">
        <v>13</v>
      </c>
      <c r="C21" s="70">
        <v>13</v>
      </c>
      <c r="D21" s="70">
        <v>1</v>
      </c>
      <c r="E21" s="70">
        <v>2016</v>
      </c>
      <c r="F21" s="70" t="s">
        <v>155</v>
      </c>
      <c r="G21" s="1073" t="s">
        <v>2144</v>
      </c>
      <c r="H21" s="70" t="s">
        <v>2145</v>
      </c>
      <c r="I21" s="1066"/>
      <c r="J21" s="73">
        <v>0</v>
      </c>
      <c r="K21" s="73">
        <v>0</v>
      </c>
      <c r="L21" s="73">
        <v>0</v>
      </c>
      <c r="M21" s="73">
        <v>0</v>
      </c>
      <c r="N21" s="73">
        <v>0</v>
      </c>
      <c r="O21" s="73">
        <v>0</v>
      </c>
      <c r="P21" s="73">
        <v>0</v>
      </c>
      <c r="Q21" s="73">
        <v>0</v>
      </c>
      <c r="R21" s="73">
        <v>0</v>
      </c>
      <c r="S21" s="73">
        <v>19.574999999999999</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4.0880000000000001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19.574999999999999</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4.0880000000000001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19.574999999999999</v>
      </c>
      <c r="HL21" s="73">
        <v>0</v>
      </c>
      <c r="HM21" s="73">
        <v>0</v>
      </c>
      <c r="HN21" s="73">
        <v>0</v>
      </c>
      <c r="HO21" s="73">
        <v>0</v>
      </c>
      <c r="HP21" s="73">
        <v>0</v>
      </c>
      <c r="HQ21" s="73">
        <v>0</v>
      </c>
      <c r="HR21" s="73">
        <v>0</v>
      </c>
      <c r="HS21" s="73">
        <v>0</v>
      </c>
      <c r="HT21" s="73">
        <v>0</v>
      </c>
      <c r="HU21" s="73">
        <v>0</v>
      </c>
      <c r="HV21" s="73">
        <v>4.0880000000000001</v>
      </c>
      <c r="HW21" s="73">
        <v>0</v>
      </c>
      <c r="HX21" s="73">
        <v>0</v>
      </c>
      <c r="HY21" s="73">
        <v>0</v>
      </c>
      <c r="HZ21" s="73">
        <v>0</v>
      </c>
      <c r="IA21" s="73">
        <v>0</v>
      </c>
      <c r="IB21" s="73">
        <v>0</v>
      </c>
      <c r="IC21" s="73">
        <v>0</v>
      </c>
      <c r="ID21" s="73">
        <v>0</v>
      </c>
      <c r="IE21" s="73">
        <v>0</v>
      </c>
      <c r="IF21" s="73">
        <v>19.574999999999999</v>
      </c>
      <c r="IG21" s="73">
        <v>0</v>
      </c>
      <c r="IH21" s="73">
        <v>0</v>
      </c>
      <c r="II21" s="73">
        <v>0</v>
      </c>
      <c r="IJ21" s="73">
        <v>0</v>
      </c>
      <c r="IK21" s="73">
        <v>0</v>
      </c>
      <c r="IL21" s="73">
        <v>0</v>
      </c>
      <c r="IM21" s="73">
        <v>0</v>
      </c>
      <c r="IN21" s="73">
        <v>0</v>
      </c>
      <c r="IO21" s="73">
        <v>0</v>
      </c>
      <c r="IP21" s="73">
        <v>0</v>
      </c>
      <c r="IQ21" s="73">
        <v>4.0880000000000001</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2158</v>
      </c>
      <c r="B22" s="70">
        <v>14</v>
      </c>
      <c r="C22" s="70">
        <v>14</v>
      </c>
      <c r="D22" s="70">
        <v>1</v>
      </c>
      <c r="E22" s="70">
        <v>2017</v>
      </c>
      <c r="F22" s="70" t="s">
        <v>156</v>
      </c>
      <c r="G22" s="1073" t="s">
        <v>2144</v>
      </c>
      <c r="H22" s="70" t="s">
        <v>2145</v>
      </c>
      <c r="I22" s="1066"/>
      <c r="J22" s="73">
        <v>0</v>
      </c>
      <c r="K22" s="73">
        <v>0</v>
      </c>
      <c r="L22" s="73">
        <v>0</v>
      </c>
      <c r="M22" s="73">
        <v>0</v>
      </c>
      <c r="N22" s="73">
        <v>0</v>
      </c>
      <c r="O22" s="73">
        <v>0</v>
      </c>
      <c r="P22" s="73">
        <v>0</v>
      </c>
      <c r="Q22" s="73">
        <v>0</v>
      </c>
      <c r="R22" s="73">
        <v>0</v>
      </c>
      <c r="S22" s="73">
        <v>19.66</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3.5550000000000002</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19.66</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3.5550000000000002</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19.66</v>
      </c>
      <c r="HL22" s="73">
        <v>0</v>
      </c>
      <c r="HM22" s="73">
        <v>0</v>
      </c>
      <c r="HN22" s="73">
        <v>0</v>
      </c>
      <c r="HO22" s="73">
        <v>0</v>
      </c>
      <c r="HP22" s="73">
        <v>0</v>
      </c>
      <c r="HQ22" s="73">
        <v>0</v>
      </c>
      <c r="HR22" s="73">
        <v>0</v>
      </c>
      <c r="HS22" s="73">
        <v>0</v>
      </c>
      <c r="HT22" s="73">
        <v>0</v>
      </c>
      <c r="HU22" s="73">
        <v>0</v>
      </c>
      <c r="HV22" s="73">
        <v>3.5550000000000002</v>
      </c>
      <c r="HW22" s="73">
        <v>0</v>
      </c>
      <c r="HX22" s="73">
        <v>0</v>
      </c>
      <c r="HY22" s="73">
        <v>0</v>
      </c>
      <c r="HZ22" s="73">
        <v>0</v>
      </c>
      <c r="IA22" s="73">
        <v>0</v>
      </c>
      <c r="IB22" s="73">
        <v>0</v>
      </c>
      <c r="IC22" s="73">
        <v>0</v>
      </c>
      <c r="ID22" s="73">
        <v>0</v>
      </c>
      <c r="IE22" s="73">
        <v>0</v>
      </c>
      <c r="IF22" s="73">
        <v>19.66</v>
      </c>
      <c r="IG22" s="73">
        <v>0</v>
      </c>
      <c r="IH22" s="73">
        <v>0</v>
      </c>
      <c r="II22" s="73">
        <v>0</v>
      </c>
      <c r="IJ22" s="73">
        <v>0</v>
      </c>
      <c r="IK22" s="73">
        <v>0</v>
      </c>
      <c r="IL22" s="73">
        <v>0</v>
      </c>
      <c r="IM22" s="73">
        <v>0</v>
      </c>
      <c r="IN22" s="73">
        <v>0</v>
      </c>
      <c r="IO22" s="73">
        <v>0</v>
      </c>
      <c r="IP22" s="73">
        <v>0</v>
      </c>
      <c r="IQ22" s="73">
        <v>3.5550000000000002</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2159</v>
      </c>
      <c r="B23" s="70">
        <v>15</v>
      </c>
      <c r="C23" s="70">
        <v>15</v>
      </c>
      <c r="D23" s="70">
        <v>1</v>
      </c>
      <c r="E23" s="70">
        <v>2018</v>
      </c>
      <c r="F23" s="70" t="s">
        <v>183</v>
      </c>
      <c r="G23" s="1073" t="s">
        <v>2144</v>
      </c>
      <c r="H23" s="70" t="s">
        <v>2145</v>
      </c>
      <c r="I23" s="1066"/>
      <c r="J23" s="73">
        <v>0</v>
      </c>
      <c r="K23" s="73">
        <v>0</v>
      </c>
      <c r="L23" s="73">
        <v>0</v>
      </c>
      <c r="M23" s="73">
        <v>0</v>
      </c>
      <c r="N23" s="73">
        <v>0</v>
      </c>
      <c r="O23" s="73">
        <v>0</v>
      </c>
      <c r="P23" s="73">
        <v>0</v>
      </c>
      <c r="Q23" s="73">
        <v>0</v>
      </c>
      <c r="R23" s="73">
        <v>0</v>
      </c>
      <c r="S23" s="73">
        <v>19.18</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3.3250000000000002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19.18</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3.3250000000000002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19.18</v>
      </c>
      <c r="HL23" s="73">
        <v>0</v>
      </c>
      <c r="HM23" s="73">
        <v>0</v>
      </c>
      <c r="HN23" s="73">
        <v>0</v>
      </c>
      <c r="HO23" s="73">
        <v>0</v>
      </c>
      <c r="HP23" s="73">
        <v>0</v>
      </c>
      <c r="HQ23" s="73">
        <v>0</v>
      </c>
      <c r="HR23" s="73">
        <v>0</v>
      </c>
      <c r="HS23" s="73">
        <v>0</v>
      </c>
      <c r="HT23" s="73">
        <v>0</v>
      </c>
      <c r="HU23" s="73">
        <v>0</v>
      </c>
      <c r="HV23" s="73">
        <v>3.3250000000000002</v>
      </c>
      <c r="HW23" s="73">
        <v>0</v>
      </c>
      <c r="HX23" s="73">
        <v>0</v>
      </c>
      <c r="HY23" s="73">
        <v>0</v>
      </c>
      <c r="HZ23" s="73">
        <v>0</v>
      </c>
      <c r="IA23" s="73">
        <v>0</v>
      </c>
      <c r="IB23" s="73">
        <v>0</v>
      </c>
      <c r="IC23" s="73">
        <v>0</v>
      </c>
      <c r="ID23" s="73">
        <v>0</v>
      </c>
      <c r="IE23" s="73">
        <v>0</v>
      </c>
      <c r="IF23" s="73">
        <v>19.18</v>
      </c>
      <c r="IG23" s="73">
        <v>0</v>
      </c>
      <c r="IH23" s="73">
        <v>0</v>
      </c>
      <c r="II23" s="73">
        <v>0</v>
      </c>
      <c r="IJ23" s="73">
        <v>0</v>
      </c>
      <c r="IK23" s="73">
        <v>0</v>
      </c>
      <c r="IL23" s="73">
        <v>0</v>
      </c>
      <c r="IM23" s="73">
        <v>0</v>
      </c>
      <c r="IN23" s="73">
        <v>0</v>
      </c>
      <c r="IO23" s="73">
        <v>0</v>
      </c>
      <c r="IP23" s="73">
        <v>0</v>
      </c>
      <c r="IQ23" s="73">
        <v>3.3250000000000002</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2160</v>
      </c>
      <c r="B24" s="70">
        <v>16</v>
      </c>
      <c r="C24" s="70">
        <v>16</v>
      </c>
      <c r="D24" s="70">
        <v>1</v>
      </c>
      <c r="E24" s="70">
        <v>2019</v>
      </c>
      <c r="F24" s="70" t="s">
        <v>158</v>
      </c>
      <c r="G24" s="1073" t="s">
        <v>2144</v>
      </c>
      <c r="H24" s="70" t="s">
        <v>2145</v>
      </c>
      <c r="I24" s="1066"/>
      <c r="J24" s="73">
        <v>0</v>
      </c>
      <c r="K24" s="73">
        <v>0</v>
      </c>
      <c r="L24" s="73">
        <v>0</v>
      </c>
      <c r="M24" s="73">
        <v>0</v>
      </c>
      <c r="N24" s="73">
        <v>0</v>
      </c>
      <c r="O24" s="73">
        <v>0</v>
      </c>
      <c r="P24" s="73">
        <v>0</v>
      </c>
      <c r="Q24" s="73">
        <v>0</v>
      </c>
      <c r="R24" s="73">
        <v>0</v>
      </c>
      <c r="S24" s="73">
        <v>19.620999999999999</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2.9750000000000001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19.620999999999999</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2.9750000000000001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19.620999999999999</v>
      </c>
      <c r="HL24" s="73">
        <v>0</v>
      </c>
      <c r="HM24" s="73">
        <v>0</v>
      </c>
      <c r="HN24" s="73">
        <v>0</v>
      </c>
      <c r="HO24" s="73">
        <v>0</v>
      </c>
      <c r="HP24" s="73">
        <v>0</v>
      </c>
      <c r="HQ24" s="73">
        <v>0</v>
      </c>
      <c r="HR24" s="73">
        <v>0</v>
      </c>
      <c r="HS24" s="73">
        <v>0</v>
      </c>
      <c r="HT24" s="73">
        <v>0</v>
      </c>
      <c r="HU24" s="73">
        <v>0</v>
      </c>
      <c r="HV24" s="73">
        <v>2.9750000000000001</v>
      </c>
      <c r="HW24" s="73">
        <v>0</v>
      </c>
      <c r="HX24" s="73">
        <v>0</v>
      </c>
      <c r="HY24" s="73">
        <v>0</v>
      </c>
      <c r="HZ24" s="73">
        <v>0</v>
      </c>
      <c r="IA24" s="73">
        <v>0</v>
      </c>
      <c r="IB24" s="73">
        <v>0</v>
      </c>
      <c r="IC24" s="73">
        <v>0</v>
      </c>
      <c r="ID24" s="73">
        <v>0</v>
      </c>
      <c r="IE24" s="73">
        <v>0</v>
      </c>
      <c r="IF24" s="73">
        <v>19.620999999999999</v>
      </c>
      <c r="IG24" s="73">
        <v>0</v>
      </c>
      <c r="IH24" s="73">
        <v>0</v>
      </c>
      <c r="II24" s="73">
        <v>0</v>
      </c>
      <c r="IJ24" s="73">
        <v>0</v>
      </c>
      <c r="IK24" s="73">
        <v>0</v>
      </c>
      <c r="IL24" s="73">
        <v>0</v>
      </c>
      <c r="IM24" s="73">
        <v>0</v>
      </c>
      <c r="IN24" s="73">
        <v>0</v>
      </c>
      <c r="IO24" s="73">
        <v>0</v>
      </c>
      <c r="IP24" s="73">
        <v>0</v>
      </c>
      <c r="IQ24" s="73">
        <v>2.9750000000000001</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2161</v>
      </c>
      <c r="B25" s="70">
        <v>17</v>
      </c>
      <c r="C25" s="70">
        <v>17</v>
      </c>
      <c r="D25" s="70">
        <v>1</v>
      </c>
      <c r="E25" s="70">
        <v>2020</v>
      </c>
      <c r="F25" s="70" t="s">
        <v>159</v>
      </c>
      <c r="G25" s="1073" t="s">
        <v>2144</v>
      </c>
      <c r="H25" s="70" t="s">
        <v>2145</v>
      </c>
      <c r="I25" s="1066"/>
      <c r="J25" s="73">
        <v>0</v>
      </c>
      <c r="K25" s="73">
        <v>0</v>
      </c>
      <c r="L25" s="73">
        <v>0</v>
      </c>
      <c r="M25" s="73">
        <v>0</v>
      </c>
      <c r="N25" s="73">
        <v>0</v>
      </c>
      <c r="O25" s="73">
        <v>0</v>
      </c>
      <c r="P25" s="73">
        <v>0</v>
      </c>
      <c r="Q25" s="73">
        <v>0</v>
      </c>
      <c r="R25" s="73">
        <v>0</v>
      </c>
      <c r="S25" s="73">
        <v>20.151</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3.0419999999999998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20.151</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3.0419999999999998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20.151</v>
      </c>
      <c r="HL25" s="73">
        <v>0</v>
      </c>
      <c r="HM25" s="73">
        <v>0</v>
      </c>
      <c r="HN25" s="73">
        <v>0</v>
      </c>
      <c r="HO25" s="73">
        <v>0</v>
      </c>
      <c r="HP25" s="73">
        <v>0</v>
      </c>
      <c r="HQ25" s="73">
        <v>0</v>
      </c>
      <c r="HR25" s="73">
        <v>0</v>
      </c>
      <c r="HS25" s="73">
        <v>0</v>
      </c>
      <c r="HT25" s="73">
        <v>0</v>
      </c>
      <c r="HU25" s="73">
        <v>0</v>
      </c>
      <c r="HV25" s="73">
        <v>3.0419999999999998</v>
      </c>
      <c r="HW25" s="73">
        <v>0</v>
      </c>
      <c r="HX25" s="73">
        <v>0</v>
      </c>
      <c r="HY25" s="73">
        <v>0</v>
      </c>
      <c r="HZ25" s="73">
        <v>0</v>
      </c>
      <c r="IA25" s="73">
        <v>0</v>
      </c>
      <c r="IB25" s="73">
        <v>0</v>
      </c>
      <c r="IC25" s="73">
        <v>0</v>
      </c>
      <c r="ID25" s="73">
        <v>0</v>
      </c>
      <c r="IE25" s="73">
        <v>0</v>
      </c>
      <c r="IF25" s="73">
        <v>20.151</v>
      </c>
      <c r="IG25" s="73">
        <v>0</v>
      </c>
      <c r="IH25" s="73">
        <v>0</v>
      </c>
      <c r="II25" s="73">
        <v>0</v>
      </c>
      <c r="IJ25" s="73">
        <v>0</v>
      </c>
      <c r="IK25" s="73">
        <v>0</v>
      </c>
      <c r="IL25" s="73">
        <v>0</v>
      </c>
      <c r="IM25" s="73">
        <v>0</v>
      </c>
      <c r="IN25" s="73">
        <v>0</v>
      </c>
      <c r="IO25" s="73">
        <v>0</v>
      </c>
      <c r="IP25" s="73">
        <v>0</v>
      </c>
      <c r="IQ25" s="73">
        <v>3.0419999999999998</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2162</v>
      </c>
      <c r="B26" s="70">
        <v>18</v>
      </c>
      <c r="C26" s="70">
        <v>18</v>
      </c>
      <c r="D26" s="70">
        <v>1</v>
      </c>
      <c r="E26" s="70">
        <v>2021</v>
      </c>
      <c r="F26" s="70" t="s">
        <v>160</v>
      </c>
      <c r="G26" s="1073" t="s">
        <v>2144</v>
      </c>
      <c r="H26" s="70" t="s">
        <v>2145</v>
      </c>
      <c r="I26" s="1066"/>
      <c r="J26" s="73">
        <v>0</v>
      </c>
      <c r="K26" s="73">
        <v>0</v>
      </c>
      <c r="L26" s="73">
        <v>0</v>
      </c>
      <c r="M26" s="73">
        <v>0</v>
      </c>
      <c r="N26" s="73">
        <v>0</v>
      </c>
      <c r="O26" s="73">
        <v>0</v>
      </c>
      <c r="P26" s="73">
        <v>0</v>
      </c>
      <c r="Q26" s="73">
        <v>0</v>
      </c>
      <c r="R26" s="73">
        <v>0</v>
      </c>
      <c r="S26" s="73">
        <v>20.771000000000001</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2.9830000000000001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20.771000000000001</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2.9830000000000001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20.771000000000001</v>
      </c>
      <c r="HL26" s="73">
        <v>0</v>
      </c>
      <c r="HM26" s="73">
        <v>0</v>
      </c>
      <c r="HN26" s="73">
        <v>0</v>
      </c>
      <c r="HO26" s="73">
        <v>0</v>
      </c>
      <c r="HP26" s="73">
        <v>0</v>
      </c>
      <c r="HQ26" s="73">
        <v>0</v>
      </c>
      <c r="HR26" s="73">
        <v>0</v>
      </c>
      <c r="HS26" s="73">
        <v>0</v>
      </c>
      <c r="HT26" s="73">
        <v>0</v>
      </c>
      <c r="HU26" s="73">
        <v>0</v>
      </c>
      <c r="HV26" s="73">
        <v>2.9830000000000001</v>
      </c>
      <c r="HW26" s="73">
        <v>0</v>
      </c>
      <c r="HX26" s="73">
        <v>0</v>
      </c>
      <c r="HY26" s="73">
        <v>0</v>
      </c>
      <c r="HZ26" s="73">
        <v>0</v>
      </c>
      <c r="IA26" s="73">
        <v>0</v>
      </c>
      <c r="IB26" s="73">
        <v>0</v>
      </c>
      <c r="IC26" s="73">
        <v>0</v>
      </c>
      <c r="ID26" s="73">
        <v>0</v>
      </c>
      <c r="IE26" s="73">
        <v>0</v>
      </c>
      <c r="IF26" s="73">
        <v>20.771000000000001</v>
      </c>
      <c r="IG26" s="73">
        <v>0</v>
      </c>
      <c r="IH26" s="73">
        <v>0</v>
      </c>
      <c r="II26" s="73">
        <v>0</v>
      </c>
      <c r="IJ26" s="73">
        <v>0</v>
      </c>
      <c r="IK26" s="73">
        <v>0</v>
      </c>
      <c r="IL26" s="73">
        <v>0</v>
      </c>
      <c r="IM26" s="73">
        <v>0</v>
      </c>
      <c r="IN26" s="73">
        <v>0</v>
      </c>
      <c r="IO26" s="73">
        <v>0</v>
      </c>
      <c r="IP26" s="73">
        <v>0</v>
      </c>
      <c r="IQ26" s="73">
        <v>2.9830000000000001</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2163</v>
      </c>
      <c r="B27" s="70">
        <v>19</v>
      </c>
      <c r="C27" s="70">
        <v>19</v>
      </c>
      <c r="D27" s="70">
        <v>1</v>
      </c>
      <c r="E27" s="70">
        <v>2022</v>
      </c>
      <c r="F27" s="70" t="s">
        <v>161</v>
      </c>
      <c r="G27" s="1073" t="s">
        <v>2144</v>
      </c>
      <c r="H27" s="70" t="s">
        <v>2145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2164</v>
      </c>
      <c r="B28" s="70">
        <v>20</v>
      </c>
      <c r="C28" s="70">
        <v>20</v>
      </c>
      <c r="D28" s="70">
        <v>1</v>
      </c>
      <c r="E28" s="70">
        <v>2023</v>
      </c>
      <c r="F28" s="70" t="s">
        <v>1539</v>
      </c>
      <c r="G28" s="1073" t="s">
        <v>2144</v>
      </c>
      <c r="H28" s="70" t="s">
        <v>2145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2165</v>
      </c>
      <c r="B29" s="70">
        <v>21</v>
      </c>
      <c r="C29" s="70">
        <v>21</v>
      </c>
      <c r="D29" s="70">
        <v>1</v>
      </c>
      <c r="E29" s="70">
        <v>2024</v>
      </c>
      <c r="F29" s="70" t="s">
        <v>1554</v>
      </c>
      <c r="G29" s="1073" t="s">
        <v>2144</v>
      </c>
      <c r="H29" s="70" t="s">
        <v>2145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2398</v>
      </c>
      <c r="B30" s="70">
        <v>22</v>
      </c>
      <c r="C30" s="70">
        <v>22</v>
      </c>
      <c r="D30" s="70">
        <v>1</v>
      </c>
      <c r="E30" s="70">
        <v>2025</v>
      </c>
      <c r="F30" s="70" t="s">
        <v>1556</v>
      </c>
      <c r="G30" s="1073" t="s">
        <v>2144</v>
      </c>
      <c r="H30" s="70" t="s">
        <v>2145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2399</v>
      </c>
      <c r="B31" s="70">
        <v>23</v>
      </c>
      <c r="C31" s="70">
        <v>23</v>
      </c>
      <c r="D31" s="70">
        <v>1</v>
      </c>
      <c r="E31" s="70">
        <v>2026</v>
      </c>
      <c r="F31" s="70" t="s">
        <v>1557</v>
      </c>
      <c r="G31" s="1073" t="s">
        <v>2144</v>
      </c>
      <c r="H31" s="70" t="s">
        <v>2145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2400</v>
      </c>
      <c r="B32" s="70">
        <v>24</v>
      </c>
      <c r="C32" s="70">
        <v>24</v>
      </c>
      <c r="D32" s="70">
        <v>1</v>
      </c>
      <c r="E32" s="70">
        <v>2027</v>
      </c>
      <c r="F32" s="70" t="s">
        <v>1558</v>
      </c>
      <c r="G32" s="1073" t="s">
        <v>2144</v>
      </c>
      <c r="H32" s="70" t="s">
        <v>2145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2401</v>
      </c>
      <c r="B33" s="70">
        <v>25</v>
      </c>
      <c r="C33" s="70">
        <v>25</v>
      </c>
      <c r="D33" s="70">
        <v>1</v>
      </c>
      <c r="E33" s="70">
        <v>2028</v>
      </c>
      <c r="F33" s="70" t="s">
        <v>1559</v>
      </c>
      <c r="G33" s="1073" t="s">
        <v>2144</v>
      </c>
      <c r="H33" s="70" t="s">
        <v>2145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2402</v>
      </c>
      <c r="B34" s="70">
        <v>26</v>
      </c>
      <c r="C34" s="70">
        <v>26</v>
      </c>
      <c r="D34" s="70">
        <v>1</v>
      </c>
      <c r="E34" s="70">
        <v>2029</v>
      </c>
      <c r="F34" s="70" t="s">
        <v>1560</v>
      </c>
      <c r="G34" s="1073" t="s">
        <v>2144</v>
      </c>
      <c r="H34" s="70" t="s">
        <v>2145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2403</v>
      </c>
      <c r="B35" s="70">
        <v>27</v>
      </c>
      <c r="C35" s="70">
        <v>27</v>
      </c>
      <c r="D35" s="70">
        <v>1</v>
      </c>
      <c r="E35" s="70">
        <v>2030</v>
      </c>
      <c r="F35" s="70" t="s">
        <v>1561</v>
      </c>
      <c r="G35" s="1073" t="s">
        <v>2144</v>
      </c>
      <c r="H35" s="70" t="s">
        <v>2145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1667</v>
      </c>
      <c r="B10" s="70">
        <v>2</v>
      </c>
      <c r="C10" s="70">
        <v>18</v>
      </c>
      <c r="D10" s="70">
        <v>2</v>
      </c>
      <c r="E10" s="70">
        <v>2024</v>
      </c>
      <c r="F10" s="70" t="s">
        <v>1554</v>
      </c>
      <c r="G10" s="1073" t="s">
        <v>1664</v>
      </c>
      <c r="H10" s="70" t="s">
        <v>1665</v>
      </c>
      <c r="I10" s="1066"/>
      <c r="J10" s="73">
        <v>239787</v>
      </c>
      <c r="K10" s="71">
        <v>307541218</v>
      </c>
      <c r="L10" s="71">
        <v>1606141</v>
      </c>
      <c r="M10" s="71">
        <v>2059225790</v>
      </c>
      <c r="N10" s="71">
        <v>4000</v>
      </c>
      <c r="O10" s="71">
        <v>9960529.0000000019</v>
      </c>
      <c r="P10" s="71">
        <v>0</v>
      </c>
      <c r="Q10" s="71">
        <v>0</v>
      </c>
      <c r="R10" s="71">
        <v>0</v>
      </c>
      <c r="S10" s="71">
        <v>0</v>
      </c>
      <c r="T10" s="71">
        <v>0</v>
      </c>
      <c r="U10" s="71">
        <v>0</v>
      </c>
      <c r="V10" s="71">
        <v>5</v>
      </c>
      <c r="W10" s="71">
        <v>0</v>
      </c>
      <c r="X10" s="71">
        <v>0</v>
      </c>
      <c r="Y10" s="71">
        <v>31150.999999999996</v>
      </c>
      <c r="Z10" s="71">
        <v>2376758688</v>
      </c>
      <c r="AA10" s="71">
        <v>508238817</v>
      </c>
      <c r="AB10" s="71">
        <v>2163535999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618492</v>
      </c>
      <c r="K11" s="71">
        <v>805864512</v>
      </c>
      <c r="L11" s="71">
        <v>2762904</v>
      </c>
      <c r="M11" s="71">
        <v>3598584870</v>
      </c>
      <c r="N11" s="71">
        <v>112100</v>
      </c>
      <c r="O11" s="71">
        <v>245913526.00000003</v>
      </c>
      <c r="P11" s="71">
        <v>2054</v>
      </c>
      <c r="Q11" s="71">
        <v>12108066</v>
      </c>
      <c r="R11" s="71">
        <v>0</v>
      </c>
      <c r="S11" s="71">
        <v>0</v>
      </c>
      <c r="T11" s="71">
        <v>0</v>
      </c>
      <c r="U11" s="71">
        <v>0</v>
      </c>
      <c r="V11" s="71">
        <v>398</v>
      </c>
      <c r="W11" s="71">
        <v>0</v>
      </c>
      <c r="X11" s="71">
        <v>0</v>
      </c>
      <c r="Y11" s="71">
        <v>2438328</v>
      </c>
      <c r="Z11" s="71">
        <v>4664909302</v>
      </c>
      <c r="AA11" s="71">
        <v>1396784044</v>
      </c>
      <c r="AB11" s="71">
        <v>6098882516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293115</v>
      </c>
      <c r="K12" s="71">
        <v>381436088</v>
      </c>
      <c r="L12" s="71">
        <v>2223558</v>
      </c>
      <c r="M12" s="71">
        <v>2892251362</v>
      </c>
      <c r="N12" s="71">
        <v>62100</v>
      </c>
      <c r="O12" s="71">
        <v>129326561</v>
      </c>
      <c r="P12" s="71">
        <v>3148</v>
      </c>
      <c r="Q12" s="71">
        <v>18554145.000000004</v>
      </c>
      <c r="R12" s="71">
        <v>0</v>
      </c>
      <c r="S12" s="71">
        <v>0</v>
      </c>
      <c r="T12" s="71">
        <v>116435</v>
      </c>
      <c r="U12" s="71">
        <v>3014</v>
      </c>
      <c r="V12" s="71">
        <v>2729</v>
      </c>
      <c r="W12" s="71">
        <v>813885398</v>
      </c>
      <c r="X12" s="71">
        <v>18481603</v>
      </c>
      <c r="Y12" s="71">
        <v>16732756.000000002</v>
      </c>
      <c r="Z12" s="71">
        <v>4270667913.0000005</v>
      </c>
      <c r="AA12" s="71">
        <v>679132955</v>
      </c>
      <c r="AB12" s="71">
        <v>3069684804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1639</v>
      </c>
      <c r="B13" s="70">
        <v>5</v>
      </c>
      <c r="C13" s="70">
        <v>18</v>
      </c>
      <c r="D13" s="70">
        <v>5</v>
      </c>
      <c r="E13" s="70">
        <v>2024</v>
      </c>
      <c r="F13" s="70" t="s">
        <v>1554</v>
      </c>
      <c r="G13" s="1073" t="s">
        <v>1636</v>
      </c>
      <c r="H13" s="70" t="s">
        <v>1637</v>
      </c>
      <c r="I13" s="1066"/>
      <c r="J13" s="73">
        <v>349596</v>
      </c>
      <c r="K13" s="71">
        <v>436577153</v>
      </c>
      <c r="L13" s="71">
        <v>607606</v>
      </c>
      <c r="M13" s="71">
        <v>758440006</v>
      </c>
      <c r="N13" s="71">
        <v>39400</v>
      </c>
      <c r="O13" s="71">
        <v>89677680</v>
      </c>
      <c r="P13" s="71">
        <v>1160</v>
      </c>
      <c r="Q13" s="71">
        <v>6839613</v>
      </c>
      <c r="R13" s="71">
        <v>0</v>
      </c>
      <c r="S13" s="71">
        <v>0</v>
      </c>
      <c r="T13" s="71">
        <v>0</v>
      </c>
      <c r="U13" s="71">
        <v>0</v>
      </c>
      <c r="V13" s="71">
        <v>529</v>
      </c>
      <c r="W13" s="71">
        <v>0</v>
      </c>
      <c r="X13" s="71">
        <v>0</v>
      </c>
      <c r="Y13" s="71">
        <v>3241130</v>
      </c>
      <c r="Z13" s="71">
        <v>1294775582.0000002</v>
      </c>
      <c r="AA13" s="71">
        <v>772153248</v>
      </c>
      <c r="AB13" s="71">
        <v>3464063586.9999995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23175</v>
      </c>
      <c r="K14" s="71">
        <v>28427785</v>
      </c>
      <c r="L14" s="71">
        <v>225370</v>
      </c>
      <c r="M14" s="71">
        <v>276749413</v>
      </c>
      <c r="N14" s="71">
        <v>25100</v>
      </c>
      <c r="O14" s="71">
        <v>68122403</v>
      </c>
      <c r="P14" s="71">
        <v>0</v>
      </c>
      <c r="Q14" s="71">
        <v>0</v>
      </c>
      <c r="R14" s="71">
        <v>0</v>
      </c>
      <c r="S14" s="71">
        <v>0</v>
      </c>
      <c r="T14" s="71">
        <v>0</v>
      </c>
      <c r="U14" s="71">
        <v>0</v>
      </c>
      <c r="V14" s="71">
        <v>0</v>
      </c>
      <c r="W14" s="71">
        <v>0</v>
      </c>
      <c r="X14" s="71">
        <v>0</v>
      </c>
      <c r="Y14" s="71">
        <v>0</v>
      </c>
      <c r="Z14" s="71">
        <v>373299601</v>
      </c>
      <c r="AA14" s="71">
        <v>10482622</v>
      </c>
      <c r="AB14" s="71">
        <v>129720032.99999999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1554</v>
      </c>
      <c r="G15" s="1073" t="s">
        <v>2335</v>
      </c>
      <c r="H15" s="70" t="s">
        <v>2336</v>
      </c>
      <c r="I15" s="1066"/>
      <c r="J15" s="73">
        <v>68176</v>
      </c>
      <c r="K15" s="71">
        <v>87938036</v>
      </c>
      <c r="L15" s="71">
        <v>158070</v>
      </c>
      <c r="M15" s="71">
        <v>203801467</v>
      </c>
      <c r="N15" s="71">
        <v>14100</v>
      </c>
      <c r="O15" s="71">
        <v>33199124.000000004</v>
      </c>
      <c r="P15" s="71">
        <v>0</v>
      </c>
      <c r="Q15" s="71">
        <v>0</v>
      </c>
      <c r="R15" s="71">
        <v>0</v>
      </c>
      <c r="S15" s="71">
        <v>0</v>
      </c>
      <c r="T15" s="71">
        <v>0</v>
      </c>
      <c r="U15" s="71">
        <v>0</v>
      </c>
      <c r="V15" s="71">
        <v>0</v>
      </c>
      <c r="W15" s="71">
        <v>0</v>
      </c>
      <c r="X15" s="71">
        <v>0</v>
      </c>
      <c r="Y15" s="71">
        <v>0</v>
      </c>
      <c r="Z15" s="71">
        <v>324938627</v>
      </c>
      <c r="AA15" s="71">
        <v>100957586</v>
      </c>
      <c r="AB15" s="71">
        <v>553883698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265969</v>
      </c>
      <c r="K16" s="71">
        <v>320403937</v>
      </c>
      <c r="L16" s="71">
        <v>2495129</v>
      </c>
      <c r="M16" s="71">
        <v>3011735030</v>
      </c>
      <c r="N16" s="71">
        <v>609500</v>
      </c>
      <c r="O16" s="71">
        <v>1642872408</v>
      </c>
      <c r="P16" s="71">
        <v>0</v>
      </c>
      <c r="Q16" s="71">
        <v>0</v>
      </c>
      <c r="R16" s="71">
        <v>0</v>
      </c>
      <c r="S16" s="71">
        <v>0</v>
      </c>
      <c r="T16" s="71">
        <v>0</v>
      </c>
      <c r="U16" s="71">
        <v>0</v>
      </c>
      <c r="V16" s="71">
        <v>0</v>
      </c>
      <c r="W16" s="71">
        <v>0</v>
      </c>
      <c r="X16" s="71">
        <v>0</v>
      </c>
      <c r="Y16" s="71">
        <v>0</v>
      </c>
      <c r="Z16" s="71">
        <v>4975011375</v>
      </c>
      <c r="AA16" s="71">
        <v>332214666</v>
      </c>
      <c r="AB16" s="71">
        <v>2021754031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1659</v>
      </c>
      <c r="B17" s="70">
        <v>9</v>
      </c>
      <c r="C17" s="70">
        <v>18</v>
      </c>
      <c r="D17" s="70">
        <v>9</v>
      </c>
      <c r="E17" s="70">
        <v>2024</v>
      </c>
      <c r="F17" s="70" t="s">
        <v>1554</v>
      </c>
      <c r="G17" s="1073" t="s">
        <v>1656</v>
      </c>
      <c r="H17" s="70" t="s">
        <v>1657</v>
      </c>
      <c r="I17" s="1066"/>
      <c r="J17" s="73">
        <v>215163</v>
      </c>
      <c r="K17" s="71">
        <v>272614254</v>
      </c>
      <c r="L17" s="71">
        <v>932664</v>
      </c>
      <c r="M17" s="71">
        <v>1181907132</v>
      </c>
      <c r="N17" s="71">
        <v>163400</v>
      </c>
      <c r="O17" s="71">
        <v>398978941.99999994</v>
      </c>
      <c r="P17" s="71">
        <v>1290</v>
      </c>
      <c r="Q17" s="71">
        <v>7715257.9999999991</v>
      </c>
      <c r="R17" s="71">
        <v>0</v>
      </c>
      <c r="S17" s="71">
        <v>0</v>
      </c>
      <c r="T17" s="71">
        <v>0</v>
      </c>
      <c r="U17" s="71">
        <v>0</v>
      </c>
      <c r="V17" s="71">
        <v>0</v>
      </c>
      <c r="W17" s="71">
        <v>0</v>
      </c>
      <c r="X17" s="71">
        <v>0</v>
      </c>
      <c r="Y17" s="71">
        <v>0</v>
      </c>
      <c r="Z17" s="71">
        <v>1861215586.0000002</v>
      </c>
      <c r="AA17" s="71">
        <v>383116979</v>
      </c>
      <c r="AB17" s="71">
        <v>1801288482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2334</v>
      </c>
      <c r="B18" s="70">
        <v>10</v>
      </c>
      <c r="C18" s="70">
        <v>18</v>
      </c>
      <c r="D18" s="70">
        <v>10</v>
      </c>
      <c r="E18" s="70">
        <v>2024</v>
      </c>
      <c r="F18" s="70" t="s">
        <v>1554</v>
      </c>
      <c r="G18" s="1073" t="s">
        <v>2331</v>
      </c>
      <c r="H18" s="70" t="s">
        <v>2332</v>
      </c>
      <c r="I18" s="1066"/>
      <c r="J18" s="73">
        <v>57656</v>
      </c>
      <c r="K18" s="71">
        <v>74699315</v>
      </c>
      <c r="L18" s="71">
        <v>147483</v>
      </c>
      <c r="M18" s="71">
        <v>190919948</v>
      </c>
      <c r="N18" s="71">
        <v>9200</v>
      </c>
      <c r="O18" s="71">
        <v>20241191</v>
      </c>
      <c r="P18" s="71">
        <v>0</v>
      </c>
      <c r="Q18" s="71">
        <v>0</v>
      </c>
      <c r="R18" s="71">
        <v>0</v>
      </c>
      <c r="S18" s="71">
        <v>0</v>
      </c>
      <c r="T18" s="71">
        <v>0</v>
      </c>
      <c r="U18" s="71">
        <v>0</v>
      </c>
      <c r="V18" s="71">
        <v>0</v>
      </c>
      <c r="W18" s="71">
        <v>0</v>
      </c>
      <c r="X18" s="71">
        <v>0</v>
      </c>
      <c r="Y18" s="71">
        <v>0</v>
      </c>
      <c r="Z18" s="71">
        <v>285860454</v>
      </c>
      <c r="AA18" s="71">
        <v>91950760</v>
      </c>
      <c r="AB18" s="71">
        <v>638039318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1631</v>
      </c>
      <c r="B19" s="70">
        <v>11</v>
      </c>
      <c r="C19" s="70">
        <v>18</v>
      </c>
      <c r="D19" s="70">
        <v>11</v>
      </c>
      <c r="E19" s="70">
        <v>2024</v>
      </c>
      <c r="F19" s="70" t="s">
        <v>1554</v>
      </c>
      <c r="G19" s="1073" t="s">
        <v>1628</v>
      </c>
      <c r="H19" s="70" t="s">
        <v>1629</v>
      </c>
      <c r="I19" s="1066"/>
      <c r="J19" s="73">
        <v>936211</v>
      </c>
      <c r="K19" s="71">
        <v>1215264938</v>
      </c>
      <c r="L19" s="71">
        <v>1755664</v>
      </c>
      <c r="M19" s="71">
        <v>2277557751.9999995</v>
      </c>
      <c r="N19" s="71">
        <v>80400</v>
      </c>
      <c r="O19" s="71">
        <v>200836313</v>
      </c>
      <c r="P19" s="71">
        <v>138</v>
      </c>
      <c r="Q19" s="71">
        <v>703744</v>
      </c>
      <c r="R19" s="71">
        <v>0</v>
      </c>
      <c r="S19" s="71">
        <v>0</v>
      </c>
      <c r="T19" s="71">
        <v>0</v>
      </c>
      <c r="U19" s="71">
        <v>0</v>
      </c>
      <c r="V19" s="71">
        <v>0</v>
      </c>
      <c r="W19" s="71">
        <v>0</v>
      </c>
      <c r="X19" s="71">
        <v>0</v>
      </c>
      <c r="Y19" s="71">
        <v>0</v>
      </c>
      <c r="Z19" s="71">
        <v>3694362746.9999995</v>
      </c>
      <c r="AA19" s="71">
        <v>1951455753</v>
      </c>
      <c r="AB19" s="71">
        <v>9528355379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2165</v>
      </c>
      <c r="B20" s="70">
        <v>12</v>
      </c>
      <c r="C20" s="70">
        <v>18</v>
      </c>
      <c r="D20" s="70">
        <v>12</v>
      </c>
      <c r="E20" s="70">
        <v>2024</v>
      </c>
      <c r="F20" s="70" t="s">
        <v>1554</v>
      </c>
      <c r="G20" s="1073" t="s">
        <v>2144</v>
      </c>
      <c r="H20" s="70" t="s">
        <v>2145</v>
      </c>
      <c r="I20" s="1066"/>
      <c r="J20" s="73">
        <v>242149</v>
      </c>
      <c r="K20" s="71">
        <v>307113505.00000006</v>
      </c>
      <c r="L20" s="71">
        <v>884628</v>
      </c>
      <c r="M20" s="71">
        <v>1120814416.9999998</v>
      </c>
      <c r="N20" s="71">
        <v>13000</v>
      </c>
      <c r="O20" s="71">
        <v>24748476.999999996</v>
      </c>
      <c r="P20" s="71">
        <v>1041</v>
      </c>
      <c r="Q20" s="71">
        <v>6138214</v>
      </c>
      <c r="R20" s="71">
        <v>0</v>
      </c>
      <c r="S20" s="71">
        <v>0</v>
      </c>
      <c r="T20" s="71">
        <v>3885</v>
      </c>
      <c r="U20" s="71">
        <v>428</v>
      </c>
      <c r="V20" s="71">
        <v>598</v>
      </c>
      <c r="W20" s="71">
        <v>26415711</v>
      </c>
      <c r="X20" s="71">
        <v>2625477</v>
      </c>
      <c r="Y20" s="71">
        <v>3665710.0000000005</v>
      </c>
      <c r="Z20" s="71">
        <v>1491521511.0000002</v>
      </c>
      <c r="AA20" s="71">
        <v>556795219</v>
      </c>
      <c r="AB20" s="71">
        <v>2526003310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131716</v>
      </c>
      <c r="K21" s="71">
        <v>161896049</v>
      </c>
      <c r="L21" s="71">
        <v>70997</v>
      </c>
      <c r="M21" s="71">
        <v>87461275</v>
      </c>
      <c r="N21" s="71">
        <v>182700</v>
      </c>
      <c r="O21" s="71">
        <v>473397860</v>
      </c>
      <c r="P21" s="71">
        <v>0</v>
      </c>
      <c r="Q21" s="71">
        <v>0</v>
      </c>
      <c r="R21" s="71">
        <v>0</v>
      </c>
      <c r="S21" s="71">
        <v>0</v>
      </c>
      <c r="T21" s="71">
        <v>0</v>
      </c>
      <c r="U21" s="71">
        <v>0</v>
      </c>
      <c r="V21" s="71">
        <v>0</v>
      </c>
      <c r="W21" s="71">
        <v>0</v>
      </c>
      <c r="X21" s="71">
        <v>0</v>
      </c>
      <c r="Y21" s="71">
        <v>0</v>
      </c>
      <c r="Z21" s="71">
        <v>722755184</v>
      </c>
      <c r="AA21" s="71">
        <v>78930032</v>
      </c>
      <c r="AB21" s="71">
        <v>1005068447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233018</v>
      </c>
      <c r="K22" s="71">
        <v>310277365</v>
      </c>
      <c r="L22" s="71">
        <v>341961</v>
      </c>
      <c r="M22" s="71">
        <v>453893353</v>
      </c>
      <c r="N22" s="71">
        <v>1550700</v>
      </c>
      <c r="O22" s="71">
        <v>4003652228</v>
      </c>
      <c r="P22" s="71">
        <v>0</v>
      </c>
      <c r="Q22" s="71">
        <v>0</v>
      </c>
      <c r="R22" s="71">
        <v>0</v>
      </c>
      <c r="S22" s="71">
        <v>0</v>
      </c>
      <c r="T22" s="71">
        <v>0</v>
      </c>
      <c r="U22" s="71">
        <v>0</v>
      </c>
      <c r="V22" s="71">
        <v>0</v>
      </c>
      <c r="W22" s="71">
        <v>0</v>
      </c>
      <c r="X22" s="71">
        <v>0</v>
      </c>
      <c r="Y22" s="71">
        <v>0</v>
      </c>
      <c r="Z22" s="71">
        <v>4767822946</v>
      </c>
      <c r="AA22" s="71">
        <v>228934494</v>
      </c>
      <c r="AB22" s="71">
        <v>1661042003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95878</v>
      </c>
      <c r="K23" s="71">
        <v>122233516.00000001</v>
      </c>
      <c r="L23" s="71">
        <v>74966</v>
      </c>
      <c r="M23" s="71">
        <v>95544267</v>
      </c>
      <c r="N23" s="71">
        <v>0</v>
      </c>
      <c r="O23" s="71">
        <v>0</v>
      </c>
      <c r="P23" s="71">
        <v>0</v>
      </c>
      <c r="Q23" s="71">
        <v>0</v>
      </c>
      <c r="R23" s="71">
        <v>0</v>
      </c>
      <c r="S23" s="71">
        <v>0</v>
      </c>
      <c r="T23" s="71">
        <v>0</v>
      </c>
      <c r="U23" s="71">
        <v>0</v>
      </c>
      <c r="V23" s="71">
        <v>0</v>
      </c>
      <c r="W23" s="71">
        <v>0</v>
      </c>
      <c r="X23" s="71">
        <v>0</v>
      </c>
      <c r="Y23" s="71">
        <v>0</v>
      </c>
      <c r="Z23" s="71">
        <v>217777783</v>
      </c>
      <c r="AA23" s="71">
        <v>232760334</v>
      </c>
      <c r="AB23" s="71">
        <v>1428770335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1185586</v>
      </c>
      <c r="K24" s="71">
        <v>1512396292</v>
      </c>
      <c r="L24" s="71">
        <v>838701</v>
      </c>
      <c r="M24" s="71">
        <v>1069596154.0000001</v>
      </c>
      <c r="N24" s="71">
        <v>141900</v>
      </c>
      <c r="O24" s="71">
        <v>348955070.00000006</v>
      </c>
      <c r="P24" s="71">
        <v>902</v>
      </c>
      <c r="Q24" s="71">
        <v>5392412</v>
      </c>
      <c r="R24" s="71">
        <v>0</v>
      </c>
      <c r="S24" s="71">
        <v>0</v>
      </c>
      <c r="T24" s="71">
        <v>0</v>
      </c>
      <c r="U24" s="71">
        <v>0</v>
      </c>
      <c r="V24" s="71">
        <v>6</v>
      </c>
      <c r="W24" s="71">
        <v>0</v>
      </c>
      <c r="X24" s="71">
        <v>0</v>
      </c>
      <c r="Y24" s="71">
        <v>38264.000000000007</v>
      </c>
      <c r="Z24" s="71">
        <v>2936378192.0000005</v>
      </c>
      <c r="AA24" s="71">
        <v>2381829791</v>
      </c>
      <c r="AB24" s="71">
        <v>11664819776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2366</v>
      </c>
      <c r="B25" s="70">
        <v>17</v>
      </c>
      <c r="C25" s="70">
        <v>18</v>
      </c>
      <c r="D25" s="70">
        <v>17</v>
      </c>
      <c r="E25" s="70">
        <v>2024</v>
      </c>
      <c r="F25" s="70" t="s">
        <v>1554</v>
      </c>
      <c r="G25" s="1073" t="s">
        <v>2363</v>
      </c>
      <c r="H25" s="70" t="s">
        <v>2364</v>
      </c>
      <c r="I25" s="1066"/>
      <c r="J25" s="73">
        <v>114283</v>
      </c>
      <c r="K25" s="71">
        <v>147592120</v>
      </c>
      <c r="L25" s="71">
        <v>203999</v>
      </c>
      <c r="M25" s="71">
        <v>263348646.99999997</v>
      </c>
      <c r="N25" s="71">
        <v>1400</v>
      </c>
      <c r="O25" s="71">
        <v>2925754</v>
      </c>
      <c r="P25" s="71">
        <v>0</v>
      </c>
      <c r="Q25" s="71">
        <v>0</v>
      </c>
      <c r="R25" s="71">
        <v>0</v>
      </c>
      <c r="S25" s="71">
        <v>0</v>
      </c>
      <c r="T25" s="71">
        <v>0</v>
      </c>
      <c r="U25" s="71">
        <v>0</v>
      </c>
      <c r="V25" s="71">
        <v>0</v>
      </c>
      <c r="W25" s="71">
        <v>0</v>
      </c>
      <c r="X25" s="71">
        <v>0</v>
      </c>
      <c r="Y25" s="71">
        <v>0</v>
      </c>
      <c r="Z25" s="71">
        <v>413866520.99999994</v>
      </c>
      <c r="AA25" s="71">
        <v>216643997.99999997</v>
      </c>
      <c r="AB25" s="71">
        <v>1431890736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2342</v>
      </c>
      <c r="B26" s="70">
        <v>18</v>
      </c>
      <c r="C26" s="70">
        <v>18</v>
      </c>
      <c r="D26" s="70">
        <v>18</v>
      </c>
      <c r="E26" s="70">
        <v>2024</v>
      </c>
      <c r="F26" s="70" t="s">
        <v>1554</v>
      </c>
      <c r="G26" s="1073" t="s">
        <v>2339</v>
      </c>
      <c r="H26" s="70" t="s">
        <v>2340</v>
      </c>
      <c r="I26" s="1066"/>
      <c r="J26" s="73">
        <v>89404</v>
      </c>
      <c r="K26" s="71">
        <v>116031902</v>
      </c>
      <c r="L26" s="71">
        <v>311838</v>
      </c>
      <c r="M26" s="71">
        <v>404586227</v>
      </c>
      <c r="N26" s="71">
        <v>2200</v>
      </c>
      <c r="O26" s="71">
        <v>4835557</v>
      </c>
      <c r="P26" s="71">
        <v>0</v>
      </c>
      <c r="Q26" s="71">
        <v>0</v>
      </c>
      <c r="R26" s="71">
        <v>0</v>
      </c>
      <c r="S26" s="71">
        <v>0</v>
      </c>
      <c r="T26" s="71">
        <v>0</v>
      </c>
      <c r="U26" s="71">
        <v>0</v>
      </c>
      <c r="V26" s="71">
        <v>1</v>
      </c>
      <c r="W26" s="71">
        <v>0</v>
      </c>
      <c r="X26" s="71">
        <v>0</v>
      </c>
      <c r="Y26" s="71">
        <v>6623</v>
      </c>
      <c r="Z26" s="71">
        <v>525460308.99999988</v>
      </c>
      <c r="AA26" s="71">
        <v>230709188.00000003</v>
      </c>
      <c r="AB26" s="71">
        <v>1040010741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1663</v>
      </c>
      <c r="B27" s="70">
        <v>19</v>
      </c>
      <c r="C27" s="70">
        <v>18</v>
      </c>
      <c r="D27" s="70">
        <v>19</v>
      </c>
      <c r="E27" s="70">
        <v>2024</v>
      </c>
      <c r="F27" s="70" t="s">
        <v>1554</v>
      </c>
      <c r="G27" s="1073" t="s">
        <v>1660</v>
      </c>
      <c r="H27" s="70" t="s">
        <v>1661</v>
      </c>
      <c r="I27" s="1066"/>
      <c r="J27" s="73">
        <v>51282</v>
      </c>
      <c r="K27" s="71">
        <v>65843038.000000007</v>
      </c>
      <c r="L27" s="71">
        <v>536868</v>
      </c>
      <c r="M27" s="71">
        <v>689082036</v>
      </c>
      <c r="N27" s="71">
        <v>52700</v>
      </c>
      <c r="O27" s="71">
        <v>130032070</v>
      </c>
      <c r="P27" s="71">
        <v>1421</v>
      </c>
      <c r="Q27" s="71">
        <v>8377321</v>
      </c>
      <c r="R27" s="71">
        <v>0</v>
      </c>
      <c r="S27" s="71">
        <v>0</v>
      </c>
      <c r="T27" s="71">
        <v>0</v>
      </c>
      <c r="U27" s="71">
        <v>0</v>
      </c>
      <c r="V27" s="71">
        <v>37</v>
      </c>
      <c r="W27" s="71">
        <v>0</v>
      </c>
      <c r="X27" s="71">
        <v>0</v>
      </c>
      <c r="Y27" s="71">
        <v>229092.00000000003</v>
      </c>
      <c r="Z27" s="71">
        <v>893563557</v>
      </c>
      <c r="AA27" s="71">
        <v>53424852</v>
      </c>
      <c r="AB27" s="71">
        <v>412516861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2354</v>
      </c>
      <c r="B28" s="70">
        <v>20</v>
      </c>
      <c r="C28" s="70">
        <v>18</v>
      </c>
      <c r="D28" s="70">
        <v>20</v>
      </c>
      <c r="E28" s="70">
        <v>2024</v>
      </c>
      <c r="F28" s="70" t="s">
        <v>1554</v>
      </c>
      <c r="G28" s="1073" t="s">
        <v>2351</v>
      </c>
      <c r="H28" s="70" t="s">
        <v>2352</v>
      </c>
      <c r="I28" s="1066"/>
      <c r="J28" s="73">
        <v>225293</v>
      </c>
      <c r="K28" s="71">
        <v>280998751.99999994</v>
      </c>
      <c r="L28" s="71">
        <v>1280655</v>
      </c>
      <c r="M28" s="71">
        <v>1598302736</v>
      </c>
      <c r="N28" s="71">
        <v>138100</v>
      </c>
      <c r="O28" s="71">
        <v>372598553.00000006</v>
      </c>
      <c r="P28" s="71">
        <v>0</v>
      </c>
      <c r="Q28" s="71">
        <v>0</v>
      </c>
      <c r="R28" s="71">
        <v>0</v>
      </c>
      <c r="S28" s="71">
        <v>0</v>
      </c>
      <c r="T28" s="71">
        <v>0</v>
      </c>
      <c r="U28" s="71">
        <v>0</v>
      </c>
      <c r="V28" s="71">
        <v>0</v>
      </c>
      <c r="W28" s="71">
        <v>0</v>
      </c>
      <c r="X28" s="71">
        <v>0</v>
      </c>
      <c r="Y28" s="71">
        <v>0</v>
      </c>
      <c r="Z28" s="71">
        <v>2251900040.9999995</v>
      </c>
      <c r="AA28" s="71">
        <v>468196946.00000006</v>
      </c>
      <c r="AB28" s="71">
        <v>2044158389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1651</v>
      </c>
      <c r="B29" s="70">
        <v>21</v>
      </c>
      <c r="C29" s="70">
        <v>18</v>
      </c>
      <c r="D29" s="70">
        <v>21</v>
      </c>
      <c r="E29" s="70">
        <v>2024</v>
      </c>
      <c r="F29" s="70" t="s">
        <v>1554</v>
      </c>
      <c r="G29" s="1073" t="s">
        <v>1648</v>
      </c>
      <c r="H29" s="70" t="s">
        <v>1649</v>
      </c>
      <c r="I29" s="1066"/>
      <c r="J29" s="73">
        <v>164648</v>
      </c>
      <c r="K29" s="71">
        <v>205327517</v>
      </c>
      <c r="L29" s="71">
        <v>875389</v>
      </c>
      <c r="M29" s="71">
        <v>1092414703</v>
      </c>
      <c r="N29" s="71">
        <v>35900</v>
      </c>
      <c r="O29" s="71">
        <v>96431975.000000015</v>
      </c>
      <c r="P29" s="71">
        <v>1150</v>
      </c>
      <c r="Q29" s="71">
        <v>2762</v>
      </c>
      <c r="R29" s="71">
        <v>0</v>
      </c>
      <c r="S29" s="71">
        <v>0</v>
      </c>
      <c r="T29" s="71">
        <v>0</v>
      </c>
      <c r="U29" s="71">
        <v>0</v>
      </c>
      <c r="V29" s="71">
        <v>0</v>
      </c>
      <c r="W29" s="71">
        <v>0</v>
      </c>
      <c r="X29" s="71">
        <v>0</v>
      </c>
      <c r="Y29" s="71">
        <v>0</v>
      </c>
      <c r="Z29" s="71">
        <v>1394176957</v>
      </c>
      <c r="AA29" s="71">
        <v>310409749</v>
      </c>
      <c r="AB29" s="71">
        <v>1464212436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349555</v>
      </c>
      <c r="K30" s="71">
        <v>458359921</v>
      </c>
      <c r="L30" s="71">
        <v>2128816</v>
      </c>
      <c r="M30" s="71">
        <v>2789671597</v>
      </c>
      <c r="N30" s="71">
        <v>14000</v>
      </c>
      <c r="O30" s="71">
        <v>29535691.999999996</v>
      </c>
      <c r="P30" s="71">
        <v>1716</v>
      </c>
      <c r="Q30" s="71">
        <v>10111255</v>
      </c>
      <c r="R30" s="71">
        <v>0</v>
      </c>
      <c r="S30" s="71">
        <v>0</v>
      </c>
      <c r="T30" s="71">
        <v>2218</v>
      </c>
      <c r="U30" s="71">
        <v>836</v>
      </c>
      <c r="V30" s="71">
        <v>2687</v>
      </c>
      <c r="W30" s="71">
        <v>14667525</v>
      </c>
      <c r="X30" s="71">
        <v>5123654</v>
      </c>
      <c r="Y30" s="71">
        <v>16474231</v>
      </c>
      <c r="Z30" s="71">
        <v>3323943874.9999995</v>
      </c>
      <c r="AA30" s="71">
        <v>736869970</v>
      </c>
      <c r="AB30" s="71">
        <v>3339580936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1666</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5991057.5563560454</v>
      </c>
      <c r="AE190" s="71">
        <v>1834321.380687661</v>
      </c>
      <c r="AF190" s="71">
        <v>10303997.008931397</v>
      </c>
      <c r="AG190" s="71">
        <v>48401809.675455227</v>
      </c>
      <c r="AH190" s="71">
        <v>53837623.294511221</v>
      </c>
      <c r="AI190" s="71">
        <v>0</v>
      </c>
      <c r="AJ190" s="71">
        <v>0</v>
      </c>
      <c r="AK190" s="71">
        <v>3222500.7592239757</v>
      </c>
      <c r="AL190" s="71">
        <v>0</v>
      </c>
      <c r="AM190" s="71">
        <v>0</v>
      </c>
      <c r="AN190" s="71">
        <v>123591309.67516553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523511732.75414747</v>
      </c>
      <c r="AE191" s="71">
        <v>8671337.4359780326</v>
      </c>
      <c r="AF191" s="71">
        <v>15463082.168836525</v>
      </c>
      <c r="AG191" s="71">
        <v>275214361.70603979</v>
      </c>
      <c r="AH191" s="71">
        <v>288526985.83007741</v>
      </c>
      <c r="AI191" s="71">
        <v>0</v>
      </c>
      <c r="AJ191" s="71">
        <v>0</v>
      </c>
      <c r="AK191" s="71">
        <v>17392284.4109888</v>
      </c>
      <c r="AL191" s="71">
        <v>0</v>
      </c>
      <c r="AM191" s="71">
        <v>0</v>
      </c>
      <c r="AN191" s="71">
        <v>1128779784.3060679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30465029.768921621</v>
      </c>
      <c r="AE192" s="71">
        <v>1867342.467648735</v>
      </c>
      <c r="AF192" s="71">
        <v>8631546.3252258878</v>
      </c>
      <c r="AG192" s="71">
        <v>67246572.35820137</v>
      </c>
      <c r="AH192" s="71">
        <v>82275218.707257554</v>
      </c>
      <c r="AI192" s="71">
        <v>0</v>
      </c>
      <c r="AJ192" s="71">
        <v>0</v>
      </c>
      <c r="AK192" s="71">
        <v>5401265.5977552366</v>
      </c>
      <c r="AL192" s="71">
        <v>0</v>
      </c>
      <c r="AM192" s="71">
        <v>0</v>
      </c>
      <c r="AN192" s="71">
        <v>195886975.2250104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1638</v>
      </c>
      <c r="B193" s="70">
        <v>185</v>
      </c>
      <c r="C193" s="70">
        <v>16</v>
      </c>
      <c r="D193" s="70">
        <v>5</v>
      </c>
      <c r="E193" s="70">
        <v>2022</v>
      </c>
      <c r="F193" s="70" t="s">
        <v>161</v>
      </c>
      <c r="G193" s="1073" t="s">
        <v>1636</v>
      </c>
      <c r="H193" s="70" t="s">
        <v>1637</v>
      </c>
      <c r="I193" s="1066"/>
      <c r="J193" s="73"/>
      <c r="K193" s="71"/>
      <c r="L193" s="71"/>
      <c r="M193" s="71"/>
      <c r="N193" s="71"/>
      <c r="O193" s="71"/>
      <c r="P193" s="71"/>
      <c r="Q193" s="71"/>
      <c r="R193" s="71"/>
      <c r="S193" s="71"/>
      <c r="T193" s="71"/>
      <c r="U193" s="71"/>
      <c r="V193" s="71"/>
      <c r="W193" s="71"/>
      <c r="X193" s="71"/>
      <c r="Y193" s="71"/>
      <c r="Z193" s="71"/>
      <c r="AA193" s="71"/>
      <c r="AB193" s="71"/>
      <c r="AC193" s="72"/>
      <c r="AD193" s="71">
        <v>174225102.17907083</v>
      </c>
      <c r="AE193" s="71">
        <v>3465563.0765647171</v>
      </c>
      <c r="AF193" s="71">
        <v>2664582.4452257259</v>
      </c>
      <c r="AG193" s="71">
        <v>185651914.38480967</v>
      </c>
      <c r="AH193" s="71">
        <v>211944876.82045683</v>
      </c>
      <c r="AI193" s="71">
        <v>0</v>
      </c>
      <c r="AJ193" s="71">
        <v>0</v>
      </c>
      <c r="AK193" s="71">
        <v>12693858.676691495</v>
      </c>
      <c r="AL193" s="71">
        <v>0</v>
      </c>
      <c r="AM193" s="71">
        <v>0</v>
      </c>
      <c r="AN193" s="71">
        <v>590645897.58281934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80901.66305463131</v>
      </c>
      <c r="AF194" s="71">
        <v>297639.52845606511</v>
      </c>
      <c r="AG194" s="71">
        <v>3891853.1627410529</v>
      </c>
      <c r="AH194" s="71">
        <v>5660497.776292068</v>
      </c>
      <c r="AI194" s="71">
        <v>0</v>
      </c>
      <c r="AJ194" s="71">
        <v>0</v>
      </c>
      <c r="AK194" s="71">
        <v>289116.01217753172</v>
      </c>
      <c r="AL194" s="71">
        <v>0</v>
      </c>
      <c r="AM194" s="71">
        <v>0</v>
      </c>
      <c r="AN194" s="71">
        <v>10220008.142721349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37653325.779923558</v>
      </c>
      <c r="AE195" s="71">
        <v>523384.22833302303</v>
      </c>
      <c r="AF195" s="71">
        <v>1034651.6941567978</v>
      </c>
      <c r="AG195" s="71">
        <v>18628856.17727403</v>
      </c>
      <c r="AH195" s="71">
        <v>26769728.57825039</v>
      </c>
      <c r="AI195" s="71">
        <v>0</v>
      </c>
      <c r="AJ195" s="71">
        <v>0</v>
      </c>
      <c r="AK195" s="71">
        <v>1730305.7450553486</v>
      </c>
      <c r="AL195" s="71">
        <v>0</v>
      </c>
      <c r="AM195" s="71">
        <v>0</v>
      </c>
      <c r="AN195" s="71">
        <v>86340252.202993155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7466623.3513253909</v>
      </c>
      <c r="AE196" s="71">
        <v>1979614.1633163865</v>
      </c>
      <c r="AF196" s="71">
        <v>9085092.2733494155</v>
      </c>
      <c r="AG196" s="71">
        <v>67290860.872144371</v>
      </c>
      <c r="AH196" s="71">
        <v>91378603.60838899</v>
      </c>
      <c r="AI196" s="71">
        <v>0</v>
      </c>
      <c r="AJ196" s="71">
        <v>0</v>
      </c>
      <c r="AK196" s="71">
        <v>4522683.4866092233</v>
      </c>
      <c r="AL196" s="71">
        <v>0</v>
      </c>
      <c r="AM196" s="71">
        <v>0</v>
      </c>
      <c r="AN196" s="71">
        <v>181723477.75513378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1658</v>
      </c>
      <c r="B197" s="70">
        <v>189</v>
      </c>
      <c r="C197" s="70">
        <v>16</v>
      </c>
      <c r="D197" s="70">
        <v>9</v>
      </c>
      <c r="E197" s="70">
        <v>2022</v>
      </c>
      <c r="F197" s="70" t="s">
        <v>161</v>
      </c>
      <c r="G197" s="1073" t="s">
        <v>1656</v>
      </c>
      <c r="H197" s="70" t="s">
        <v>1657</v>
      </c>
      <c r="I197" s="1066"/>
      <c r="J197" s="73"/>
      <c r="K197" s="71"/>
      <c r="L197" s="71"/>
      <c r="M197" s="71"/>
      <c r="N197" s="71"/>
      <c r="O197" s="71"/>
      <c r="P197" s="71"/>
      <c r="Q197" s="71"/>
      <c r="R197" s="71"/>
      <c r="S197" s="71"/>
      <c r="T197" s="71"/>
      <c r="U197" s="71"/>
      <c r="V197" s="71"/>
      <c r="W197" s="71"/>
      <c r="X197" s="71"/>
      <c r="Y197" s="71"/>
      <c r="Z197" s="71"/>
      <c r="AA197" s="71"/>
      <c r="AB197" s="71"/>
      <c r="AC197" s="72"/>
      <c r="AD197" s="71">
        <v>181260348.93084165</v>
      </c>
      <c r="AE197" s="71">
        <v>1386885.6523651083</v>
      </c>
      <c r="AF197" s="71">
        <v>6392163.20636597</v>
      </c>
      <c r="AG197" s="71">
        <v>38292956.367965668</v>
      </c>
      <c r="AH197" s="71">
        <v>56898485.055024713</v>
      </c>
      <c r="AI197" s="71">
        <v>0</v>
      </c>
      <c r="AJ197" s="71">
        <v>0</v>
      </c>
      <c r="AK197" s="71">
        <v>3324640.4491000045</v>
      </c>
      <c r="AL197" s="71">
        <v>0</v>
      </c>
      <c r="AM197" s="71">
        <v>0</v>
      </c>
      <c r="AN197" s="71">
        <v>287555479.66166317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2333</v>
      </c>
      <c r="B198" s="70">
        <v>190</v>
      </c>
      <c r="C198" s="70">
        <v>16</v>
      </c>
      <c r="D198" s="70">
        <v>10</v>
      </c>
      <c r="E198" s="70">
        <v>2022</v>
      </c>
      <c r="F198" s="70" t="s">
        <v>161</v>
      </c>
      <c r="G198" s="1073" t="s">
        <v>2331</v>
      </c>
      <c r="H198" s="70" t="s">
        <v>2332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850292.98924765561</v>
      </c>
      <c r="AF198" s="71">
        <v>651972.30042757117</v>
      </c>
      <c r="AG198" s="71">
        <v>21391352.234468605</v>
      </c>
      <c r="AH198" s="71">
        <v>28922115.387013301</v>
      </c>
      <c r="AI198" s="71">
        <v>0</v>
      </c>
      <c r="AJ198" s="71">
        <v>0</v>
      </c>
      <c r="AK198" s="71">
        <v>1821082.2330235508</v>
      </c>
      <c r="AL198" s="71">
        <v>0</v>
      </c>
      <c r="AM198" s="71">
        <v>0</v>
      </c>
      <c r="AN198" s="71">
        <v>53636815.144180685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1630</v>
      </c>
      <c r="B199" s="70">
        <v>191</v>
      </c>
      <c r="C199" s="70">
        <v>16</v>
      </c>
      <c r="D199" s="70">
        <v>11</v>
      </c>
      <c r="E199" s="70">
        <v>2022</v>
      </c>
      <c r="F199" s="70" t="s">
        <v>161</v>
      </c>
      <c r="G199" s="1073" t="s">
        <v>1628</v>
      </c>
      <c r="H199" s="70" t="s">
        <v>1629</v>
      </c>
      <c r="I199" s="1066"/>
      <c r="J199" s="73"/>
      <c r="K199" s="71"/>
      <c r="L199" s="71"/>
      <c r="M199" s="71"/>
      <c r="N199" s="71"/>
      <c r="O199" s="71"/>
      <c r="P199" s="71"/>
      <c r="Q199" s="71"/>
      <c r="R199" s="71"/>
      <c r="S199" s="71"/>
      <c r="T199" s="71"/>
      <c r="U199" s="71"/>
      <c r="V199" s="71"/>
      <c r="W199" s="71"/>
      <c r="X199" s="71"/>
      <c r="Y199" s="71"/>
      <c r="Z199" s="71"/>
      <c r="AA199" s="71"/>
      <c r="AB199" s="71"/>
      <c r="AC199" s="72"/>
      <c r="AD199" s="71">
        <v>226809638.58208856</v>
      </c>
      <c r="AE199" s="71">
        <v>12472064.545197653</v>
      </c>
      <c r="AF199" s="71">
        <v>15590641.966746267</v>
      </c>
      <c r="AG199" s="71">
        <v>497703247.56293905</v>
      </c>
      <c r="AH199" s="71">
        <v>564456452.3292135</v>
      </c>
      <c r="AI199" s="71">
        <v>0</v>
      </c>
      <c r="AJ199" s="71">
        <v>0</v>
      </c>
      <c r="AK199" s="71">
        <v>31051627.867962301</v>
      </c>
      <c r="AL199" s="71">
        <v>0</v>
      </c>
      <c r="AM199" s="71">
        <v>0</v>
      </c>
      <c r="AN199" s="71">
        <v>1348083672.8541474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2163</v>
      </c>
      <c r="B200" s="70">
        <v>192</v>
      </c>
      <c r="C200" s="70">
        <v>16</v>
      </c>
      <c r="D200" s="70">
        <v>12</v>
      </c>
      <c r="E200" s="70">
        <v>2022</v>
      </c>
      <c r="F200" s="70" t="s">
        <v>161</v>
      </c>
      <c r="G200" s="1073" t="s">
        <v>2144</v>
      </c>
      <c r="H200" s="70" t="s">
        <v>2145</v>
      </c>
      <c r="I200" s="1066"/>
      <c r="J200" s="73"/>
      <c r="K200" s="71"/>
      <c r="L200" s="71"/>
      <c r="M200" s="71"/>
      <c r="N200" s="71"/>
      <c r="O200" s="71"/>
      <c r="P200" s="71"/>
      <c r="Q200" s="71"/>
      <c r="R200" s="71"/>
      <c r="S200" s="71"/>
      <c r="T200" s="71"/>
      <c r="U200" s="71"/>
      <c r="V200" s="71"/>
      <c r="W200" s="71"/>
      <c r="X200" s="71"/>
      <c r="Y200" s="71"/>
      <c r="Z200" s="71"/>
      <c r="AA200" s="71"/>
      <c r="AB200" s="71"/>
      <c r="AC200" s="72"/>
      <c r="AD200" s="71">
        <v>32176378.311618201</v>
      </c>
      <c r="AE200" s="71">
        <v>2545925.8046988058</v>
      </c>
      <c r="AF200" s="71">
        <v>5045698.6728742467</v>
      </c>
      <c r="AG200" s="71">
        <v>90199094.7091607</v>
      </c>
      <c r="AH200" s="71">
        <v>92301055.097858801</v>
      </c>
      <c r="AI200" s="71">
        <v>0</v>
      </c>
      <c r="AJ200" s="71">
        <v>0</v>
      </c>
      <c r="AK200" s="71">
        <v>5574296.1722607715</v>
      </c>
      <c r="AL200" s="71">
        <v>0</v>
      </c>
      <c r="AM200" s="71">
        <v>0</v>
      </c>
      <c r="AN200" s="71">
        <v>227842448.76847154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2799206.9095324622</v>
      </c>
      <c r="AE201" s="71">
        <v>1259754.4675649735</v>
      </c>
      <c r="AF201" s="71">
        <v>4422072.9942043964</v>
      </c>
      <c r="AG201" s="71">
        <v>29579191.249680575</v>
      </c>
      <c r="AH201" s="71">
        <v>39651437.509482957</v>
      </c>
      <c r="AI201" s="71">
        <v>0</v>
      </c>
      <c r="AJ201" s="71">
        <v>0</v>
      </c>
      <c r="AK201" s="71">
        <v>2274060.7818037118</v>
      </c>
      <c r="AL201" s="71">
        <v>0</v>
      </c>
      <c r="AM201" s="71">
        <v>0</v>
      </c>
      <c r="AN201" s="71">
        <v>79985723.912269071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6233836.3681412544</v>
      </c>
      <c r="AE202" s="71">
        <v>2143068.5437737028</v>
      </c>
      <c r="AF202" s="71">
        <v>8985879.097197393</v>
      </c>
      <c r="AG202" s="71">
        <v>55676198.090592839</v>
      </c>
      <c r="AH202" s="71">
        <v>68727294.811407894</v>
      </c>
      <c r="AI202" s="71">
        <v>0</v>
      </c>
      <c r="AJ202" s="71">
        <v>0</v>
      </c>
      <c r="AK202" s="71">
        <v>3673929.7804712518</v>
      </c>
      <c r="AL202" s="71">
        <v>0</v>
      </c>
      <c r="AM202" s="71">
        <v>0</v>
      </c>
      <c r="AN202" s="71">
        <v>145440206.69158435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73808724.402770281</v>
      </c>
      <c r="AE203" s="71">
        <v>1538782.6523860486</v>
      </c>
      <c r="AF203" s="71">
        <v>226772.97406176387</v>
      </c>
      <c r="AG203" s="71">
        <v>65879164.490211278</v>
      </c>
      <c r="AH203" s="71">
        <v>62423876.300030798</v>
      </c>
      <c r="AI203" s="71">
        <v>0</v>
      </c>
      <c r="AJ203" s="71">
        <v>0</v>
      </c>
      <c r="AK203" s="71">
        <v>3814936.7859638217</v>
      </c>
      <c r="AL203" s="71">
        <v>0</v>
      </c>
      <c r="AM203" s="71">
        <v>0</v>
      </c>
      <c r="AN203" s="71">
        <v>207692257.60542402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330742905.79862034</v>
      </c>
      <c r="AE204" s="71">
        <v>19350356.95918937</v>
      </c>
      <c r="AF204" s="71">
        <v>12429993.640760433</v>
      </c>
      <c r="AG204" s="71">
        <v>930983315.5315429</v>
      </c>
      <c r="AH204" s="71">
        <v>958594816.01177227</v>
      </c>
      <c r="AI204" s="71">
        <v>0</v>
      </c>
      <c r="AJ204" s="71">
        <v>0</v>
      </c>
      <c r="AK204" s="71">
        <v>51805224.879662722</v>
      </c>
      <c r="AL204" s="71">
        <v>0</v>
      </c>
      <c r="AM204" s="71">
        <v>0</v>
      </c>
      <c r="AN204" s="71">
        <v>2303906612.821548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2365</v>
      </c>
      <c r="B205" s="70">
        <v>197</v>
      </c>
      <c r="C205" s="70">
        <v>16</v>
      </c>
      <c r="D205" s="70">
        <v>17</v>
      </c>
      <c r="E205" s="70">
        <v>2022</v>
      </c>
      <c r="F205" s="70" t="s">
        <v>161</v>
      </c>
      <c r="G205" s="1073" t="s">
        <v>2363</v>
      </c>
      <c r="H205" s="70" t="s">
        <v>2364</v>
      </c>
      <c r="I205" s="1066"/>
      <c r="J205" s="73"/>
      <c r="K205" s="71"/>
      <c r="L205" s="71"/>
      <c r="M205" s="71"/>
      <c r="N205" s="71"/>
      <c r="O205" s="71"/>
      <c r="P205" s="71"/>
      <c r="Q205" s="71"/>
      <c r="R205" s="71"/>
      <c r="S205" s="71"/>
      <c r="T205" s="71"/>
      <c r="U205" s="71"/>
      <c r="V205" s="71"/>
      <c r="W205" s="71"/>
      <c r="X205" s="71"/>
      <c r="Y205" s="71"/>
      <c r="Z205" s="71"/>
      <c r="AA205" s="71"/>
      <c r="AB205" s="71"/>
      <c r="AC205" s="72"/>
      <c r="AD205" s="71">
        <v>6103835.0559843881</v>
      </c>
      <c r="AE205" s="71">
        <v>1609777.9893523578</v>
      </c>
      <c r="AF205" s="71">
        <v>396852.70460808679</v>
      </c>
      <c r="AG205" s="71">
        <v>50217638.747118197</v>
      </c>
      <c r="AH205" s="71">
        <v>79820006.914577767</v>
      </c>
      <c r="AI205" s="71">
        <v>0</v>
      </c>
      <c r="AJ205" s="71">
        <v>0</v>
      </c>
      <c r="AK205" s="71">
        <v>5216097.0575754326</v>
      </c>
      <c r="AL205" s="71">
        <v>0</v>
      </c>
      <c r="AM205" s="71">
        <v>0</v>
      </c>
      <c r="AN205" s="71">
        <v>143364208.46921623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2341</v>
      </c>
      <c r="B206" s="70">
        <v>198</v>
      </c>
      <c r="C206" s="70">
        <v>16</v>
      </c>
      <c r="D206" s="70">
        <v>18</v>
      </c>
      <c r="E206" s="70">
        <v>2022</v>
      </c>
      <c r="F206" s="70" t="s">
        <v>161</v>
      </c>
      <c r="G206" s="1073" t="s">
        <v>2339</v>
      </c>
      <c r="H206" s="70" t="s">
        <v>2340</v>
      </c>
      <c r="I206" s="1066"/>
      <c r="J206" s="73"/>
      <c r="K206" s="71"/>
      <c r="L206" s="71"/>
      <c r="M206" s="71"/>
      <c r="N206" s="71"/>
      <c r="O206" s="71"/>
      <c r="P206" s="71"/>
      <c r="Q206" s="71"/>
      <c r="R206" s="71"/>
      <c r="S206" s="71"/>
      <c r="T206" s="71"/>
      <c r="U206" s="71"/>
      <c r="V206" s="71"/>
      <c r="W206" s="71"/>
      <c r="X206" s="71"/>
      <c r="Y206" s="71"/>
      <c r="Z206" s="71"/>
      <c r="AA206" s="71"/>
      <c r="AB206" s="71"/>
      <c r="AC206" s="72"/>
      <c r="AD206" s="71">
        <v>64695492.736046247</v>
      </c>
      <c r="AE206" s="71">
        <v>804063.46750215208</v>
      </c>
      <c r="AF206" s="71">
        <v>2196863.1862233374</v>
      </c>
      <c r="AG206" s="71">
        <v>19636419.869477261</v>
      </c>
      <c r="AH206" s="71">
        <v>24934143.29112358</v>
      </c>
      <c r="AI206" s="71">
        <v>0</v>
      </c>
      <c r="AJ206" s="71">
        <v>0</v>
      </c>
      <c r="AK206" s="71">
        <v>1844325.1460168315</v>
      </c>
      <c r="AL206" s="71">
        <v>0</v>
      </c>
      <c r="AM206" s="71">
        <v>0</v>
      </c>
      <c r="AN206" s="71">
        <v>114111307.69638941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1662</v>
      </c>
      <c r="B207" s="70">
        <v>199</v>
      </c>
      <c r="C207" s="70">
        <v>16</v>
      </c>
      <c r="D207" s="70">
        <v>19</v>
      </c>
      <c r="E207" s="70">
        <v>2022</v>
      </c>
      <c r="F207" s="70" t="s">
        <v>161</v>
      </c>
      <c r="G207" s="1073" t="s">
        <v>1660</v>
      </c>
      <c r="H207" s="70" t="s">
        <v>1661</v>
      </c>
      <c r="I207" s="1066"/>
      <c r="J207" s="73"/>
      <c r="K207" s="71"/>
      <c r="L207" s="71"/>
      <c r="M207" s="71"/>
      <c r="N207" s="71"/>
      <c r="O207" s="71"/>
      <c r="P207" s="71"/>
      <c r="Q207" s="71"/>
      <c r="R207" s="71"/>
      <c r="S207" s="71"/>
      <c r="T207" s="71"/>
      <c r="U207" s="71"/>
      <c r="V207" s="71"/>
      <c r="W207" s="71"/>
      <c r="X207" s="71"/>
      <c r="Y207" s="71"/>
      <c r="Z207" s="71"/>
      <c r="AA207" s="71"/>
      <c r="AB207" s="71"/>
      <c r="AC207" s="72"/>
      <c r="AD207" s="71">
        <v>15957501.25868546</v>
      </c>
      <c r="AE207" s="71">
        <v>387997.77179261955</v>
      </c>
      <c r="AF207" s="71">
        <v>198426.35230404339</v>
      </c>
      <c r="AG207" s="71">
        <v>12129516.7561389</v>
      </c>
      <c r="AH207" s="71">
        <v>14861718.441458188</v>
      </c>
      <c r="AI207" s="71">
        <v>0</v>
      </c>
      <c r="AJ207" s="71">
        <v>0</v>
      </c>
      <c r="AK207" s="71">
        <v>975685.83654016512</v>
      </c>
      <c r="AL207" s="71">
        <v>0</v>
      </c>
      <c r="AM207" s="71">
        <v>0</v>
      </c>
      <c r="AN207" s="71">
        <v>44510846.416919373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2353</v>
      </c>
      <c r="B208" s="70">
        <v>200</v>
      </c>
      <c r="C208" s="70">
        <v>16</v>
      </c>
      <c r="D208" s="70">
        <v>20</v>
      </c>
      <c r="E208" s="70">
        <v>2022</v>
      </c>
      <c r="F208" s="70" t="s">
        <v>161</v>
      </c>
      <c r="G208" s="1073" t="s">
        <v>2351</v>
      </c>
      <c r="H208" s="70" t="s">
        <v>2352</v>
      </c>
      <c r="I208" s="1066"/>
      <c r="J208" s="73"/>
      <c r="K208" s="71"/>
      <c r="L208" s="71"/>
      <c r="M208" s="71"/>
      <c r="N208" s="71"/>
      <c r="O208" s="71"/>
      <c r="P208" s="71"/>
      <c r="Q208" s="71"/>
      <c r="R208" s="71"/>
      <c r="S208" s="71"/>
      <c r="T208" s="71"/>
      <c r="U208" s="71"/>
      <c r="V208" s="71"/>
      <c r="W208" s="71"/>
      <c r="X208" s="71"/>
      <c r="Y208" s="71"/>
      <c r="Z208" s="71"/>
      <c r="AA208" s="71"/>
      <c r="AB208" s="71"/>
      <c r="AC208" s="72"/>
      <c r="AD208" s="71">
        <v>13931471.885441991</v>
      </c>
      <c r="AE208" s="71">
        <v>1816159.7828590702</v>
      </c>
      <c r="AF208" s="71">
        <v>8985879.097197393</v>
      </c>
      <c r="AG208" s="71">
        <v>50444617.381076068</v>
      </c>
      <c r="AH208" s="71">
        <v>63998566.21639847</v>
      </c>
      <c r="AI208" s="71">
        <v>0</v>
      </c>
      <c r="AJ208" s="71">
        <v>0</v>
      </c>
      <c r="AK208" s="71">
        <v>3765610.1595003041</v>
      </c>
      <c r="AL208" s="71">
        <v>0</v>
      </c>
      <c r="AM208" s="71">
        <v>0</v>
      </c>
      <c r="AN208" s="71">
        <v>142942304.52247331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1650</v>
      </c>
      <c r="B209" s="70">
        <v>201</v>
      </c>
      <c r="C209" s="70">
        <v>16</v>
      </c>
      <c r="D209" s="70">
        <v>21</v>
      </c>
      <c r="E209" s="70">
        <v>2022</v>
      </c>
      <c r="F209" s="70" t="s">
        <v>161</v>
      </c>
      <c r="G209" s="1073" t="s">
        <v>1648</v>
      </c>
      <c r="H209" s="70" t="s">
        <v>1649</v>
      </c>
      <c r="I209" s="1066"/>
      <c r="J209" s="73"/>
      <c r="K209" s="71"/>
      <c r="L209" s="71"/>
      <c r="M209" s="71"/>
      <c r="N209" s="71"/>
      <c r="O209" s="71"/>
      <c r="P209" s="71"/>
      <c r="Q209" s="71"/>
      <c r="R209" s="71"/>
      <c r="S209" s="71"/>
      <c r="T209" s="71"/>
      <c r="U209" s="71"/>
      <c r="V209" s="71"/>
      <c r="W209" s="71"/>
      <c r="X209" s="71"/>
      <c r="Y209" s="71"/>
      <c r="Z209" s="71"/>
      <c r="AA209" s="71"/>
      <c r="AB209" s="71"/>
      <c r="AC209" s="72"/>
      <c r="AD209" s="71">
        <v>55060622.221980698</v>
      </c>
      <c r="AE209" s="71">
        <v>1386885.6523651083</v>
      </c>
      <c r="AF209" s="71">
        <v>7965400.713919457</v>
      </c>
      <c r="AG209" s="71">
        <v>35303481.676813222</v>
      </c>
      <c r="AH209" s="71">
        <v>46765495.208575949</v>
      </c>
      <c r="AI209" s="71">
        <v>0</v>
      </c>
      <c r="AJ209" s="71">
        <v>0</v>
      </c>
      <c r="AK209" s="71">
        <v>2759321.1541856527</v>
      </c>
      <c r="AL209" s="71">
        <v>0</v>
      </c>
      <c r="AM209" s="71">
        <v>0</v>
      </c>
      <c r="AN209" s="71">
        <v>149241206.6278401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16656444.754860111</v>
      </c>
      <c r="AE210" s="71">
        <v>1832670.3263396074</v>
      </c>
      <c r="AF210" s="71">
        <v>5910270.6364847217</v>
      </c>
      <c r="AG210" s="71">
        <v>62867545.542087331</v>
      </c>
      <c r="AH210" s="71">
        <v>85927753.897885516</v>
      </c>
      <c r="AI210" s="71">
        <v>0</v>
      </c>
      <c r="AJ210" s="71">
        <v>0</v>
      </c>
      <c r="AK210" s="71">
        <v>5495141.1407892099</v>
      </c>
      <c r="AL210" s="71">
        <v>0</v>
      </c>
      <c r="AM210" s="71">
        <v>0</v>
      </c>
      <c r="AN210" s="71">
        <v>178689826.29844648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2144</v>
      </c>
      <c r="H6" s="77" t="s">
        <v>2145</v>
      </c>
      <c r="I6" s="77" t="s">
        <v>2376</v>
      </c>
      <c r="J6" s="77" t="s">
        <v>2377</v>
      </c>
      <c r="K6" s="1080">
        <v>21</v>
      </c>
      <c r="L6" s="1081">
        <v>45</v>
      </c>
      <c r="M6" s="1044"/>
      <c r="N6" s="988">
        <v>1</v>
      </c>
      <c r="O6" s="77" t="s">
        <v>1669</v>
      </c>
      <c r="P6" s="77" t="s">
        <v>1670</v>
      </c>
      <c r="Q6" s="77" t="s">
        <v>1501</v>
      </c>
      <c r="R6" s="16"/>
      <c r="S6" s="77">
        <v>1</v>
      </c>
      <c r="T6" s="77" t="s">
        <v>2144</v>
      </c>
      <c r="U6" s="77" t="s">
        <v>2145</v>
      </c>
      <c r="V6" s="77" t="s">
        <v>1501</v>
      </c>
      <c r="W6" s="16"/>
      <c r="X6" s="77">
        <v>1</v>
      </c>
      <c r="Y6" s="692" t="s">
        <v>1669</v>
      </c>
      <c r="Z6" s="77" t="s">
        <v>1670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1692</v>
      </c>
      <c r="P7" s="77" t="s">
        <v>1693</v>
      </c>
      <c r="Q7" s="77" t="s">
        <v>1501</v>
      </c>
      <c r="R7" s="16"/>
      <c r="S7" s="77">
        <v>2</v>
      </c>
      <c r="T7" s="76" t="s">
        <v>795</v>
      </c>
      <c r="U7" s="77" t="s">
        <v>1503</v>
      </c>
      <c r="V7" s="77" t="s">
        <v>1503</v>
      </c>
      <c r="W7" s="16"/>
      <c r="X7" s="77">
        <v>2</v>
      </c>
      <c r="Y7" s="692" t="s">
        <v>1692</v>
      </c>
      <c r="Z7" s="77" t="s">
        <v>1693</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1715</v>
      </c>
      <c r="P8" s="77" t="s">
        <v>1716</v>
      </c>
      <c r="Q8" s="77" t="s">
        <v>1501</v>
      </c>
      <c r="R8" s="16"/>
      <c r="S8" s="16"/>
      <c r="T8" s="16"/>
      <c r="U8" s="16"/>
      <c r="V8" s="16"/>
      <c r="W8" s="16"/>
      <c r="X8" s="77">
        <v>3</v>
      </c>
      <c r="Y8" s="692" t="s">
        <v>1715</v>
      </c>
      <c r="Z8" s="77" t="s">
        <v>1716</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1738</v>
      </c>
      <c r="P9" s="77" t="s">
        <v>1739</v>
      </c>
      <c r="Q9" s="77" t="s">
        <v>1501</v>
      </c>
      <c r="R9" s="16"/>
      <c r="S9" s="16"/>
      <c r="T9" s="16"/>
      <c r="U9" s="16"/>
      <c r="V9" s="16"/>
      <c r="W9" s="16"/>
      <c r="X9" s="77">
        <v>4</v>
      </c>
      <c r="Y9" s="692" t="s">
        <v>1738</v>
      </c>
      <c r="Z9" s="77" t="s">
        <v>1739</v>
      </c>
      <c r="AA9" s="77" t="s">
        <v>1501</v>
      </c>
      <c r="AB9" s="16"/>
      <c r="AC9" s="77">
        <v>4</v>
      </c>
      <c r="AD9" s="77" t="s">
        <v>2359</v>
      </c>
      <c r="AE9" s="77" t="s">
        <v>2360</v>
      </c>
      <c r="AF9" s="77" t="s">
        <v>1501</v>
      </c>
    </row>
    <row r="10" spans="1:32" ht="12">
      <c r="A10" s="16"/>
      <c r="B10" s="16"/>
      <c r="C10" s="16"/>
      <c r="D10" s="16"/>
      <c r="F10" s="75" t="s">
        <v>1501</v>
      </c>
      <c r="G10" s="76" t="s">
        <v>2144</v>
      </c>
      <c r="H10" s="77" t="s">
        <v>2145</v>
      </c>
      <c r="I10" s="77" t="s">
        <v>2376</v>
      </c>
      <c r="J10" s="77" t="s">
        <v>2377</v>
      </c>
      <c r="K10" s="1079">
        <v>21</v>
      </c>
      <c r="L10" s="1045">
        <v>45</v>
      </c>
      <c r="M10" s="1044"/>
      <c r="N10" s="988">
        <v>5</v>
      </c>
      <c r="O10" s="77" t="s">
        <v>1761</v>
      </c>
      <c r="P10" s="77" t="s">
        <v>1762</v>
      </c>
      <c r="Q10" s="77" t="s">
        <v>1501</v>
      </c>
      <c r="R10" s="16"/>
      <c r="S10" s="16"/>
      <c r="T10" s="16"/>
      <c r="U10" s="16"/>
      <c r="V10" s="16"/>
      <c r="W10" s="16"/>
      <c r="X10" s="77">
        <v>5</v>
      </c>
      <c r="Y10" s="692" t="s">
        <v>1761</v>
      </c>
      <c r="Z10" s="77" t="s">
        <v>1762</v>
      </c>
      <c r="AA10" s="77" t="s">
        <v>1501</v>
      </c>
      <c r="AB10" s="16"/>
      <c r="AC10" s="77">
        <v>5</v>
      </c>
      <c r="AD10" s="77" t="s">
        <v>1636</v>
      </c>
      <c r="AE10" s="77" t="s">
        <v>1637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1784</v>
      </c>
      <c r="P11" s="77" t="s">
        <v>1785</v>
      </c>
      <c r="Q11" s="77" t="s">
        <v>1501</v>
      </c>
      <c r="R11" s="16"/>
      <c r="S11" s="16"/>
      <c r="T11" s="16"/>
      <c r="U11" s="16"/>
      <c r="V11" s="16"/>
      <c r="W11" s="16"/>
      <c r="X11" s="77">
        <v>6</v>
      </c>
      <c r="Y11" s="692" t="s">
        <v>1784</v>
      </c>
      <c r="Z11" s="77" t="s">
        <v>1785</v>
      </c>
      <c r="AA11" s="77" t="s">
        <v>1501</v>
      </c>
      <c r="AB11" s="16"/>
      <c r="AC11" s="77">
        <v>6</v>
      </c>
      <c r="AD11" s="77" t="s">
        <v>2343</v>
      </c>
      <c r="AE11" s="77" t="s">
        <v>2344</v>
      </c>
      <c r="AF11" s="77" t="s">
        <v>1501</v>
      </c>
    </row>
    <row r="12" spans="1:32" ht="12">
      <c r="A12" s="16"/>
      <c r="B12" s="16"/>
      <c r="C12" s="16"/>
      <c r="D12" s="16"/>
      <c r="F12" s="75" t="s">
        <v>1505</v>
      </c>
      <c r="G12" s="76" t="s">
        <v>2144</v>
      </c>
      <c r="H12" s="77"/>
      <c r="I12" s="77" t="s">
        <v>2144</v>
      </c>
      <c r="J12" s="77"/>
      <c r="K12" s="1079" t="s">
        <v>1544</v>
      </c>
      <c r="L12" s="1045"/>
      <c r="M12" s="1044"/>
      <c r="N12" s="988">
        <v>7</v>
      </c>
      <c r="O12" s="77" t="s">
        <v>1807</v>
      </c>
      <c r="P12" s="77" t="s">
        <v>1808</v>
      </c>
      <c r="Q12" s="77" t="s">
        <v>1501</v>
      </c>
      <c r="R12" s="16"/>
      <c r="S12" s="16"/>
      <c r="T12" s="16"/>
      <c r="U12" s="16"/>
      <c r="V12" s="16"/>
      <c r="W12" s="16"/>
      <c r="X12" s="77">
        <v>7</v>
      </c>
      <c r="Y12" s="692" t="s">
        <v>1807</v>
      </c>
      <c r="Z12" s="77" t="s">
        <v>1808</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1830</v>
      </c>
      <c r="P13" s="77" t="s">
        <v>1831</v>
      </c>
      <c r="Q13" s="77" t="s">
        <v>1501</v>
      </c>
      <c r="R13" s="16"/>
      <c r="S13" s="16"/>
      <c r="T13" s="16"/>
      <c r="U13" s="16"/>
      <c r="V13" s="16"/>
      <c r="W13" s="16"/>
      <c r="X13" s="77">
        <v>8</v>
      </c>
      <c r="Y13" s="692" t="s">
        <v>1830</v>
      </c>
      <c r="Z13" s="77" t="s">
        <v>1831</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1853</v>
      </c>
      <c r="P14" s="77" t="s">
        <v>1854</v>
      </c>
      <c r="Q14" s="77" t="s">
        <v>1501</v>
      </c>
      <c r="R14" s="16"/>
      <c r="S14" s="16"/>
      <c r="T14" s="16"/>
      <c r="U14" s="16"/>
      <c r="V14" s="16"/>
      <c r="W14" s="16"/>
      <c r="X14" s="77">
        <v>9</v>
      </c>
      <c r="Y14" s="692" t="s">
        <v>1853</v>
      </c>
      <c r="Z14" s="77" t="s">
        <v>1854</v>
      </c>
      <c r="AA14" s="77" t="s">
        <v>1501</v>
      </c>
      <c r="AB14" s="16"/>
      <c r="AC14" s="77">
        <v>9</v>
      </c>
      <c r="AD14" s="77" t="s">
        <v>1656</v>
      </c>
      <c r="AE14" s="77" t="s">
        <v>1657</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2331</v>
      </c>
      <c r="AE15" s="77" t="s">
        <v>2332</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1628</v>
      </c>
      <c r="AE16" s="77" t="s">
        <v>1629</v>
      </c>
      <c r="AF16" s="77" t="s">
        <v>1501</v>
      </c>
    </row>
    <row r="17" spans="1:32" ht="12">
      <c r="A17" s="16"/>
      <c r="B17" s="16"/>
      <c r="C17" s="16"/>
      <c r="D17" s="16"/>
      <c r="E17" s="16"/>
      <c r="F17" s="16"/>
      <c r="G17" s="16"/>
      <c r="H17" s="16"/>
      <c r="I17" s="16"/>
      <c r="J17" s="16"/>
      <c r="K17" s="1044"/>
      <c r="L17" s="1044"/>
      <c r="M17" s="1044"/>
      <c r="N17" s="988">
        <v>12</v>
      </c>
      <c r="O17" s="77" t="s">
        <v>1918</v>
      </c>
      <c r="P17" s="77" t="s">
        <v>1919</v>
      </c>
      <c r="Q17" s="77" t="s">
        <v>1501</v>
      </c>
      <c r="R17" s="16"/>
      <c r="S17" s="16"/>
      <c r="T17" s="16"/>
      <c r="U17" s="16"/>
      <c r="V17" s="16"/>
      <c r="W17" s="16"/>
      <c r="X17" s="77">
        <v>12</v>
      </c>
      <c r="Y17" s="692" t="s">
        <v>1918</v>
      </c>
      <c r="Z17" s="77" t="s">
        <v>1919</v>
      </c>
      <c r="AA17" s="77" t="s">
        <v>1501</v>
      </c>
      <c r="AB17" s="16"/>
      <c r="AC17" s="77">
        <v>12</v>
      </c>
      <c r="AD17" s="77" t="s">
        <v>2144</v>
      </c>
      <c r="AE17" s="77" t="s">
        <v>2145</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2363</v>
      </c>
      <c r="AE22" s="77" t="s">
        <v>2364</v>
      </c>
      <c r="AF22" s="77" t="s">
        <v>1501</v>
      </c>
    </row>
    <row r="23" spans="1:32" ht="12">
      <c r="A23" s="16"/>
      <c r="B23" s="16"/>
      <c r="C23" s="16"/>
      <c r="D23" s="16"/>
      <c r="E23" s="16"/>
      <c r="F23" s="16"/>
      <c r="G23" s="16"/>
      <c r="H23" s="16"/>
      <c r="I23" s="16"/>
      <c r="J23" s="16"/>
      <c r="K23" s="1044"/>
      <c r="L23" s="1044"/>
      <c r="M23" s="1044"/>
      <c r="N23" s="988">
        <v>18</v>
      </c>
      <c r="O23" s="77" t="s">
        <v>1641</v>
      </c>
      <c r="P23" s="77" t="s">
        <v>1642</v>
      </c>
      <c r="Q23" s="77" t="s">
        <v>1501</v>
      </c>
      <c r="R23" s="16"/>
      <c r="S23" s="16"/>
      <c r="T23" s="16"/>
      <c r="U23" s="16"/>
      <c r="V23" s="16"/>
      <c r="W23" s="16"/>
      <c r="X23" s="77">
        <v>18</v>
      </c>
      <c r="Y23" s="692" t="s">
        <v>1641</v>
      </c>
      <c r="Z23" s="77" t="s">
        <v>1642</v>
      </c>
      <c r="AA23" s="77" t="s">
        <v>1501</v>
      </c>
      <c r="AB23" s="16"/>
      <c r="AC23" s="77">
        <v>18</v>
      </c>
      <c r="AD23" s="77" t="s">
        <v>2339</v>
      </c>
      <c r="AE23" s="77" t="s">
        <v>2340</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1660</v>
      </c>
      <c r="AE24" s="77" t="s">
        <v>1661</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2351</v>
      </c>
      <c r="AE25" s="77" t="s">
        <v>2352</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1648</v>
      </c>
      <c r="AE26" s="77" t="s">
        <v>1649</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2190</v>
      </c>
      <c r="P29" s="77" t="s">
        <v>2191</v>
      </c>
      <c r="Q29" s="77" t="s">
        <v>1501</v>
      </c>
      <c r="R29" s="16"/>
      <c r="S29" s="16"/>
      <c r="T29" s="16"/>
      <c r="U29" s="16"/>
      <c r="V29" s="16"/>
      <c r="W29" s="16"/>
      <c r="X29" s="77">
        <v>24</v>
      </c>
      <c r="Y29" s="692" t="s">
        <v>2190</v>
      </c>
      <c r="Z29" s="77" t="s">
        <v>2191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2376</v>
      </c>
      <c r="P36" s="77" t="s">
        <v>2377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42</v>
      </c>
      <c r="I4" s="70" t="str">
        <f>HLOOKUP(I3,比較地域マスタ!$E$5:$L$6,2,0)</f>
        <v>長崎県</v>
      </c>
      <c r="J4" s="70" t="str">
        <f>HLOOKUP(J3,比較地域マスタ!$E$5:$L$6,2,0)</f>
        <v>島原市</v>
      </c>
      <c r="K4" s="70" t="str">
        <f>HLOOKUP(K3,比較地域マスタ!$E$5:$L$6,2,0)</f>
        <v>42203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島原市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54.298069223008611</v>
      </c>
      <c r="BB5" s="29"/>
      <c r="BC5" s="17"/>
      <c r="BD5" s="1005">
        <f>SUM(BC6:BC8)</f>
        <v>59.576440029027879</v>
      </c>
      <c r="BE5" s="29"/>
      <c r="BF5" s="17"/>
      <c r="BG5" s="1005">
        <f>AK35</f>
        <v>43.387144982907373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19.099192085328401</v>
      </c>
      <c r="BA6" s="17"/>
      <c r="BB6" s="29"/>
      <c r="BC6" s="1005">
        <f>O32</f>
        <v>26.599930072070858</v>
      </c>
      <c r="BD6" s="17"/>
      <c r="BE6" s="29"/>
      <c r="BF6" s="1005">
        <f>AK36</f>
        <v>16.330667944190498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5.4811139259487236</v>
      </c>
      <c r="BA7" s="17"/>
      <c r="BB7" s="29"/>
      <c r="BC7" s="1005">
        <f>O33</f>
        <v>4.3410748058254978</v>
      </c>
      <c r="BD7" s="17"/>
      <c r="BE7" s="29"/>
      <c r="BF7" s="1005">
        <f t="shared" ref="BF7:BF8" si="0">AK37</f>
        <v>3.4072197095449308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29.717763211731491</v>
      </c>
      <c r="BA8" s="17"/>
      <c r="BB8" s="29"/>
      <c r="BC8" s="1005">
        <f>O34</f>
        <v>28.635435151131521</v>
      </c>
      <c r="BD8" s="17"/>
      <c r="BE8" s="29"/>
      <c r="BF8" s="1005">
        <f t="shared" si="0"/>
        <v>23.649257329171949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329.18531817606134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65.169970865387384</v>
      </c>
      <c r="BA9" s="1005">
        <f>AZ9</f>
        <v>65.169970865387384</v>
      </c>
      <c r="BB9" s="29"/>
      <c r="BC9" s="1005">
        <f>O35</f>
        <v>86.504990666163735</v>
      </c>
      <c r="BD9" s="1005">
        <f>BC9</f>
        <v>86.504990666163735</v>
      </c>
      <c r="BE9" s="29"/>
      <c r="BF9" s="1005">
        <f>AK39</f>
        <v>55.399581372196877</v>
      </c>
      <c r="BG9" s="1005">
        <f>AK39</f>
        <v>55.399581372196877</v>
      </c>
      <c r="BH9" s="29"/>
    </row>
    <row r="10" spans="1:62" ht="17.100000000000001" customHeight="1" thickBot="1">
      <c r="B10" s="323"/>
      <c r="C10" s="324"/>
      <c r="D10" s="326"/>
      <c r="E10" s="326"/>
      <c r="F10" s="326"/>
      <c r="G10" s="325"/>
      <c r="H10" s="325"/>
      <c r="I10" s="326"/>
      <c r="J10" s="327"/>
      <c r="K10" s="334"/>
      <c r="L10" s="246" t="s">
        <v>114</v>
      </c>
      <c r="M10" s="246"/>
      <c r="N10" s="563"/>
      <c r="O10" s="906">
        <f>SUM(O11:O13)</f>
        <v>54.298069223008611</v>
      </c>
      <c r="P10" s="453">
        <f t="shared" ref="P10:P22" si="1">O10/$O$9</f>
        <v>0.16494681331434063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50.154170504622002</v>
      </c>
      <c r="BA10" s="1005">
        <f>AZ10</f>
        <v>50.154170504622002</v>
      </c>
      <c r="BB10" s="29"/>
      <c r="BC10" s="1005">
        <f>O36</f>
        <v>69.897624542009012</v>
      </c>
      <c r="BD10" s="1005">
        <f>BC10</f>
        <v>69.897624542009012</v>
      </c>
      <c r="BE10" s="29"/>
      <c r="BF10" s="1005">
        <f>AK40</f>
        <v>49.407215658572802</v>
      </c>
      <c r="BG10" s="1005">
        <f>AK40</f>
        <v>49.407215658572802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19.099192085328401</v>
      </c>
      <c r="P11" s="454">
        <f t="shared" si="1"/>
        <v>5.8019574479058013E-2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153.42927432478126</v>
      </c>
      <c r="BB11" s="29"/>
      <c r="BC11" s="1005"/>
      <c r="BD11" s="1005">
        <f>SUM(BC12:BC14)</f>
        <v>137.17205498868756</v>
      </c>
      <c r="BE11" s="29"/>
      <c r="BF11" s="17"/>
      <c r="BG11" s="1005">
        <f>AK41</f>
        <v>121.34183422017526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5.4811139259487236</v>
      </c>
      <c r="P12" s="454">
        <f t="shared" si="1"/>
        <v>1.665054187810772E-2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108.8111294041892</v>
      </c>
      <c r="BA12" s="17"/>
      <c r="BB12" s="29"/>
      <c r="BC12" s="1005">
        <f>O38</f>
        <v>95.813659887273587</v>
      </c>
      <c r="BD12" s="17"/>
      <c r="BE12" s="29"/>
      <c r="BF12" s="1005">
        <f>AK42</f>
        <v>80.010313185751144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29.717763211731491</v>
      </c>
      <c r="P13" s="454">
        <f t="shared" si="1"/>
        <v>9.0276696957174912E-2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3.0014487908495302</v>
      </c>
      <c r="BA13" s="17"/>
      <c r="BB13" s="29"/>
      <c r="BC13" s="1005">
        <f>O41</f>
        <v>3.7080068342071999</v>
      </c>
      <c r="BD13" s="17"/>
      <c r="BE13" s="29"/>
      <c r="BF13" s="1005">
        <f>AK45</f>
        <v>2.5413522311883208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65.169970865387384</v>
      </c>
      <c r="P14" s="453">
        <f t="shared" si="1"/>
        <v>0.19797350388066792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41.616696129742529</v>
      </c>
      <c r="BA14" s="17"/>
      <c r="BB14" s="29"/>
      <c r="BC14" s="1005">
        <f>O42</f>
        <v>37.650388267206779</v>
      </c>
      <c r="BD14" s="17"/>
      <c r="BE14" s="29"/>
      <c r="BF14" s="1005">
        <f t="shared" ref="BF14" si="2">AK46</f>
        <v>38.79016880323578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50.154170504622002</v>
      </c>
      <c r="P15" s="453">
        <f t="shared" si="1"/>
        <v>0.15235846720781626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6.1338332582621096</v>
      </c>
      <c r="BA15" s="1005">
        <f>AZ15</f>
        <v>6.1338332582621096</v>
      </c>
      <c r="BB15" s="29"/>
      <c r="BC15" s="1005">
        <f>O43</f>
        <v>5.8191847883768633</v>
      </c>
      <c r="BD15" s="1005">
        <f>BC15</f>
        <v>5.8191847883768633</v>
      </c>
      <c r="BE15" s="29"/>
      <c r="BF15" s="1005">
        <f>AK47</f>
        <v>6.1722903244380234</v>
      </c>
      <c r="BG15" s="1005">
        <f>AK47</f>
        <v>6.1722903244380234</v>
      </c>
      <c r="BH15" s="29"/>
    </row>
    <row r="16" spans="1:62" ht="17.100000000000001" customHeight="1" thickBot="1">
      <c r="B16" s="323"/>
      <c r="C16" s="324"/>
      <c r="D16" s="326"/>
      <c r="E16" s="326"/>
      <c r="F16" s="326"/>
      <c r="G16" s="325"/>
      <c r="H16" s="325"/>
      <c r="I16" s="326"/>
      <c r="J16" s="327"/>
      <c r="K16" s="335"/>
      <c r="L16" s="246" t="s">
        <v>128</v>
      </c>
      <c r="M16" s="344"/>
      <c r="N16" s="345"/>
      <c r="O16" s="906">
        <f>SUM(O18:O21)</f>
        <v>153.42927432478126</v>
      </c>
      <c r="P16" s="453">
        <f t="shared" si="1"/>
        <v>0.46608784126490482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108.8111294041892</v>
      </c>
      <c r="P17" s="454">
        <f t="shared" si="1"/>
        <v>0.33054672671031066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53.03319377307362</v>
      </c>
      <c r="P18" s="454">
        <f t="shared" si="1"/>
        <v>0.16110437144316797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55.777935631115582</v>
      </c>
      <c r="P19" s="454">
        <f t="shared" si="1"/>
        <v>0.16944235526714266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3.0014487908495302</v>
      </c>
      <c r="P20" s="454">
        <f t="shared" si="1"/>
        <v>9.1178087998573399E-3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41.616696129742529</v>
      </c>
      <c r="P21" s="454">
        <f t="shared" si="1"/>
        <v>0.12642330575473681</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6.1338332582621096</v>
      </c>
      <c r="P22" s="612">
        <f t="shared" si="1"/>
        <v>1.8633374332270469E-2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53.917869717302402</v>
      </c>
      <c r="AZ22" s="1005">
        <f t="shared" si="3"/>
        <v>48.958950661090924</v>
      </c>
      <c r="BA22" s="1005">
        <f t="shared" si="3"/>
        <v>55.105278254137275</v>
      </c>
      <c r="BB22" s="1005">
        <f t="shared" si="3"/>
        <v>53.69665013292704</v>
      </c>
      <c r="BC22" s="1005">
        <f t="shared" si="3"/>
        <v>59.576440029027879</v>
      </c>
      <c r="BD22" s="1005">
        <f t="shared" si="3"/>
        <v>55.057527090227353</v>
      </c>
      <c r="BE22" s="1005">
        <f t="shared" si="3"/>
        <v>52.513097687876794</v>
      </c>
      <c r="BF22" s="1005">
        <f t="shared" si="3"/>
        <v>50.127314957996205</v>
      </c>
      <c r="BG22" s="1005">
        <f t="shared" si="3"/>
        <v>49.879015490511676</v>
      </c>
      <c r="BH22" s="1005">
        <f t="shared" si="3"/>
        <v>39.224057940153429</v>
      </c>
      <c r="BI22" s="1005">
        <f t="shared" si="3"/>
        <v>41.365869953863537</v>
      </c>
      <c r="BJ22" s="1005">
        <f t="shared" si="3"/>
        <v>46.237281743782361</v>
      </c>
      <c r="BK22" s="1005">
        <f t="shared" si="3"/>
        <v>41.25481021640428</v>
      </c>
      <c r="BL22" s="1005">
        <f t="shared" si="3"/>
        <v>43.387144982907373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63.427981748008762</v>
      </c>
      <c r="AZ23" s="1005">
        <f t="shared" ref="AZ23:BL23" si="4">Y39</f>
        <v>68.025623916483525</v>
      </c>
      <c r="BA23" s="1005">
        <f t="shared" si="4"/>
        <v>78.837025908115677</v>
      </c>
      <c r="BB23" s="1005">
        <f t="shared" si="4"/>
        <v>85.407600601963608</v>
      </c>
      <c r="BC23" s="1005">
        <f t="shared" si="4"/>
        <v>86.504990666163735</v>
      </c>
      <c r="BD23" s="1005">
        <f t="shared" si="4"/>
        <v>87.072202846185732</v>
      </c>
      <c r="BE23" s="1005">
        <f t="shared" si="4"/>
        <v>73.67907608610426</v>
      </c>
      <c r="BF23" s="1005">
        <f t="shared" si="4"/>
        <v>61.40143184647507</v>
      </c>
      <c r="BG23" s="1005">
        <f t="shared" si="4"/>
        <v>58.958766896917268</v>
      </c>
      <c r="BH23" s="1005">
        <f t="shared" si="4"/>
        <v>53.286282830725227</v>
      </c>
      <c r="BI23" s="1005">
        <f t="shared" si="4"/>
        <v>54.353739771918953</v>
      </c>
      <c r="BJ23" s="1005">
        <f t="shared" si="4"/>
        <v>54.19553851847661</v>
      </c>
      <c r="BK23" s="1005">
        <f t="shared" si="4"/>
        <v>49.163265762496593</v>
      </c>
      <c r="BL23" s="1005">
        <f t="shared" si="4"/>
        <v>55.399581372196877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46.311925795987349</v>
      </c>
      <c r="AZ24" s="1005">
        <f t="shared" ref="AZ24:BL24" si="5">Y40</f>
        <v>52.753462255611467</v>
      </c>
      <c r="BA24" s="1005">
        <f t="shared" si="5"/>
        <v>61.425601041439933</v>
      </c>
      <c r="BB24" s="1005">
        <f t="shared" si="5"/>
        <v>71.74689108590178</v>
      </c>
      <c r="BC24" s="1005">
        <f t="shared" si="5"/>
        <v>69.897624542009012</v>
      </c>
      <c r="BD24" s="1005">
        <f t="shared" si="5"/>
        <v>64.906197717435134</v>
      </c>
      <c r="BE24" s="1005">
        <f t="shared" si="5"/>
        <v>57.498508161008267</v>
      </c>
      <c r="BF24" s="1005">
        <f t="shared" si="5"/>
        <v>52.992010079182108</v>
      </c>
      <c r="BG24" s="1005">
        <f t="shared" si="5"/>
        <v>53.773112087236086</v>
      </c>
      <c r="BH24" s="1005">
        <f t="shared" si="5"/>
        <v>40.364706407527919</v>
      </c>
      <c r="BI24" s="1005">
        <f t="shared" si="5"/>
        <v>43.371569535679889</v>
      </c>
      <c r="BJ24" s="1005">
        <f t="shared" si="5"/>
        <v>43.267232094669076</v>
      </c>
      <c r="BK24" s="1005">
        <f t="shared" si="5"/>
        <v>37.866861651726751</v>
      </c>
      <c r="BL24" s="1005">
        <f t="shared" si="5"/>
        <v>49.407215658572802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126.36689738381253</v>
      </c>
      <c r="AZ25" s="1005">
        <f t="shared" ref="AZ25:BL25" si="6">Y41</f>
        <v>140.226652377059</v>
      </c>
      <c r="BA25" s="1005">
        <f t="shared" si="6"/>
        <v>138.09397052936933</v>
      </c>
      <c r="BB25" s="1005">
        <f t="shared" si="6"/>
        <v>139.18126654509331</v>
      </c>
      <c r="BC25" s="1005">
        <f t="shared" si="6"/>
        <v>137.17205498868756</v>
      </c>
      <c r="BD25" s="1005">
        <f t="shared" si="6"/>
        <v>136.40301145879684</v>
      </c>
      <c r="BE25" s="1005">
        <f t="shared" si="6"/>
        <v>137.34658795945839</v>
      </c>
      <c r="BF25" s="1005">
        <f t="shared" si="6"/>
        <v>135.0802243801341</v>
      </c>
      <c r="BG25" s="1005">
        <f t="shared" si="6"/>
        <v>133.18698032844605</v>
      </c>
      <c r="BH25" s="1005">
        <f t="shared" si="6"/>
        <v>135.26464166996575</v>
      </c>
      <c r="BI25" s="1005">
        <f t="shared" si="6"/>
        <v>130.41232985432671</v>
      </c>
      <c r="BJ25" s="1005">
        <f t="shared" si="6"/>
        <v>119.03311274304974</v>
      </c>
      <c r="BK25" s="1005">
        <f t="shared" si="6"/>
        <v>117.23333420405419</v>
      </c>
      <c r="BL25" s="1005">
        <f t="shared" si="6"/>
        <v>121.34183422017526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6.0191274851942911</v>
      </c>
      <c r="AZ26" s="1005">
        <f t="shared" si="7"/>
        <v>7.4181769826847379</v>
      </c>
      <c r="BA26" s="1005">
        <f t="shared" si="7"/>
        <v>5.0863912707706112</v>
      </c>
      <c r="BB26" s="1005">
        <f t="shared" si="7"/>
        <v>8.6098313167447547</v>
      </c>
      <c r="BC26" s="1005">
        <f t="shared" si="7"/>
        <v>5.8191847883768633</v>
      </c>
      <c r="BD26" s="1005">
        <f t="shared" si="7"/>
        <v>6.0776078512937302</v>
      </c>
      <c r="BE26" s="1005">
        <f t="shared" si="7"/>
        <v>6.257115357078411</v>
      </c>
      <c r="BF26" s="1005">
        <f t="shared" si="7"/>
        <v>6.5104756603483098</v>
      </c>
      <c r="BG26" s="1005">
        <f t="shared" si="7"/>
        <v>8.9551561765255308</v>
      </c>
      <c r="BH26" s="1005">
        <f t="shared" si="7"/>
        <v>5.8925837457622441</v>
      </c>
      <c r="BI26" s="1005">
        <f t="shared" si="7"/>
        <v>5.5605250601431457</v>
      </c>
      <c r="BJ26" s="1005">
        <f t="shared" si="7"/>
        <v>6.0510410392384264</v>
      </c>
      <c r="BK26" s="1005">
        <f t="shared" si="7"/>
        <v>6.0098209243597154</v>
      </c>
      <c r="BL26" s="1005">
        <f t="shared" si="7"/>
        <v>6.1722903244380234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296.04380213030538</v>
      </c>
      <c r="AZ27" s="1005">
        <f t="shared" si="8"/>
        <v>317.38286619292961</v>
      </c>
      <c r="BA27" s="1005">
        <f t="shared" si="8"/>
        <v>338.54826700383285</v>
      </c>
      <c r="BB27" s="1005">
        <f t="shared" si="8"/>
        <v>358.64223968263053</v>
      </c>
      <c r="BC27" s="1005">
        <f t="shared" si="8"/>
        <v>358.97029501426499</v>
      </c>
      <c r="BD27" s="1005">
        <f t="shared" si="8"/>
        <v>349.51654696393877</v>
      </c>
      <c r="BE27" s="1005">
        <f t="shared" si="8"/>
        <v>327.29438525152614</v>
      </c>
      <c r="BF27" s="1005">
        <f t="shared" si="8"/>
        <v>306.11145692413584</v>
      </c>
      <c r="BG27" s="1005">
        <f t="shared" si="8"/>
        <v>304.75303097963661</v>
      </c>
      <c r="BH27" s="1005">
        <f t="shared" si="8"/>
        <v>274.03227259413455</v>
      </c>
      <c r="BI27" s="1005">
        <f t="shared" si="8"/>
        <v>275.06403417593225</v>
      </c>
      <c r="BJ27" s="1005">
        <f t="shared" si="8"/>
        <v>268.78420613921622</v>
      </c>
      <c r="BK27" s="1005">
        <f t="shared" si="8"/>
        <v>251.5280927590415</v>
      </c>
      <c r="BL27" s="1005">
        <f t="shared" si="8"/>
        <v>275.70806655829028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358.97029501426499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59.576440029027879</v>
      </c>
      <c r="P31" s="453">
        <f t="shared" ref="P31:P43" si="9">O31/$O$30</f>
        <v>0.16596481897383847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26.599930072070858</v>
      </c>
      <c r="P32" s="454">
        <f t="shared" si="9"/>
        <v>7.4100644096508919E-2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4.3410748058254978</v>
      </c>
      <c r="P33" s="454">
        <f t="shared" si="9"/>
        <v>1.2093131008661844E-2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28.635435151131521</v>
      </c>
      <c r="P34" s="454">
        <f t="shared" si="9"/>
        <v>7.9771043868667707E-2</v>
      </c>
      <c r="Q34" s="328"/>
      <c r="R34" s="13"/>
      <c r="S34" s="323"/>
      <c r="T34" s="563" t="s">
        <v>112</v>
      </c>
      <c r="U34" s="332"/>
      <c r="V34" s="332"/>
      <c r="W34" s="332"/>
      <c r="X34" s="893">
        <f>X35+X39+X40+X41+X47</f>
        <v>296.04380213030538</v>
      </c>
      <c r="Y34" s="894">
        <f t="shared" ref="Y34:AK34" si="10">Y35+Y39+Y40+Y41+Y47</f>
        <v>317.38286619292961</v>
      </c>
      <c r="Z34" s="894">
        <f t="shared" si="10"/>
        <v>338.54826700383285</v>
      </c>
      <c r="AA34" s="894">
        <f t="shared" si="10"/>
        <v>358.64223968263053</v>
      </c>
      <c r="AB34" s="894">
        <f t="shared" si="10"/>
        <v>358.97029501426499</v>
      </c>
      <c r="AC34" s="894">
        <f t="shared" si="10"/>
        <v>349.51654696393877</v>
      </c>
      <c r="AD34" s="894">
        <f t="shared" si="10"/>
        <v>327.29438525152614</v>
      </c>
      <c r="AE34" s="894">
        <f t="shared" si="10"/>
        <v>306.11145692413584</v>
      </c>
      <c r="AF34" s="894">
        <f t="shared" si="10"/>
        <v>304.75303097963661</v>
      </c>
      <c r="AG34" s="894">
        <f t="shared" si="10"/>
        <v>274.03227259413455</v>
      </c>
      <c r="AH34" s="894">
        <f t="shared" si="10"/>
        <v>275.06403417593225</v>
      </c>
      <c r="AI34" s="894">
        <f t="shared" si="10"/>
        <v>268.78420613921622</v>
      </c>
      <c r="AJ34" s="894">
        <f t="shared" si="10"/>
        <v>251.5280927590415</v>
      </c>
      <c r="AK34" s="895">
        <f t="shared" si="10"/>
        <v>275.70806655829028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86.504990666163735</v>
      </c>
      <c r="P35" s="453">
        <f t="shared" si="9"/>
        <v>0.24098091643690503</v>
      </c>
      <c r="Q35" s="328"/>
      <c r="R35" s="13"/>
      <c r="S35" s="323"/>
      <c r="T35" s="334"/>
      <c r="U35" s="246" t="s">
        <v>114</v>
      </c>
      <c r="V35" s="344"/>
      <c r="W35" s="344"/>
      <c r="X35" s="896">
        <f>SUM(X36:X38)</f>
        <v>53.917869717302402</v>
      </c>
      <c r="Y35" s="897">
        <f t="shared" ref="Y35:AK35" si="11">SUM(Y36:Y38)</f>
        <v>48.958950661090924</v>
      </c>
      <c r="Z35" s="897">
        <f t="shared" si="11"/>
        <v>55.105278254137275</v>
      </c>
      <c r="AA35" s="897">
        <f t="shared" si="11"/>
        <v>53.69665013292704</v>
      </c>
      <c r="AB35" s="897">
        <f t="shared" si="11"/>
        <v>59.576440029027879</v>
      </c>
      <c r="AC35" s="897">
        <f t="shared" si="11"/>
        <v>55.057527090227353</v>
      </c>
      <c r="AD35" s="897">
        <f t="shared" si="11"/>
        <v>52.513097687876794</v>
      </c>
      <c r="AE35" s="897">
        <f t="shared" si="11"/>
        <v>50.127314957996205</v>
      </c>
      <c r="AF35" s="897">
        <f t="shared" si="11"/>
        <v>49.879015490511676</v>
      </c>
      <c r="AG35" s="897">
        <f t="shared" si="11"/>
        <v>39.224057940153429</v>
      </c>
      <c r="AH35" s="897">
        <f t="shared" si="11"/>
        <v>41.365869953863537</v>
      </c>
      <c r="AI35" s="897">
        <f t="shared" si="11"/>
        <v>46.237281743782361</v>
      </c>
      <c r="AJ35" s="897">
        <f t="shared" si="11"/>
        <v>41.25481021640428</v>
      </c>
      <c r="AK35" s="898">
        <f t="shared" si="11"/>
        <v>43.387144982907373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69.897624542009012</v>
      </c>
      <c r="P36" s="453">
        <f t="shared" si="9"/>
        <v>0.19471701562167248</v>
      </c>
      <c r="Q36" s="328"/>
      <c r="R36" s="13"/>
      <c r="S36" s="356" t="s">
        <v>184</v>
      </c>
      <c r="T36" s="335"/>
      <c r="U36" s="346"/>
      <c r="V36" s="336" t="s">
        <v>184</v>
      </c>
      <c r="W36" s="357"/>
      <c r="X36" s="899">
        <f>VLOOKUP(年度マスタ!$K$4&amp;"_"&amp;X$33,データシート1!$A:$BT,MATCH("aa_"&amp;$S36,データシート1!$A$1:$BT$1,0),0)</f>
        <v>15.539404705152711</v>
      </c>
      <c r="Y36" s="900">
        <f>VLOOKUP(年度マスタ!$K$4&amp;"_"&amp;Y$33,データシート1!$A:$BT,MATCH("aa_"&amp;$S36,データシート1!$A$1:$BT$1,0),0)</f>
        <v>13.7695649179465</v>
      </c>
      <c r="Z36" s="900">
        <f>VLOOKUP(年度マスタ!$K$4&amp;"_"&amp;Z$33,データシート1!$A:$BT,MATCH("aa_"&amp;$S36,データシート1!$A$1:$BT$1,0),0)</f>
        <v>21.244354748708869</v>
      </c>
      <c r="AA36" s="900">
        <f>VLOOKUP(年度マスタ!$K$4&amp;"_"&amp;AA$33,データシート1!$A:$BT,MATCH("aa_"&amp;$S36,データシート1!$A$1:$BT$1,0),0)</f>
        <v>20.88117250496779</v>
      </c>
      <c r="AB36" s="900">
        <f>VLOOKUP(年度マスタ!$K$4&amp;"_"&amp;AB$33,データシート1!$A:$BT,MATCH("aa_"&amp;$S36,データシート1!$A$1:$BT$1,0),0)</f>
        <v>26.599930072070858</v>
      </c>
      <c r="AC36" s="900">
        <f>VLOOKUP(年度マスタ!$K$4&amp;"_"&amp;AC$33,データシート1!$A:$BT,MATCH("aa_"&amp;$S36,データシート1!$A$1:$BT$1,0),0)</f>
        <v>24.90743433905233</v>
      </c>
      <c r="AD36" s="900">
        <f>VLOOKUP(年度マスタ!$K$4&amp;"_"&amp;AD$33,データシート1!$A:$BT,MATCH("aa_"&amp;$S36,データシート1!$A$1:$BT$1,0),0)</f>
        <v>19.583364258361691</v>
      </c>
      <c r="AE36" s="900">
        <f>VLOOKUP(年度マスタ!$K$4&amp;"_"&amp;AE$33,データシート1!$A:$BT,MATCH("aa_"&amp;$S36,データシート1!$A$1:$BT$1,0),0)</f>
        <v>18.532821372325142</v>
      </c>
      <c r="AF36" s="900">
        <f>VLOOKUP(年度マスタ!$K$4&amp;"_"&amp;AF$33,データシート1!$A:$BT,MATCH("aa_"&amp;$S36,データシート1!$A$1:$BT$1,0),0)</f>
        <v>22.112465462086593</v>
      </c>
      <c r="AG36" s="900">
        <f>VLOOKUP(年度マスタ!$K$4&amp;"_"&amp;AG$33,データシート1!$A:$BT,MATCH("aa_"&amp;$S36,データシート1!$A$1:$BT$1,0),0)</f>
        <v>14.275532176770236</v>
      </c>
      <c r="AH36" s="900">
        <f>VLOOKUP(年度マスタ!$K$4&amp;"_"&amp;AH$33,データシート1!$A:$BT,MATCH("aa_"&amp;$S36,データシート1!$A$1:$BT$1,0),0)</f>
        <v>16.224656266630113</v>
      </c>
      <c r="AI36" s="900">
        <f>VLOOKUP(年度マスタ!$K$4&amp;"_"&amp;AI$33,データシート1!$A:$BT,MATCH("aa_"&amp;$S36,データシート1!$A$1:$BT$1,0),0)</f>
        <v>16.711528924062389</v>
      </c>
      <c r="AJ36" s="900">
        <f>VLOOKUP(年度マスタ!$K$4&amp;"_"&amp;AJ$33,データシート1!$A:$BT,MATCH("aa_"&amp;$S36,データシート1!$A$1:$BT$1,0),0)</f>
        <v>13.823743022001853</v>
      </c>
      <c r="AK36" s="901">
        <f>VLOOKUP(年度マスタ!$K$4&amp;"_"&amp;AK$33,データシート1!$A:$BT,MATCH("aa_"&amp;$S36,データシート1!$A$1:$BT$1,0),0)</f>
        <v>16.330667944190498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137.17205498868756</v>
      </c>
      <c r="P37" s="453">
        <f t="shared" si="9"/>
        <v>0.38212647924875381</v>
      </c>
      <c r="Q37" s="328"/>
      <c r="R37" s="13"/>
      <c r="S37" s="356" t="s">
        <v>187</v>
      </c>
      <c r="T37" s="335"/>
      <c r="U37" s="346"/>
      <c r="V37" s="336" t="s">
        <v>194</v>
      </c>
      <c r="W37" s="357"/>
      <c r="X37" s="899">
        <f>VLOOKUP(年度マスタ!$K$4&amp;"_"&amp;X$33,データシート1!$A:$BT,MATCH("aa_"&amp;$S37,データシート1!$A$1:$BT$1,0),0)</f>
        <v>3.2813373292296939</v>
      </c>
      <c r="Y37" s="900">
        <f>VLOOKUP(年度マスタ!$K$4&amp;"_"&amp;Y$33,データシート1!$A:$BT,MATCH("aa_"&amp;$S37,データシート1!$A$1:$BT$1,0),0)</f>
        <v>3.5586246666929728</v>
      </c>
      <c r="Z37" s="900">
        <f>VLOOKUP(年度マスタ!$K$4&amp;"_"&amp;Z$33,データシート1!$A:$BT,MATCH("aa_"&amp;$S37,データシート1!$A$1:$BT$1,0),0)</f>
        <v>4.7554156631652962</v>
      </c>
      <c r="AA37" s="900">
        <f>VLOOKUP(年度マスタ!$K$4&amp;"_"&amp;AA$33,データシート1!$A:$BT,MATCH("aa_"&amp;$S37,データシート1!$A$1:$BT$1,0),0)</f>
        <v>4.5961388202894504</v>
      </c>
      <c r="AB37" s="900">
        <f>VLOOKUP(年度マスタ!$K$4&amp;"_"&amp;AB$33,データシート1!$A:$BT,MATCH("aa_"&amp;$S37,データシート1!$A$1:$BT$1,0),0)</f>
        <v>4.3410748058254978</v>
      </c>
      <c r="AC37" s="900">
        <f>VLOOKUP(年度マスタ!$K$4&amp;"_"&amp;AC$33,データシート1!$A:$BT,MATCH("aa_"&amp;$S37,データシート1!$A$1:$BT$1,0),0)</f>
        <v>4.4862480076678466</v>
      </c>
      <c r="AD37" s="900">
        <f>VLOOKUP(年度マスタ!$K$4&amp;"_"&amp;AD$33,データシート1!$A:$BT,MATCH("aa_"&amp;$S37,データシート1!$A$1:$BT$1,0),0)</f>
        <v>3.756267426356199</v>
      </c>
      <c r="AE37" s="900">
        <f>VLOOKUP(年度マスタ!$K$4&amp;"_"&amp;AE$33,データシート1!$A:$BT,MATCH("aa_"&amp;$S37,データシート1!$A$1:$BT$1,0),0)</f>
        <v>3.7807864448409578</v>
      </c>
      <c r="AF37" s="900">
        <f>VLOOKUP(年度マスタ!$K$4&amp;"_"&amp;AF$33,データシート1!$A:$BT,MATCH("aa_"&amp;$S37,データシート1!$A$1:$BT$1,0),0)</f>
        <v>3.6223805637222268</v>
      </c>
      <c r="AG37" s="900">
        <f>VLOOKUP(年度マスタ!$K$4&amp;"_"&amp;AG$33,データシート1!$A:$BT,MATCH("aa_"&amp;$S37,データシート1!$A$1:$BT$1,0),0)</f>
        <v>3.1765936550981353</v>
      </c>
      <c r="AH37" s="900">
        <f>VLOOKUP(年度マスタ!$K$4&amp;"_"&amp;AH$33,データシート1!$A:$BT,MATCH("aa_"&amp;$S37,データシート1!$A$1:$BT$1,0),0)</f>
        <v>2.9784359755700711</v>
      </c>
      <c r="AI37" s="900">
        <f>VLOOKUP(年度マスタ!$K$4&amp;"_"&amp;AI$33,データシート1!$A:$BT,MATCH("aa_"&amp;$S37,データシート1!$A$1:$BT$1,0),0)</f>
        <v>3.2018131642335579</v>
      </c>
      <c r="AJ37" s="900">
        <f>VLOOKUP(年度マスタ!$K$4&amp;"_"&amp;AJ$33,データシート1!$A:$BT,MATCH("aa_"&amp;$S37,データシート1!$A$1:$BT$1,0),0)</f>
        <v>3.233967954166181</v>
      </c>
      <c r="AK37" s="901">
        <f>VLOOKUP(年度マスタ!$K$4&amp;"_"&amp;AK$33,データシート1!$A:$BT,MATCH("aa_"&amp;$S37,データシート1!$A$1:$BT$1,0),0)</f>
        <v>3.4072197095449308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95.813659887273587</v>
      </c>
      <c r="P38" s="454">
        <f t="shared" si="9"/>
        <v>0.26691250283945106</v>
      </c>
      <c r="Q38" s="328"/>
      <c r="R38" s="13"/>
      <c r="S38" s="356" t="s">
        <v>188</v>
      </c>
      <c r="T38" s="335"/>
      <c r="U38" s="348"/>
      <c r="V38" s="358" t="s">
        <v>197</v>
      </c>
      <c r="W38" s="358"/>
      <c r="X38" s="899">
        <f>VLOOKUP(年度マスタ!$K$4&amp;"_"&amp;X$33,データシート1!$A:$BT,MATCH("aa_"&amp;$S38,データシート1!$A$1:$BT$1,0),0)</f>
        <v>35.097127682919997</v>
      </c>
      <c r="Y38" s="900">
        <f>VLOOKUP(年度マスタ!$K$4&amp;"_"&amp;Y$33,データシート1!$A:$BT,MATCH("aa_"&amp;$S38,データシート1!$A$1:$BT$1,0),0)</f>
        <v>31.630761076451449</v>
      </c>
      <c r="Z38" s="900">
        <f>VLOOKUP(年度マスタ!$K$4&amp;"_"&amp;Z$33,データシート1!$A:$BT,MATCH("aa_"&amp;$S38,データシート1!$A$1:$BT$1,0),0)</f>
        <v>29.105507842263108</v>
      </c>
      <c r="AA38" s="900">
        <f>VLOOKUP(年度マスタ!$K$4&amp;"_"&amp;AA$33,データシート1!$A:$BT,MATCH("aa_"&amp;$S38,データシート1!$A$1:$BT$1,0),0)</f>
        <v>28.2193388076698</v>
      </c>
      <c r="AB38" s="900">
        <f>VLOOKUP(年度マスタ!$K$4&amp;"_"&amp;AB$33,データシート1!$A:$BT,MATCH("aa_"&amp;$S38,データシート1!$A$1:$BT$1,0),0)</f>
        <v>28.635435151131521</v>
      </c>
      <c r="AC38" s="900">
        <f>VLOOKUP(年度マスタ!$K$4&amp;"_"&amp;AC$33,データシート1!$A:$BT,MATCH("aa_"&amp;$S38,データシート1!$A$1:$BT$1,0),0)</f>
        <v>25.66384474350718</v>
      </c>
      <c r="AD38" s="900">
        <f>VLOOKUP(年度マスタ!$K$4&amp;"_"&amp;AD$33,データシート1!$A:$BT,MATCH("aa_"&amp;$S38,データシート1!$A$1:$BT$1,0),0)</f>
        <v>29.1734660031589</v>
      </c>
      <c r="AE38" s="900">
        <f>VLOOKUP(年度マスタ!$K$4&amp;"_"&amp;AE$33,データシート1!$A:$BT,MATCH("aa_"&amp;$S38,データシート1!$A$1:$BT$1,0),0)</f>
        <v>27.813707140830104</v>
      </c>
      <c r="AF38" s="900">
        <f>VLOOKUP(年度マスタ!$K$4&amp;"_"&amp;AF$33,データシート1!$A:$BT,MATCH("aa_"&amp;$S38,データシート1!$A$1:$BT$1,0),0)</f>
        <v>24.144169464702852</v>
      </c>
      <c r="AG38" s="900">
        <f>VLOOKUP(年度マスタ!$K$4&amp;"_"&amp;AG$33,データシート1!$A:$BT,MATCH("aa_"&amp;$S38,データシート1!$A$1:$BT$1,0),0)</f>
        <v>21.771932108285053</v>
      </c>
      <c r="AH38" s="900">
        <f>VLOOKUP(年度マスタ!$K$4&amp;"_"&amp;AH$33,データシート1!$A:$BT,MATCH("aa_"&amp;$S38,データシート1!$A$1:$BT$1,0),0)</f>
        <v>22.162777711663356</v>
      </c>
      <c r="AI38" s="900">
        <f>VLOOKUP(年度マスタ!$K$4&amp;"_"&amp;AI$33,データシート1!$A:$BT,MATCH("aa_"&amp;$S38,データシート1!$A$1:$BT$1,0),0)</f>
        <v>26.323939655486409</v>
      </c>
      <c r="AJ38" s="900">
        <f>VLOOKUP(年度マスタ!$K$4&amp;"_"&amp;AJ$33,データシート1!$A:$BT,MATCH("aa_"&amp;$S38,データシート1!$A$1:$BT$1,0),0)</f>
        <v>24.197099240236245</v>
      </c>
      <c r="AK38" s="901">
        <f>VLOOKUP(年度マスタ!$K$4&amp;"_"&amp;AK$33,データシート1!$A:$BT,MATCH("aa_"&amp;$S38,データシート1!$A$1:$BT$1,0),0)</f>
        <v>23.649257329171949</v>
      </c>
      <c r="AL38" s="330"/>
      <c r="AW38" s="17" t="str">
        <f>年度マスタ!H4</f>
        <v>42</v>
      </c>
      <c r="AX38" s="17" t="s">
        <v>198</v>
      </c>
      <c r="AY38" s="17">
        <f>VLOOKUP($AW38&amp;"_"&amp;$AY$34,データシート1!$A:$BT,MATCH($AY$31&amp;"_"&amp;AY$36,データシート1!$A$1:$BT$1,0),0)</f>
        <v>944.35915983110215</v>
      </c>
      <c r="AZ38" s="17">
        <f>VLOOKUP($AW38&amp;"_"&amp;$AY$34,データシート1!$A:$BT,MATCH($AY$31&amp;"_"&amp;AZ$36,データシート1!$A$1:$BT$1,0),0)</f>
        <v>90.746502108495974</v>
      </c>
      <c r="BA38" s="17">
        <f>VLOOKUP($AW38&amp;"_"&amp;$AY$34,データシート1!$A:$BT,MATCH($AY$31&amp;"_"&amp;BA$36,データシート1!$A$1:$BT$1,0),0)</f>
        <v>594.68581913131266</v>
      </c>
      <c r="BB38" s="17">
        <f>VLOOKUP($AW38&amp;"_"&amp;$AY$34,データシート1!$A:$BT,MATCH($AY$31&amp;"_"&amp;BB$36,データシート1!$A$1:$BT$1,0),0)</f>
        <v>1613.2556667703791</v>
      </c>
      <c r="BC38" s="17">
        <f>VLOOKUP($AW38&amp;"_"&amp;$AY$34,データシート1!$A:$BT,MATCH($AY$31&amp;"_"&amp;BC$36,データシート1!$A$1:$BT$1,0),0)</f>
        <v>1578.377495185943</v>
      </c>
      <c r="BD38" s="17">
        <f>VLOOKUP($AW38&amp;"_"&amp;$AY$34,データシート1!$A:$BT,MATCH($AY$31&amp;"_"&amp;BD$36,データシート1!$A$1:$BT$1,0),0)</f>
        <v>1032.1077271736049</v>
      </c>
      <c r="BE38" s="17">
        <f>VLOOKUP($AW38&amp;"_"&amp;$AY$34,データシート1!$A:$BT,MATCH($AY$31&amp;"_"&amp;BE$36,データシート1!$A$1:$BT$1,0),0)</f>
        <v>921.88514730842326</v>
      </c>
      <c r="BF38" s="17">
        <f>VLOOKUP($AW38&amp;"_"&amp;$AY$34,データシート1!$A:$BT,MATCH($AY$31&amp;"_"&amp;BF$36,データシート1!$A$1:$BT$1,0),0)</f>
        <v>76.887546504802472</v>
      </c>
      <c r="BG38" s="17">
        <f>VLOOKUP($AW38&amp;"_"&amp;$AY$34,データシート1!$A:$BT,MATCH($AY$31&amp;"_"&amp;BG$36,データシート1!$A$1:$BT$1,0),0)</f>
        <v>325.34224170222041</v>
      </c>
      <c r="BH38" s="17">
        <f>VLOOKUP($AW38&amp;"_"&amp;$AY$34,データシート1!$A:$BT,MATCH($AY$31&amp;"_"&amp;BH$36,データシート1!$A$1:$BT$1,0),0)</f>
        <v>145.13071033245001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47.978054990432511</v>
      </c>
      <c r="P39" s="454">
        <f t="shared" si="9"/>
        <v>0.13365466629634612</v>
      </c>
      <c r="Q39" s="328"/>
      <c r="R39" s="13"/>
      <c r="S39" s="356" t="s">
        <v>189</v>
      </c>
      <c r="T39" s="335"/>
      <c r="U39" s="343" t="s">
        <v>199</v>
      </c>
      <c r="V39" s="344"/>
      <c r="W39" s="344"/>
      <c r="X39" s="896">
        <f>VLOOKUP(年度マスタ!$K$4&amp;"_"&amp;X$33,データシート1!$A:$BT,MATCH("aa_"&amp;$S39,データシート1!$A$1:$BT$1,0),0)</f>
        <v>63.427981748008762</v>
      </c>
      <c r="Y39" s="897">
        <f>VLOOKUP(年度マスタ!$K$4&amp;"_"&amp;Y$33,データシート1!$A:$BT,MATCH("aa_"&amp;$S39,データシート1!$A$1:$BT$1,0),0)</f>
        <v>68.025623916483525</v>
      </c>
      <c r="Z39" s="897">
        <f>VLOOKUP(年度マスタ!$K$4&amp;"_"&amp;Z$33,データシート1!$A:$BT,MATCH("aa_"&amp;$S39,データシート1!$A$1:$BT$1,0),0)</f>
        <v>78.837025908115677</v>
      </c>
      <c r="AA39" s="897">
        <f>VLOOKUP(年度マスタ!$K$4&amp;"_"&amp;AA$33,データシート1!$A:$BT,MATCH("aa_"&amp;$S39,データシート1!$A$1:$BT$1,0),0)</f>
        <v>85.407600601963608</v>
      </c>
      <c r="AB39" s="897">
        <f>VLOOKUP(年度マスタ!$K$4&amp;"_"&amp;AB$33,データシート1!$A:$BT,MATCH("aa_"&amp;$S39,データシート1!$A$1:$BT$1,0),0)</f>
        <v>86.504990666163735</v>
      </c>
      <c r="AC39" s="897">
        <f>VLOOKUP(年度マスタ!$K$4&amp;"_"&amp;AC$33,データシート1!$A:$BT,MATCH("aa_"&amp;$S39,データシート1!$A$1:$BT$1,0),0)</f>
        <v>87.072202846185732</v>
      </c>
      <c r="AD39" s="897">
        <f>VLOOKUP(年度マスタ!$K$4&amp;"_"&amp;AD$33,データシート1!$A:$BT,MATCH("aa_"&amp;$S39,データシート1!$A$1:$BT$1,0),0)</f>
        <v>73.67907608610426</v>
      </c>
      <c r="AE39" s="897">
        <f>VLOOKUP(年度マスタ!$K$4&amp;"_"&amp;AE$33,データシート1!$A:$BT,MATCH("aa_"&amp;$S39,データシート1!$A$1:$BT$1,0),0)</f>
        <v>61.40143184647507</v>
      </c>
      <c r="AF39" s="897">
        <f>VLOOKUP(年度マスタ!$K$4&amp;"_"&amp;AF$33,データシート1!$A:$BT,MATCH("aa_"&amp;$S39,データシート1!$A$1:$BT$1,0),0)</f>
        <v>58.958766896917268</v>
      </c>
      <c r="AG39" s="897">
        <f>VLOOKUP(年度マスタ!$K$4&amp;"_"&amp;AG$33,データシート1!$A:$BT,MATCH("aa_"&amp;$S39,データシート1!$A$1:$BT$1,0),0)</f>
        <v>53.286282830725227</v>
      </c>
      <c r="AH39" s="897">
        <f>VLOOKUP(年度マスタ!$K$4&amp;"_"&amp;AH$33,データシート1!$A:$BT,MATCH("aa_"&amp;$S39,データシート1!$A$1:$BT$1,0),0)</f>
        <v>54.353739771918953</v>
      </c>
      <c r="AI39" s="897">
        <f>VLOOKUP(年度マスタ!$K$4&amp;"_"&amp;AI$33,データシート1!$A:$BT,MATCH("aa_"&amp;$S39,データシート1!$A$1:$BT$1,0),0)</f>
        <v>54.19553851847661</v>
      </c>
      <c r="AJ39" s="897">
        <f>VLOOKUP(年度マスタ!$K$4&amp;"_"&amp;AJ$33,データシート1!$A:$BT,MATCH("aa_"&amp;$S39,データシート1!$A$1:$BT$1,0),0)</f>
        <v>49.163265762496593</v>
      </c>
      <c r="AK39" s="898">
        <f>VLOOKUP(年度マスタ!$K$4&amp;"_"&amp;AK$33,データシート1!$A:$BT,MATCH("aa_"&amp;$S39,データシート1!$A$1:$BT$1,0),0)</f>
        <v>55.399581372196877</v>
      </c>
      <c r="AL39" s="330"/>
      <c r="AW39" s="17" t="str">
        <f>年度マスタ!K4</f>
        <v>42203</v>
      </c>
      <c r="AX39" s="17" t="s">
        <v>200</v>
      </c>
      <c r="AY39" s="17">
        <f>VLOOKUP($AW39&amp;"_"&amp;$AY$34,データシート1!$A:$BT,MATCH($AY$31&amp;"_"&amp;AY$36,データシート1!$A$1:$BT$1,0),0)</f>
        <v>16.330667944190498</v>
      </c>
      <c r="AZ39" s="17">
        <f>VLOOKUP($AW39&amp;"_"&amp;$AY$34,データシート1!$A:$BT,MATCH($AY$31&amp;"_"&amp;AZ$36,データシート1!$A$1:$BT$1,0),0)</f>
        <v>3.4072197095449308</v>
      </c>
      <c r="BA39" s="17">
        <f>VLOOKUP($AW39&amp;"_"&amp;$AY$34,データシート1!$A:$BT,MATCH($AY$31&amp;"_"&amp;BA$36,データシート1!$A$1:$BT$1,0),0)</f>
        <v>23.649257329171949</v>
      </c>
      <c r="BB39" s="17">
        <f>VLOOKUP($AW39&amp;"_"&amp;$AY$34,データシート1!$A:$BT,MATCH($AY$31&amp;"_"&amp;BB$36,データシート1!$A$1:$BT$1,0),0)</f>
        <v>55.399581372196877</v>
      </c>
      <c r="BC39" s="17">
        <f>VLOOKUP($AW39&amp;"_"&amp;$AY$34,データシート1!$A:$BT,MATCH($AY$31&amp;"_"&amp;BC$36,データシート1!$A$1:$BT$1,0),0)</f>
        <v>49.407215658572802</v>
      </c>
      <c r="BD39" s="17">
        <f>VLOOKUP($AW39&amp;"_"&amp;$AY$34,データシート1!$A:$BT,MATCH($AY$31&amp;"_"&amp;BD$36,データシート1!$A$1:$BT$1,0),0)</f>
        <v>38.603653960935304</v>
      </c>
      <c r="BE39" s="17">
        <f>VLOOKUP($AW39&amp;"_"&amp;$AY$34,データシート1!$A:$BT,MATCH($AY$31&amp;"_"&amp;BE$36,データシート1!$A$1:$BT$1,0),0)</f>
        <v>41.40665922481584</v>
      </c>
      <c r="BF39" s="17">
        <f>VLOOKUP($AW39&amp;"_"&amp;$AY$34,データシート1!$A:$BT,MATCH($AY$31&amp;"_"&amp;BF$36,データシート1!$A$1:$BT$1,0),0)</f>
        <v>2.5413522311883208</v>
      </c>
      <c r="BG39" s="17">
        <f>VLOOKUP($AW39&amp;"_"&amp;$AY$34,データシート1!$A:$BT,MATCH($AY$31&amp;"_"&amp;BG$36,データシート1!$A$1:$BT$1,0),0)</f>
        <v>38.79016880323578</v>
      </c>
      <c r="BH39" s="17">
        <f>VLOOKUP($AW39&amp;"_"&amp;$AY$34,データシート1!$A:$BT,MATCH($AY$31&amp;"_"&amp;BH$36,データシート1!$A$1:$BT$1,0),0)</f>
        <v>6.1722903244380234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47.835604896841076</v>
      </c>
      <c r="P40" s="454">
        <f t="shared" si="9"/>
        <v>0.13325783654310491</v>
      </c>
      <c r="Q40" s="328"/>
      <c r="R40" s="13"/>
      <c r="S40" s="356" t="s">
        <v>165</v>
      </c>
      <c r="T40" s="335"/>
      <c r="U40" s="343" t="s">
        <v>165</v>
      </c>
      <c r="V40" s="344"/>
      <c r="W40" s="344"/>
      <c r="X40" s="896">
        <f>VLOOKUP(年度マスタ!$K$4&amp;"_"&amp;X$33,データシート1!$A:$BT,MATCH("aa_"&amp;$S40,データシート1!$A$1:$BT$1,0),0)</f>
        <v>46.311925795987349</v>
      </c>
      <c r="Y40" s="897">
        <f>VLOOKUP(年度マスタ!$K$4&amp;"_"&amp;Y$33,データシート1!$A:$BT,MATCH("aa_"&amp;$S40,データシート1!$A$1:$BT$1,0),0)</f>
        <v>52.753462255611467</v>
      </c>
      <c r="Z40" s="897">
        <f>VLOOKUP(年度マスタ!$K$4&amp;"_"&amp;Z$33,データシート1!$A:$BT,MATCH("aa_"&amp;$S40,データシート1!$A$1:$BT$1,0),0)</f>
        <v>61.425601041439933</v>
      </c>
      <c r="AA40" s="897">
        <f>VLOOKUP(年度マスタ!$K$4&amp;"_"&amp;AA$33,データシート1!$A:$BT,MATCH("aa_"&amp;$S40,データシート1!$A$1:$BT$1,0),0)</f>
        <v>71.74689108590178</v>
      </c>
      <c r="AB40" s="897">
        <f>VLOOKUP(年度マスタ!$K$4&amp;"_"&amp;AB$33,データシート1!$A:$BT,MATCH("aa_"&amp;$S40,データシート1!$A$1:$BT$1,0),0)</f>
        <v>69.897624542009012</v>
      </c>
      <c r="AC40" s="897">
        <f>VLOOKUP(年度マスタ!$K$4&amp;"_"&amp;AC$33,データシート1!$A:$BT,MATCH("aa_"&amp;$S40,データシート1!$A$1:$BT$1,0),0)</f>
        <v>64.906197717435134</v>
      </c>
      <c r="AD40" s="897">
        <f>VLOOKUP(年度マスタ!$K$4&amp;"_"&amp;AD$33,データシート1!$A:$BT,MATCH("aa_"&amp;$S40,データシート1!$A$1:$BT$1,0),0)</f>
        <v>57.498508161008267</v>
      </c>
      <c r="AE40" s="897">
        <f>VLOOKUP(年度マスタ!$K$4&amp;"_"&amp;AE$33,データシート1!$A:$BT,MATCH("aa_"&amp;$S40,データシート1!$A$1:$BT$1,0),0)</f>
        <v>52.992010079182108</v>
      </c>
      <c r="AF40" s="897">
        <f>VLOOKUP(年度マスタ!$K$4&amp;"_"&amp;AF$33,データシート1!$A:$BT,MATCH("aa_"&amp;$S40,データシート1!$A$1:$BT$1,0),0)</f>
        <v>53.773112087236086</v>
      </c>
      <c r="AG40" s="897">
        <f>VLOOKUP(年度マスタ!$K$4&amp;"_"&amp;AG$33,データシート1!$A:$BT,MATCH("aa_"&amp;$S40,データシート1!$A$1:$BT$1,0),0)</f>
        <v>40.364706407527919</v>
      </c>
      <c r="AH40" s="897">
        <f>VLOOKUP(年度マスタ!$K$4&amp;"_"&amp;AH$33,データシート1!$A:$BT,MATCH("aa_"&amp;$S40,データシート1!$A$1:$BT$1,0),0)</f>
        <v>43.371569535679889</v>
      </c>
      <c r="AI40" s="897">
        <f>VLOOKUP(年度マスタ!$K$4&amp;"_"&amp;AI$33,データシート1!$A:$BT,MATCH("aa_"&amp;$S40,データシート1!$A$1:$BT$1,0),0)</f>
        <v>43.267232094669076</v>
      </c>
      <c r="AJ40" s="897">
        <f>VLOOKUP(年度マスタ!$K$4&amp;"_"&amp;AJ$33,データシート1!$A:$BT,MATCH("aa_"&amp;$S40,データシート1!$A$1:$BT$1,0),0)</f>
        <v>37.866861651726751</v>
      </c>
      <c r="AK40" s="898">
        <f>VLOOKUP(年度マスタ!$K$4&amp;"_"&amp;AK$33,データシート1!$A:$BT,MATCH("aa_"&amp;$S40,データシート1!$A$1:$BT$1,0),0)</f>
        <v>49.407215658572802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3.7080068342071999</v>
      </c>
      <c r="P41" s="454">
        <f t="shared" si="9"/>
        <v>1.0329564550904828E-2</v>
      </c>
      <c r="Q41" s="328"/>
      <c r="R41" s="13"/>
      <c r="S41" s="356" t="s">
        <v>201</v>
      </c>
      <c r="T41" s="335"/>
      <c r="U41" s="246" t="s">
        <v>128</v>
      </c>
      <c r="V41" s="344"/>
      <c r="W41" s="344"/>
      <c r="X41" s="896">
        <f>X42+X45+X46</f>
        <v>126.36689738381253</v>
      </c>
      <c r="Y41" s="897">
        <f t="shared" ref="Y41:AH41" si="12">Y42+Y45+Y46</f>
        <v>140.226652377059</v>
      </c>
      <c r="Z41" s="897">
        <f t="shared" si="12"/>
        <v>138.09397052936933</v>
      </c>
      <c r="AA41" s="897">
        <f t="shared" si="12"/>
        <v>139.18126654509331</v>
      </c>
      <c r="AB41" s="897">
        <f t="shared" si="12"/>
        <v>137.17205498868756</v>
      </c>
      <c r="AC41" s="897">
        <f t="shared" si="12"/>
        <v>136.40301145879684</v>
      </c>
      <c r="AD41" s="897">
        <f t="shared" si="12"/>
        <v>137.34658795945839</v>
      </c>
      <c r="AE41" s="897">
        <f t="shared" si="12"/>
        <v>135.0802243801341</v>
      </c>
      <c r="AF41" s="897">
        <f t="shared" si="12"/>
        <v>133.18698032844605</v>
      </c>
      <c r="AG41" s="897">
        <f t="shared" si="12"/>
        <v>135.26464166996575</v>
      </c>
      <c r="AH41" s="897">
        <f t="shared" si="12"/>
        <v>130.41232985432671</v>
      </c>
      <c r="AI41" s="897">
        <f>AI42+AI45+AI46</f>
        <v>119.03311274304974</v>
      </c>
      <c r="AJ41" s="897">
        <f>AJ42+AJ45+AJ46</f>
        <v>117.23333420405419</v>
      </c>
      <c r="AK41" s="898">
        <f>AK42+AK45+AK46</f>
        <v>121.34183422017526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37.650388267206779</v>
      </c>
      <c r="P42" s="454">
        <f t="shared" si="9"/>
        <v>0.10488441185839793</v>
      </c>
      <c r="Q42" s="328"/>
      <c r="R42" s="13"/>
      <c r="S42" s="356"/>
      <c r="T42" s="335"/>
      <c r="U42" s="346"/>
      <c r="V42" s="564" t="s">
        <v>129</v>
      </c>
      <c r="W42" s="336"/>
      <c r="X42" s="899">
        <f>SUM(X43:X44)</f>
        <v>99.5883570342165</v>
      </c>
      <c r="Y42" s="900">
        <f t="shared" ref="Y42:AK42" si="13">SUM(Y43:Y44)</f>
        <v>100.17107106739347</v>
      </c>
      <c r="Z42" s="900">
        <f t="shared" si="13"/>
        <v>97.543496553944735</v>
      </c>
      <c r="AA42" s="900">
        <f t="shared" si="13"/>
        <v>97.597671320885411</v>
      </c>
      <c r="AB42" s="900">
        <f t="shared" si="13"/>
        <v>95.813659887273587</v>
      </c>
      <c r="AC42" s="900">
        <f t="shared" si="13"/>
        <v>93.405003071596354</v>
      </c>
      <c r="AD42" s="900">
        <f t="shared" si="13"/>
        <v>92.858863176717094</v>
      </c>
      <c r="AE42" s="900">
        <f t="shared" si="13"/>
        <v>91.233960776976062</v>
      </c>
      <c r="AF42" s="900">
        <f t="shared" si="13"/>
        <v>90.282437556160929</v>
      </c>
      <c r="AG42" s="900">
        <f t="shared" si="13"/>
        <v>89.093320315303885</v>
      </c>
      <c r="AH42" s="900">
        <f t="shared" si="13"/>
        <v>87.147826390888497</v>
      </c>
      <c r="AI42" s="900">
        <f t="shared" si="13"/>
        <v>79.017347214594878</v>
      </c>
      <c r="AJ42" s="900">
        <f t="shared" si="13"/>
        <v>78.736215647951795</v>
      </c>
      <c r="AK42" s="901">
        <f t="shared" si="13"/>
        <v>80.010313185751144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5.8191847883768633</v>
      </c>
      <c r="P43" s="612">
        <f t="shared" si="9"/>
        <v>1.6210769718830401E-2</v>
      </c>
      <c r="Q43" s="328"/>
      <c r="R43" s="13"/>
      <c r="S43" s="356" t="s">
        <v>190</v>
      </c>
      <c r="T43" s="359"/>
      <c r="U43" s="346"/>
      <c r="V43" s="360"/>
      <c r="W43" s="347" t="s">
        <v>190</v>
      </c>
      <c r="X43" s="899">
        <f>VLOOKUP(年度マスタ!$K$4&amp;"_"&amp;X$33,データシート1!$A:$BT,MATCH("aa_"&amp;$S43,データシート1!$A$1:$BT$1,0),0)</f>
        <v>49.655365406507833</v>
      </c>
      <c r="Y43" s="900">
        <f>VLOOKUP(年度マスタ!$K$4&amp;"_"&amp;Y$33,データシート1!$A:$BT,MATCH("aa_"&amp;$S43,データシート1!$A$1:$BT$1,0),0)</f>
        <v>49.825399950576788</v>
      </c>
      <c r="Z43" s="900">
        <f>VLOOKUP(年度マスタ!$K$4&amp;"_"&amp;Z$33,データシート1!$A:$BT,MATCH("aa_"&amp;$S43,データシート1!$A$1:$BT$1,0),0)</f>
        <v>49.182219078582705</v>
      </c>
      <c r="AA43" s="900">
        <f>VLOOKUP(年度マスタ!$K$4&amp;"_"&amp;AA$33,データシート1!$A:$BT,MATCH("aa_"&amp;$S43,データシート1!$A$1:$BT$1,0),0)</f>
        <v>49.573365426853165</v>
      </c>
      <c r="AB43" s="900">
        <f>VLOOKUP(年度マスタ!$K$4&amp;"_"&amp;AB$33,データシート1!$A:$BT,MATCH("aa_"&amp;$S43,データシート1!$A$1:$BT$1,0),0)</f>
        <v>47.978054990432511</v>
      </c>
      <c r="AC43" s="900">
        <f>VLOOKUP(年度マスタ!$K$4&amp;"_"&amp;AC$33,データシート1!$A:$BT,MATCH("aa_"&amp;$S43,データシート1!$A$1:$BT$1,0),0)</f>
        <v>46.003656758358439</v>
      </c>
      <c r="AD43" s="900">
        <f>VLOOKUP(年度マスタ!$K$4&amp;"_"&amp;AD$33,データシート1!$A:$BT,MATCH("aa_"&amp;$S43,データシート1!$A$1:$BT$1,0),0)</f>
        <v>45.902495465329139</v>
      </c>
      <c r="AE43" s="900">
        <f>VLOOKUP(年度マスタ!$K$4&amp;"_"&amp;AE$33,データシート1!$A:$BT,MATCH("aa_"&amp;$S43,データシート1!$A$1:$BT$1,0),0)</f>
        <v>45.649431591618395</v>
      </c>
      <c r="AF43" s="900">
        <f>VLOOKUP(年度マスタ!$K$4&amp;"_"&amp;AF$33,データシート1!$A:$BT,MATCH("aa_"&amp;$S43,データシート1!$A$1:$BT$1,0),0)</f>
        <v>45.203927550497177</v>
      </c>
      <c r="AG43" s="900">
        <f>VLOOKUP(年度マスタ!$K$4&amp;"_"&amp;AG$33,データシート1!$A:$BT,MATCH("aa_"&amp;$S43,データシート1!$A$1:$BT$1,0),0)</f>
        <v>44.482652038605394</v>
      </c>
      <c r="AH43" s="900">
        <f>VLOOKUP(年度マスタ!$K$4&amp;"_"&amp;AH$33,データシート1!$A:$BT,MATCH("aa_"&amp;$S43,データシート1!$A$1:$BT$1,0),0)</f>
        <v>43.322838250793275</v>
      </c>
      <c r="AI43" s="900">
        <f>VLOOKUP(年度マスタ!$K$4&amp;"_"&amp;AI$33,データシート1!$A:$BT,MATCH("aa_"&amp;$S43,データシート1!$A$1:$BT$1,0),0)</f>
        <v>37.907951122785988</v>
      </c>
      <c r="AJ43" s="900">
        <f>VLOOKUP(年度マスタ!$K$4&amp;"_"&amp;AJ$33,データシート1!$A:$BT,MATCH("aa_"&amp;$S43,データシート1!$A$1:$BT$1,0),0)</f>
        <v>36.740155357038418</v>
      </c>
      <c r="AK43" s="901">
        <f>VLOOKUP(年度マスタ!$K$4&amp;"_"&amp;AK$33,データシート1!$A:$BT,MATCH("aa_"&amp;$S43,データシート1!$A$1:$BT$1,0),0)</f>
        <v>38.603653960935304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49.932991627708667</v>
      </c>
      <c r="Y44" s="900">
        <f>VLOOKUP(年度マスタ!$K$4&amp;"_"&amp;Y$33,データシート1!$A:$BT,MATCH("aa_"&amp;$S44,データシート1!$A$1:$BT$1,0),0)</f>
        <v>50.345671116816682</v>
      </c>
      <c r="Z44" s="900">
        <f>VLOOKUP(年度マスタ!$K$4&amp;"_"&amp;Z$33,データシート1!$A:$BT,MATCH("aa_"&amp;$S44,データシート1!$A$1:$BT$1,0),0)</f>
        <v>48.36127747536203</v>
      </c>
      <c r="AA44" s="900">
        <f>VLOOKUP(年度マスタ!$K$4&amp;"_"&amp;AA$33,データシート1!$A:$BT,MATCH("aa_"&amp;$S44,データシート1!$A$1:$BT$1,0),0)</f>
        <v>48.024305894032253</v>
      </c>
      <c r="AB44" s="900">
        <f>VLOOKUP(年度マスタ!$K$4&amp;"_"&amp;AB$33,データシート1!$A:$BT,MATCH("aa_"&amp;$S44,データシート1!$A$1:$BT$1,0),0)</f>
        <v>47.835604896841076</v>
      </c>
      <c r="AC44" s="900">
        <f>VLOOKUP(年度マスタ!$K$4&amp;"_"&amp;AC$33,データシート1!$A:$BT,MATCH("aa_"&amp;$S44,データシート1!$A$1:$BT$1,0),0)</f>
        <v>47.401346313237916</v>
      </c>
      <c r="AD44" s="900">
        <f>VLOOKUP(年度マスタ!$K$4&amp;"_"&amp;AD$33,データシート1!$A:$BT,MATCH("aa_"&amp;$S44,データシート1!$A$1:$BT$1,0),0)</f>
        <v>46.956367711387955</v>
      </c>
      <c r="AE44" s="900">
        <f>VLOOKUP(年度マスタ!$K$4&amp;"_"&amp;AE$33,データシート1!$A:$BT,MATCH("aa_"&amp;$S44,データシート1!$A$1:$BT$1,0),0)</f>
        <v>45.584529185357667</v>
      </c>
      <c r="AF44" s="900">
        <f>VLOOKUP(年度マスタ!$K$4&amp;"_"&amp;AF$33,データシート1!$A:$BT,MATCH("aa_"&amp;$S44,データシート1!$A$1:$BT$1,0),0)</f>
        <v>45.078510005663752</v>
      </c>
      <c r="AG44" s="900">
        <f>VLOOKUP(年度マスタ!$K$4&amp;"_"&amp;AG$33,データシート1!$A:$BT,MATCH("aa_"&amp;$S44,データシート1!$A$1:$BT$1,0),0)</f>
        <v>44.61066827669849</v>
      </c>
      <c r="AH44" s="900">
        <f>VLOOKUP(年度マスタ!$K$4&amp;"_"&amp;AH$33,データシート1!$A:$BT,MATCH("aa_"&amp;$S44,データシート1!$A$1:$BT$1,0),0)</f>
        <v>43.824988140095229</v>
      </c>
      <c r="AI44" s="900">
        <f>VLOOKUP(年度マスタ!$K$4&amp;"_"&amp;AI$33,データシート1!$A:$BT,MATCH("aa_"&amp;$S44,データシート1!$A$1:$BT$1,0),0)</f>
        <v>41.10939609180889</v>
      </c>
      <c r="AJ44" s="900">
        <f>VLOOKUP(年度マスタ!$K$4&amp;"_"&amp;AJ$33,データシート1!$A:$BT,MATCH("aa_"&amp;$S44,データシート1!$A$1:$BT$1,0),0)</f>
        <v>41.996060290913377</v>
      </c>
      <c r="AK44" s="901">
        <f>VLOOKUP(年度マスタ!$K$4&amp;"_"&amp;AK$33,データシート1!$A:$BT,MATCH("aa_"&amp;$S44,データシート1!$A$1:$BT$1,0),0)</f>
        <v>41.40665922481584</v>
      </c>
      <c r="AL44" s="330"/>
      <c r="AW44" s="17" t="str">
        <f>AW47</f>
        <v>長崎県</v>
      </c>
      <c r="AX44" s="1010">
        <f t="shared" si="14"/>
        <v>0.2225646438413168</v>
      </c>
      <c r="AY44" s="1010">
        <f t="shared" si="14"/>
        <v>0.22030650980198205</v>
      </c>
      <c r="AZ44" s="1010">
        <f t="shared" si="14"/>
        <v>0.21554353985970107</v>
      </c>
      <c r="BA44" s="1010">
        <f t="shared" si="14"/>
        <v>0.32176622827089807</v>
      </c>
      <c r="BB44" s="1010">
        <f t="shared" si="14"/>
        <v>1.9819078226102019E-2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2.8535973941969401</v>
      </c>
      <c r="Y45" s="900">
        <f>VLOOKUP(年度マスタ!$K$4&amp;"_"&amp;Y$33,データシート1!$A:$BT,MATCH("aa_"&amp;$S45,データシート1!$A$1:$BT$1,0),0)</f>
        <v>2.9521499959391999</v>
      </c>
      <c r="Z45" s="900">
        <f>VLOOKUP(年度マスタ!$K$4&amp;"_"&amp;Z$33,データシート1!$A:$BT,MATCH("aa_"&amp;$S45,データシート1!$A$1:$BT$1,0),0)</f>
        <v>3.3880774012381898</v>
      </c>
      <c r="AA45" s="900">
        <f>VLOOKUP(年度マスタ!$K$4&amp;"_"&amp;AA$33,データシート1!$A:$BT,MATCH("aa_"&amp;$S45,データシート1!$A$1:$BT$1,0),0)</f>
        <v>3.6631600303859799</v>
      </c>
      <c r="AB45" s="900">
        <f>VLOOKUP(年度マスタ!$K$4&amp;"_"&amp;AB$33,データシート1!$A:$BT,MATCH("aa_"&amp;$S45,データシート1!$A$1:$BT$1,0),0)</f>
        <v>3.7080068342071999</v>
      </c>
      <c r="AC45" s="900">
        <f>VLOOKUP(年度マスタ!$K$4&amp;"_"&amp;AC$33,データシート1!$A:$BT,MATCH("aa_"&amp;$S45,データシート1!$A$1:$BT$1,0),0)</f>
        <v>3.5185733369983598</v>
      </c>
      <c r="AD45" s="900">
        <f>VLOOKUP(年度マスタ!$K$4&amp;"_"&amp;AD$33,データシート1!$A:$BT,MATCH("aa_"&amp;$S45,データシート1!$A$1:$BT$1,0),0)</f>
        <v>3.4063131453051398</v>
      </c>
      <c r="AE45" s="900">
        <f>VLOOKUP(年度マスタ!$K$4&amp;"_"&amp;AE$33,データシート1!$A:$BT,MATCH("aa_"&amp;$S45,データシート1!$A$1:$BT$1,0),0)</f>
        <v>3.2783149406905201</v>
      </c>
      <c r="AF45" s="900">
        <f>VLOOKUP(年度マスタ!$K$4&amp;"_"&amp;AF$33,データシート1!$A:$BT,MATCH("aa_"&amp;$S45,データシート1!$A$1:$BT$1,0),0)</f>
        <v>3.1363936617967401</v>
      </c>
      <c r="AG45" s="900">
        <f>VLOOKUP(年度マスタ!$K$4&amp;"_"&amp;AG$33,データシート1!$A:$BT,MATCH("aa_"&amp;$S45,データシート1!$A$1:$BT$1,0),0)</f>
        <v>2.87647574212696</v>
      </c>
      <c r="AH45" s="900">
        <f>VLOOKUP(年度マスタ!$K$4&amp;"_"&amp;AH$33,データシート1!$A:$BT,MATCH("aa_"&amp;$S45,データシート1!$A$1:$BT$1,0),0)</f>
        <v>2.77733014079611</v>
      </c>
      <c r="AI45" s="900">
        <f>VLOOKUP(年度マスタ!$K$4&amp;"_"&amp;AI$33,データシート1!$A:$BT,MATCH("aa_"&amp;$S45,データシート1!$A$1:$BT$1,0),0)</f>
        <v>2.6170306687844498</v>
      </c>
      <c r="AJ45" s="900">
        <f>VLOOKUP(年度マスタ!$K$4&amp;"_"&amp;AJ$33,データシート1!$A:$BT,MATCH("aa_"&amp;$S45,データシート1!$A$1:$BT$1,0),0)</f>
        <v>2.5497649800460298</v>
      </c>
      <c r="AK45" s="901">
        <f>VLOOKUP(年度マスタ!$K$4&amp;"_"&amp;AK$33,データシート1!$A:$BT,MATCH("aa_"&amp;$S45,データシート1!$A$1:$BT$1,0),0)</f>
        <v>2.5413522311883208</v>
      </c>
      <c r="AL45" s="330"/>
      <c r="AW45" s="17" t="str">
        <f>AW48</f>
        <v>島原市</v>
      </c>
      <c r="AX45" s="1010">
        <f t="shared" ref="AX45:BB45" si="15">AX48/$BC48</f>
        <v>0.15736625164622975</v>
      </c>
      <c r="AY45" s="1010">
        <f t="shared" si="15"/>
        <v>0.20093565655789139</v>
      </c>
      <c r="AZ45" s="1010">
        <f t="shared" si="15"/>
        <v>0.17920119739451698</v>
      </c>
      <c r="BA45" s="1010">
        <f t="shared" si="15"/>
        <v>0.44010984420915061</v>
      </c>
      <c r="BB45" s="1010">
        <f t="shared" si="15"/>
        <v>2.2387050192211464E-2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23.924942955399089</v>
      </c>
      <c r="Y46" s="900">
        <f>VLOOKUP(年度マスタ!$K$4&amp;"_"&amp;Y$33,データシート1!$A:$BT,MATCH("aa_"&amp;$S46,データシート1!$A$1:$BT$1,0),0)</f>
        <v>37.103431313726347</v>
      </c>
      <c r="Z46" s="900">
        <f>VLOOKUP(年度マスタ!$K$4&amp;"_"&amp;Z$33,データシート1!$A:$BT,MATCH("aa_"&amp;$S46,データシート1!$A$1:$BT$1,0),0)</f>
        <v>37.162396574186403</v>
      </c>
      <c r="AA46" s="900">
        <f>VLOOKUP(年度マスタ!$K$4&amp;"_"&amp;AA$33,データシート1!$A:$BT,MATCH("aa_"&amp;$S46,データシート1!$A$1:$BT$1,0),0)</f>
        <v>37.920435193821923</v>
      </c>
      <c r="AB46" s="900">
        <f>VLOOKUP(年度マスタ!$K$4&amp;"_"&amp;AB$33,データシート1!$A:$BT,MATCH("aa_"&amp;$S46,データシート1!$A$1:$BT$1,0),0)</f>
        <v>37.650388267206779</v>
      </c>
      <c r="AC46" s="900">
        <f>VLOOKUP(年度マスタ!$K$4&amp;"_"&amp;AC$33,データシート1!$A:$BT,MATCH("aa_"&amp;$S46,データシート1!$A$1:$BT$1,0),0)</f>
        <v>39.47943505020212</v>
      </c>
      <c r="AD46" s="900">
        <f>VLOOKUP(年度マスタ!$K$4&amp;"_"&amp;AD$33,データシート1!$A:$BT,MATCH("aa_"&amp;$S46,データシート1!$A$1:$BT$1,0),0)</f>
        <v>41.081411637436155</v>
      </c>
      <c r="AE46" s="900">
        <f>VLOOKUP(年度マスタ!$K$4&amp;"_"&amp;AE$33,データシート1!$A:$BT,MATCH("aa_"&amp;$S46,データシート1!$A$1:$BT$1,0),0)</f>
        <v>40.567948662467508</v>
      </c>
      <c r="AF46" s="900">
        <f>VLOOKUP(年度マスタ!$K$4&amp;"_"&amp;AF$33,データシート1!$A:$BT,MATCH("aa_"&amp;$S46,データシート1!$A$1:$BT$1,0),0)</f>
        <v>39.768149110488373</v>
      </c>
      <c r="AG46" s="900">
        <f>VLOOKUP(年度マスタ!$K$4&amp;"_"&amp;AG$33,データシート1!$A:$BT,MATCH("aa_"&amp;$S46,データシート1!$A$1:$BT$1,0),0)</f>
        <v>43.294845612534907</v>
      </c>
      <c r="AH46" s="900">
        <f>VLOOKUP(年度マスタ!$K$4&amp;"_"&amp;AH$33,データシート1!$A:$BT,MATCH("aa_"&amp;$S46,データシート1!$A$1:$BT$1,0),0)</f>
        <v>40.487173322642107</v>
      </c>
      <c r="AI46" s="900">
        <f>VLOOKUP(年度マスタ!$K$4&amp;"_"&amp;AI$33,データシート1!$A:$BT,MATCH("aa_"&amp;$S46,データシート1!$A$1:$BT$1,0),0)</f>
        <v>37.398734859670419</v>
      </c>
      <c r="AJ46" s="900">
        <f>VLOOKUP(年度マスタ!$K$4&amp;"_"&amp;AJ$33,データシート1!$A:$BT,MATCH("aa_"&amp;$S46,データシート1!$A$1:$BT$1,0),0)</f>
        <v>35.947353576056351</v>
      </c>
      <c r="AK46" s="901">
        <f>VLOOKUP(年度マスタ!$K$4&amp;"_"&amp;AK$33,データシート1!$A:$BT,MATCH("aa_"&amp;$S46,データシート1!$A$1:$BT$1,0),0)</f>
        <v>38.79016880323578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6.0191274851942911</v>
      </c>
      <c r="Y47" s="903">
        <f>VLOOKUP(年度マスタ!$K$4&amp;"_"&amp;Y$33,データシート1!$A:$BT,MATCH("aa_"&amp;$S47,データシート1!$A$1:$BT$1,0),0)</f>
        <v>7.4181769826847379</v>
      </c>
      <c r="Z47" s="903">
        <f>VLOOKUP(年度マスタ!$K$4&amp;"_"&amp;Z$33,データシート1!$A:$BT,MATCH("aa_"&amp;$S47,データシート1!$A$1:$BT$1,0),0)</f>
        <v>5.0863912707706112</v>
      </c>
      <c r="AA47" s="903">
        <f>VLOOKUP(年度マスタ!$K$4&amp;"_"&amp;AA$33,データシート1!$A:$BT,MATCH("aa_"&amp;$S47,データシート1!$A$1:$BT$1,0),0)</f>
        <v>8.6098313167447547</v>
      </c>
      <c r="AB47" s="903">
        <f>VLOOKUP(年度マスタ!$K$4&amp;"_"&amp;AB$33,データシート1!$A:$BT,MATCH("aa_"&amp;$S47,データシート1!$A$1:$BT$1,0),0)</f>
        <v>5.8191847883768633</v>
      </c>
      <c r="AC47" s="903">
        <f>VLOOKUP(年度マスタ!$K$4&amp;"_"&amp;AC$33,データシート1!$A:$BT,MATCH("aa_"&amp;$S47,データシート1!$A$1:$BT$1,0),0)</f>
        <v>6.0776078512937302</v>
      </c>
      <c r="AD47" s="903">
        <f>VLOOKUP(年度マスタ!$K$4&amp;"_"&amp;AD$33,データシート1!$A:$BT,MATCH("aa_"&amp;$S47,データシート1!$A$1:$BT$1,0),0)</f>
        <v>6.257115357078411</v>
      </c>
      <c r="AE47" s="903">
        <f>VLOOKUP(年度マスタ!$K$4&amp;"_"&amp;AE$33,データシート1!$A:$BT,MATCH("aa_"&amp;$S47,データシート1!$A$1:$BT$1,0),0)</f>
        <v>6.5104756603483098</v>
      </c>
      <c r="AF47" s="903">
        <f>VLOOKUP(年度マスタ!$K$4&amp;"_"&amp;AF$33,データシート1!$A:$BT,MATCH("aa_"&amp;$S47,データシート1!$A$1:$BT$1,0),0)</f>
        <v>8.9551561765255308</v>
      </c>
      <c r="AG47" s="903">
        <f>VLOOKUP(年度マスタ!$K$4&amp;"_"&amp;AG$33,データシート1!$A:$BT,MATCH("aa_"&amp;$S47,データシート1!$A$1:$BT$1,0),0)</f>
        <v>5.8925837457622441</v>
      </c>
      <c r="AH47" s="903">
        <f>VLOOKUP(年度マスタ!$K$4&amp;"_"&amp;AH$33,データシート1!$A:$BT,MATCH("aa_"&amp;$S47,データシート1!$A$1:$BT$1,0),0)</f>
        <v>5.5605250601431457</v>
      </c>
      <c r="AI47" s="903">
        <f>VLOOKUP(年度マスタ!$K$4&amp;"_"&amp;AI$33,データシート1!$A:$BT,MATCH("aa_"&amp;$S47,データシート1!$A$1:$BT$1,0),0)</f>
        <v>6.0510410392384264</v>
      </c>
      <c r="AJ47" s="903">
        <f>VLOOKUP(年度マスタ!$K$4&amp;"_"&amp;AJ$33,データシート1!$A:$BT,MATCH("aa_"&amp;$S47,データシート1!$A$1:$BT$1,0),0)</f>
        <v>6.0098209243597154</v>
      </c>
      <c r="AK47" s="904">
        <f>VLOOKUP(年度マスタ!$K$4&amp;"_"&amp;AK$33,データシート1!$A:$BT,MATCH("aa_"&amp;$S47,データシート1!$A$1:$BT$1,0),0)</f>
        <v>6.1722903244380234</v>
      </c>
      <c r="AL47" s="330"/>
      <c r="AW47" s="17" t="str">
        <f>年度マスタ!I4</f>
        <v>長崎県</v>
      </c>
      <c r="AX47" s="1011">
        <f>SUM(AY38:BA38)</f>
        <v>1629.7914810709108</v>
      </c>
      <c r="AY47" s="1011">
        <f t="shared" si="17"/>
        <v>1613.2556667703791</v>
      </c>
      <c r="AZ47" s="1011">
        <f t="shared" si="17"/>
        <v>1578.377495185943</v>
      </c>
      <c r="BA47" s="1011">
        <f>SUM(BD38:BG38)</f>
        <v>2356.222662689051</v>
      </c>
      <c r="BB47" s="1011">
        <f>BH38</f>
        <v>145.13071033245001</v>
      </c>
      <c r="BC47" s="1011">
        <f>SUM(AX47:BB47)</f>
        <v>7322.7780160487337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島原市</v>
      </c>
      <c r="AX48" s="1011">
        <f>SUM(AY39:BA39)</f>
        <v>43.387144982907373</v>
      </c>
      <c r="AY48" s="1011">
        <f>BB39</f>
        <v>55.399581372196877</v>
      </c>
      <c r="AZ48" s="1011">
        <f>BC39</f>
        <v>49.407215658572802</v>
      </c>
      <c r="BA48" s="1011">
        <f>SUM(BD39:BG39)</f>
        <v>121.34183422017526</v>
      </c>
      <c r="BB48" s="1011">
        <f>BH39</f>
        <v>6.1722903244380234</v>
      </c>
      <c r="BC48" s="1011">
        <f>SUM(AX48:BB48)</f>
        <v>275.70806655829028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275.70806655829028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43.387144982907373</v>
      </c>
      <c r="P52" s="453">
        <f t="shared" ref="P52:P64" si="18">O52/$O$51</f>
        <v>0.15736625164622975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16.330667944190498</v>
      </c>
      <c r="P53" s="454">
        <f t="shared" si="18"/>
        <v>5.9231737932259096E-2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3.4072197095449308</v>
      </c>
      <c r="P54" s="454">
        <f t="shared" si="18"/>
        <v>1.2358070447766807E-2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23.649257329171949</v>
      </c>
      <c r="P55" s="454">
        <f t="shared" si="18"/>
        <v>8.5776443266203872E-2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55.399581372196877</v>
      </c>
      <c r="P56" s="453">
        <f t="shared" si="18"/>
        <v>0.20093565655789139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49.407215658572802</v>
      </c>
      <c r="P57" s="453">
        <f t="shared" si="18"/>
        <v>0.17920119739451698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121.34183422017526</v>
      </c>
      <c r="P58" s="453">
        <f t="shared" si="18"/>
        <v>0.44010984420915061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80.010313185751144</v>
      </c>
      <c r="P59" s="454">
        <f t="shared" si="18"/>
        <v>0.29019939164106878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38.603653960935304</v>
      </c>
      <c r="P60" s="454">
        <f t="shared" si="18"/>
        <v>0.14001641099163745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41.40665922481584</v>
      </c>
      <c r="P61" s="454">
        <f t="shared" si="18"/>
        <v>0.15018298064943134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2.5413522311883208</v>
      </c>
      <c r="P62" s="454">
        <f t="shared" si="18"/>
        <v>9.2175476144475705E-3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38.79016880323578</v>
      </c>
      <c r="P63" s="454">
        <f t="shared" si="18"/>
        <v>0.14069290495363418</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6.1722903244380234</v>
      </c>
      <c r="P64" s="612">
        <f t="shared" si="18"/>
        <v>2.2387050192211464E-2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島原市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287.17189999999999</v>
      </c>
      <c r="AI7" s="78">
        <f>VLOOKUP(年度マスタ!$K$4&amp;"_"&amp;$AG7,データシート1!$A:$BT,MATCH("ab_"&amp;AI$2,データシート1!$A$1:$BT$1,0),0)</f>
        <v>1735</v>
      </c>
      <c r="AJ7" s="78">
        <f>VLOOKUP(年度マスタ!$K$4&amp;"_"&amp;$AG7,データシート1!$A:$BT,MATCH("ab_"&amp;AJ$2,データシート1!$A$1:$BT$1,0),0)</f>
        <v>410</v>
      </c>
      <c r="AK7" s="78">
        <f>VLOOKUP(年度マスタ!$K$4&amp;"_"&amp;$AG7,データシート1!$A:$BT,MATCH("ab_"&amp;AK$2,データシート1!$A$1:$BT$1,0),0)</f>
        <v>16539</v>
      </c>
      <c r="AL7" s="78">
        <f>VLOOKUP(年度マスタ!$K$4&amp;"_"&amp;$AG7,データシート1!$A:$BT,MATCH("ab_"&amp;AL$2,データシート1!$A$1:$BT$1,0),0)</f>
        <v>18693</v>
      </c>
      <c r="AM7" s="78">
        <f>VLOOKUP(年度マスタ!$K$4&amp;"_"&amp;$AG7,データシート1!$A:$BT,MATCH("ab_"&amp;AM$2,データシート1!$A$1:$BT$1,0),0)</f>
        <v>25102</v>
      </c>
      <c r="AN7" s="78">
        <f>VLOOKUP(年度マスタ!$K$4&amp;"_"&amp;$AG7,データシート1!$A:$BT,MATCH("ab_"&amp;AN$2,データシート1!$A$1:$BT$1,0),0)</f>
        <v>10050</v>
      </c>
      <c r="AO7" s="78">
        <f>VLOOKUP(年度マスタ!$K$4&amp;"_"&amp;$AG7,データシート1!$A:$BT,MATCH("ab_"&amp;AO$2,データシート1!$A$1:$BT$1,0),0)</f>
        <v>48949</v>
      </c>
      <c r="AP7" s="78">
        <f>VLOOKUP(年度マスタ!$K$4&amp;"_"&amp;$AG7,データシート1!$A:$BT,MATCH("ab_"&amp;AP$2,データシート1!$A$1:$BT$1,0),0)</f>
        <v>4408737</v>
      </c>
      <c r="AQ7" s="954">
        <f>VLOOKUP(年度マスタ!$K$4&amp;"_"&amp;$AG7,データシート1!$A:$BT,MATCH("ab_"&amp;AQ$2,データシート1!$A$1:$BT$1,0),0)</f>
        <v>6.0191274851942911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303.97309999999999</v>
      </c>
      <c r="AI8" s="78">
        <f>VLOOKUP(年度マスタ!$K$4&amp;"_"&amp;$AG8,データシート1!$A:$BT,MATCH("ab_"&amp;AI$2,データシート1!$A$1:$BT$1,0),0)</f>
        <v>1735</v>
      </c>
      <c r="AJ8" s="78">
        <f>VLOOKUP(年度マスタ!$K$4&amp;"_"&amp;$AG8,データシート1!$A:$BT,MATCH("ab_"&amp;AJ$2,データシート1!$A$1:$BT$1,0),0)</f>
        <v>410</v>
      </c>
      <c r="AK8" s="78">
        <f>VLOOKUP(年度マスタ!$K$4&amp;"_"&amp;$AG8,データシート1!$A:$BT,MATCH("ab_"&amp;AK$2,データシート1!$A$1:$BT$1,0),0)</f>
        <v>16539</v>
      </c>
      <c r="AL8" s="78">
        <f>VLOOKUP(年度マスタ!$K$4&amp;"_"&amp;$AG8,データシート1!$A:$BT,MATCH("ab_"&amp;AL$2,データシート1!$A$1:$BT$1,0),0)</f>
        <v>18783</v>
      </c>
      <c r="AM8" s="78">
        <f>VLOOKUP(年度マスタ!$K$4&amp;"_"&amp;$AG8,データシート1!$A:$BT,MATCH("ab_"&amp;AM$2,データシート1!$A$1:$BT$1,0),0)</f>
        <v>25305</v>
      </c>
      <c r="AN8" s="78">
        <f>VLOOKUP(年度マスタ!$K$4&amp;"_"&amp;$AG8,データシート1!$A:$BT,MATCH("ab_"&amp;AN$2,データシート1!$A$1:$BT$1,0),0)</f>
        <v>9880</v>
      </c>
      <c r="AO8" s="78">
        <f>VLOOKUP(年度マスタ!$K$4&amp;"_"&amp;$AG8,データシート1!$A:$BT,MATCH("ab_"&amp;AO$2,データシート1!$A$1:$BT$1,0),0)</f>
        <v>48524</v>
      </c>
      <c r="AP8" s="78">
        <f>VLOOKUP(年度マスタ!$K$4&amp;"_"&amp;$AG8,データシート1!$A:$BT,MATCH("ab_"&amp;AP$2,データシート1!$A$1:$BT$1,0),0)</f>
        <v>6479319</v>
      </c>
      <c r="AQ8" s="954">
        <f>VLOOKUP(年度マスタ!$K$4&amp;"_"&amp;$AG8,データシート1!$A:$BT,MATCH("ab_"&amp;AQ$2,データシート1!$A$1:$BT$1,0),0)</f>
        <v>7.4181769826847379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325.33339999999998</v>
      </c>
      <c r="AI9" s="78">
        <f>VLOOKUP(年度マスタ!$K$4&amp;"_"&amp;$AG9,データシート1!$A:$BT,MATCH("ab_"&amp;AI$2,データシート1!$A$1:$BT$1,0),0)</f>
        <v>1735</v>
      </c>
      <c r="AJ9" s="78">
        <f>VLOOKUP(年度マスタ!$K$4&amp;"_"&amp;$AG9,データシート1!$A:$BT,MATCH("ab_"&amp;AJ$2,データシート1!$A$1:$BT$1,0),0)</f>
        <v>410</v>
      </c>
      <c r="AK9" s="78">
        <f>VLOOKUP(年度マスタ!$K$4&amp;"_"&amp;$AG9,データシート1!$A:$BT,MATCH("ab_"&amp;AK$2,データシート1!$A$1:$BT$1,0),0)</f>
        <v>16539</v>
      </c>
      <c r="AL9" s="78">
        <f>VLOOKUP(年度マスタ!$K$4&amp;"_"&amp;$AG9,データシート1!$A:$BT,MATCH("ab_"&amp;AL$2,データシート1!$A$1:$BT$1,0),0)</f>
        <v>18926</v>
      </c>
      <c r="AM9" s="78">
        <f>VLOOKUP(年度マスタ!$K$4&amp;"_"&amp;$AG9,データシート1!$A:$BT,MATCH("ab_"&amp;AM$2,データシート1!$A$1:$BT$1,0),0)</f>
        <v>25521</v>
      </c>
      <c r="AN9" s="78">
        <f>VLOOKUP(年度マスタ!$K$4&amp;"_"&amp;$AG9,データシート1!$A:$BT,MATCH("ab_"&amp;AN$2,データシート1!$A$1:$BT$1,0),0)</f>
        <v>9773</v>
      </c>
      <c r="AO9" s="78">
        <f>VLOOKUP(年度マスタ!$K$4&amp;"_"&amp;$AG9,データシート1!$A:$BT,MATCH("ab_"&amp;AO$2,データシート1!$A$1:$BT$1,0),0)</f>
        <v>48279</v>
      </c>
      <c r="AP9" s="78">
        <f>VLOOKUP(年度マスタ!$K$4&amp;"_"&amp;$AG9,データシート1!$A:$BT,MATCH("ab_"&amp;AP$2,データシート1!$A$1:$BT$1,0),0)</f>
        <v>6478883</v>
      </c>
      <c r="AQ9" s="954">
        <f>VLOOKUP(年度マスタ!$K$4&amp;"_"&amp;$AG9,データシート1!$A:$BT,MATCH("ab_"&amp;AQ$2,データシート1!$A$1:$BT$1,0),0)</f>
        <v>5.0863912707706112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286.36419999999998</v>
      </c>
      <c r="AI10" s="78">
        <f>VLOOKUP(年度マスタ!$K$4&amp;"_"&amp;$AG10,データシート1!$A:$BT,MATCH("ab_"&amp;AI$2,データシート1!$A$1:$BT$1,0),0)</f>
        <v>1735</v>
      </c>
      <c r="AJ10" s="78">
        <f>VLOOKUP(年度マスタ!$K$4&amp;"_"&amp;$AG10,データシート1!$A:$BT,MATCH("ab_"&amp;AJ$2,データシート1!$A$1:$BT$1,0),0)</f>
        <v>410</v>
      </c>
      <c r="AK10" s="78">
        <f>VLOOKUP(年度マスタ!$K$4&amp;"_"&amp;$AG10,データシート1!$A:$BT,MATCH("ab_"&amp;AK$2,データシート1!$A$1:$BT$1,0),0)</f>
        <v>16539</v>
      </c>
      <c r="AL10" s="78">
        <f>VLOOKUP(年度マスタ!$K$4&amp;"_"&amp;$AG10,データシート1!$A:$BT,MATCH("ab_"&amp;AL$2,データシート1!$A$1:$BT$1,0),0)</f>
        <v>19105</v>
      </c>
      <c r="AM10" s="78">
        <f>VLOOKUP(年度マスタ!$K$4&amp;"_"&amp;$AG10,データシート1!$A:$BT,MATCH("ab_"&amp;AM$2,データシート1!$A$1:$BT$1,0),0)</f>
        <v>25928</v>
      </c>
      <c r="AN10" s="78">
        <f>VLOOKUP(年度マスタ!$K$4&amp;"_"&amp;$AG10,データシート1!$A:$BT,MATCH("ab_"&amp;AN$2,データシート1!$A$1:$BT$1,0),0)</f>
        <v>9650</v>
      </c>
      <c r="AO10" s="78">
        <f>VLOOKUP(年度マスタ!$K$4&amp;"_"&amp;$AG10,データシート1!$A:$BT,MATCH("ab_"&amp;AO$2,データシート1!$A$1:$BT$1,0),0)</f>
        <v>48044</v>
      </c>
      <c r="AP10" s="78">
        <f>VLOOKUP(年度マスタ!$K$4&amp;"_"&amp;$AG10,データシート1!$A:$BT,MATCH("ab_"&amp;AP$2,データシート1!$A$1:$BT$1,0),0)</f>
        <v>6439808</v>
      </c>
      <c r="AQ10" s="954">
        <f>VLOOKUP(年度マスタ!$K$4&amp;"_"&amp;$AG10,データシート1!$A:$BT,MATCH("ab_"&amp;AQ$2,データシート1!$A$1:$BT$1,0),0)</f>
        <v>8.6098313167447547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271.28370000000001</v>
      </c>
      <c r="AI11" s="78">
        <f>VLOOKUP(年度マスタ!$K$4&amp;"_"&amp;$AG11,データシート1!$A:$BT,MATCH("ab_"&amp;AI$2,データシート1!$A$1:$BT$1,0),0)</f>
        <v>1735</v>
      </c>
      <c r="AJ11" s="78">
        <f>VLOOKUP(年度マスタ!$K$4&amp;"_"&amp;$AG11,データシート1!$A:$BT,MATCH("ab_"&amp;AJ$2,データシート1!$A$1:$BT$1,0),0)</f>
        <v>410</v>
      </c>
      <c r="AK11" s="78">
        <f>VLOOKUP(年度マスタ!$K$4&amp;"_"&amp;$AG11,データシート1!$A:$BT,MATCH("ab_"&amp;AK$2,データシート1!$A$1:$BT$1,0),0)</f>
        <v>16539</v>
      </c>
      <c r="AL11" s="78">
        <f>VLOOKUP(年度マスタ!$K$4&amp;"_"&amp;$AG11,データシート1!$A:$BT,MATCH("ab_"&amp;AL$2,データシート1!$A$1:$BT$1,0),0)</f>
        <v>19213</v>
      </c>
      <c r="AM11" s="78">
        <f>VLOOKUP(年度マスタ!$K$4&amp;"_"&amp;$AG11,データシート1!$A:$BT,MATCH("ab_"&amp;AM$2,データシート1!$A$1:$BT$1,0),0)</f>
        <v>26214</v>
      </c>
      <c r="AN11" s="78">
        <f>VLOOKUP(年度マスタ!$K$4&amp;"_"&amp;$AG11,データシート1!$A:$BT,MATCH("ab_"&amp;AN$2,データシート1!$A$1:$BT$1,0),0)</f>
        <v>9576</v>
      </c>
      <c r="AO11" s="78">
        <f>VLOOKUP(年度マスタ!$K$4&amp;"_"&amp;$AG11,データシート1!$A:$BT,MATCH("ab_"&amp;AO$2,データシート1!$A$1:$BT$1,0),0)</f>
        <v>47935</v>
      </c>
      <c r="AP11" s="78">
        <f>VLOOKUP(年度マスタ!$K$4&amp;"_"&amp;$AG11,データシート1!$A:$BT,MATCH("ab_"&amp;AP$2,データシート1!$A$1:$BT$1,0),0)</f>
        <v>6241373</v>
      </c>
      <c r="AQ11" s="954">
        <f>VLOOKUP(年度マスタ!$K$4&amp;"_"&amp;$AG11,データシート1!$A:$BT,MATCH("ab_"&amp;AQ$2,データシート1!$A$1:$BT$1,0),0)</f>
        <v>5.8191847883768633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286.53829999999999</v>
      </c>
      <c r="AI12" s="78">
        <f>VLOOKUP(年度マスタ!$K$4&amp;"_"&amp;$AG12,データシート1!$A:$BT,MATCH("ab_"&amp;AI$2,データシート1!$A$1:$BT$1,0),0)</f>
        <v>1608</v>
      </c>
      <c r="AJ12" s="78">
        <f>VLOOKUP(年度マスタ!$K$4&amp;"_"&amp;$AG12,データシート1!$A:$BT,MATCH("ab_"&amp;AJ$2,データシート1!$A$1:$BT$1,0),0)</f>
        <v>332</v>
      </c>
      <c r="AK12" s="78">
        <f>VLOOKUP(年度マスタ!$K$4&amp;"_"&amp;$AG12,データシート1!$A:$BT,MATCH("ab_"&amp;AK$2,データシート1!$A$1:$BT$1,0),0)</f>
        <v>16756</v>
      </c>
      <c r="AL12" s="78">
        <f>VLOOKUP(年度マスタ!$K$4&amp;"_"&amp;$AG12,データシート1!$A:$BT,MATCH("ab_"&amp;AL$2,データシート1!$A$1:$BT$1,0),0)</f>
        <v>19191</v>
      </c>
      <c r="AM12" s="78">
        <f>VLOOKUP(年度マスタ!$K$4&amp;"_"&amp;$AG12,データシート1!$A:$BT,MATCH("ab_"&amp;AM$2,データシート1!$A$1:$BT$1,0),0)</f>
        <v>26473</v>
      </c>
      <c r="AN12" s="78">
        <f>VLOOKUP(年度マスタ!$K$4&amp;"_"&amp;$AG12,データシート1!$A:$BT,MATCH("ab_"&amp;AN$2,データシート1!$A$1:$BT$1,0),0)</f>
        <v>9440</v>
      </c>
      <c r="AO12" s="78">
        <f>VLOOKUP(年度マスタ!$K$4&amp;"_"&amp;$AG12,データシート1!$A:$BT,MATCH("ab_"&amp;AO$2,データシート1!$A$1:$BT$1,0),0)</f>
        <v>47409</v>
      </c>
      <c r="AP12" s="78">
        <f>VLOOKUP(年度マスタ!$K$4&amp;"_"&amp;$AG12,データシート1!$A:$BT,MATCH("ab_"&amp;AP$2,データシート1!$A$1:$BT$1,0),0)</f>
        <v>6565156</v>
      </c>
      <c r="AQ12" s="954">
        <f>VLOOKUP(年度マスタ!$K$4&amp;"_"&amp;$AG12,データシート1!$A:$BT,MATCH("ab_"&amp;AQ$2,データシート1!$A$1:$BT$1,0),0)</f>
        <v>6.0776078512937302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285.8175</v>
      </c>
      <c r="AI13" s="78">
        <f>VLOOKUP(年度マスタ!$K$4&amp;"_"&amp;$AG13,データシート1!$A:$BT,MATCH("ab_"&amp;AI$2,データシート1!$A$1:$BT$1,0),0)</f>
        <v>1608</v>
      </c>
      <c r="AJ13" s="78">
        <f>VLOOKUP(年度マスタ!$K$4&amp;"_"&amp;$AG13,データシート1!$A:$BT,MATCH("ab_"&amp;AJ$2,データシート1!$A$1:$BT$1,0),0)</f>
        <v>332</v>
      </c>
      <c r="AK13" s="78">
        <f>VLOOKUP(年度マスタ!$K$4&amp;"_"&amp;$AG13,データシート1!$A:$BT,MATCH("ab_"&amp;AK$2,データシート1!$A$1:$BT$1,0),0)</f>
        <v>16756</v>
      </c>
      <c r="AL13" s="78">
        <f>VLOOKUP(年度マスタ!$K$4&amp;"_"&amp;$AG13,データシート1!$A:$BT,MATCH("ab_"&amp;AL$2,データシート1!$A$1:$BT$1,0),0)</f>
        <v>19493</v>
      </c>
      <c r="AM13" s="78">
        <f>VLOOKUP(年度マスタ!$K$4&amp;"_"&amp;$AG13,データシート1!$A:$BT,MATCH("ab_"&amp;AM$2,データシート1!$A$1:$BT$1,0),0)</f>
        <v>26669</v>
      </c>
      <c r="AN13" s="78">
        <f>VLOOKUP(年度マスタ!$K$4&amp;"_"&amp;$AG13,データシート1!$A:$BT,MATCH("ab_"&amp;AN$2,データシート1!$A$1:$BT$1,0),0)</f>
        <v>9344</v>
      </c>
      <c r="AO13" s="78">
        <f>VLOOKUP(年度マスタ!$K$4&amp;"_"&amp;$AG13,データシート1!$A:$BT,MATCH("ab_"&amp;AO$2,データシート1!$A$1:$BT$1,0),0)</f>
        <v>46884</v>
      </c>
      <c r="AP13" s="78">
        <f>VLOOKUP(年度マスタ!$K$4&amp;"_"&amp;$AG13,データシート1!$A:$BT,MATCH("ab_"&amp;AP$2,データシート1!$A$1:$BT$1,0),0)</f>
        <v>7022197</v>
      </c>
      <c r="AQ13" s="954">
        <f>VLOOKUP(年度マスタ!$K$4&amp;"_"&amp;$AG13,データシート1!$A:$BT,MATCH("ab_"&amp;AQ$2,データシート1!$A$1:$BT$1,0),0)</f>
        <v>6.257115357078411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303.61779999999999</v>
      </c>
      <c r="AI14" s="78">
        <f>VLOOKUP(年度マスタ!$K$4&amp;"_"&amp;$AG14,データシート1!$A:$BT,MATCH("ab_"&amp;AI$2,データシート1!$A$1:$BT$1,0),0)</f>
        <v>1608</v>
      </c>
      <c r="AJ14" s="78">
        <f>VLOOKUP(年度マスタ!$K$4&amp;"_"&amp;$AG14,データシート1!$A:$BT,MATCH("ab_"&amp;AJ$2,データシート1!$A$1:$BT$1,0),0)</f>
        <v>332</v>
      </c>
      <c r="AK14" s="78">
        <f>VLOOKUP(年度マスタ!$K$4&amp;"_"&amp;$AG14,データシート1!$A:$BT,MATCH("ab_"&amp;AK$2,データシート1!$A$1:$BT$1,0),0)</f>
        <v>16756</v>
      </c>
      <c r="AL14" s="78">
        <f>VLOOKUP(年度マスタ!$K$4&amp;"_"&amp;$AG14,データシート1!$A:$BT,MATCH("ab_"&amp;AL$2,データシート1!$A$1:$BT$1,0),0)</f>
        <v>19570</v>
      </c>
      <c r="AM14" s="78">
        <f>VLOOKUP(年度マスタ!$K$4&amp;"_"&amp;$AG14,データシート1!$A:$BT,MATCH("ab_"&amp;AM$2,データシート1!$A$1:$BT$1,0),0)</f>
        <v>26848</v>
      </c>
      <c r="AN14" s="78">
        <f>VLOOKUP(年度マスタ!$K$4&amp;"_"&amp;$AG14,データシート1!$A:$BT,MATCH("ab_"&amp;AN$2,データシート1!$A$1:$BT$1,0),0)</f>
        <v>9382</v>
      </c>
      <c r="AO14" s="78">
        <f>VLOOKUP(年度マスタ!$K$4&amp;"_"&amp;$AG14,データシート1!$A:$BT,MATCH("ab_"&amp;AO$2,データシート1!$A$1:$BT$1,0),0)</f>
        <v>46414</v>
      </c>
      <c r="AP14" s="78">
        <f>VLOOKUP(年度マスタ!$K$4&amp;"_"&amp;$AG14,データシート1!$A:$BT,MATCH("ab_"&amp;AP$2,データシート1!$A$1:$BT$1,0),0)</f>
        <v>6928606.3017562265</v>
      </c>
      <c r="AQ14" s="954">
        <f>VLOOKUP(年度マスタ!$K$4&amp;"_"&amp;$AG14,データシート1!$A:$BT,MATCH("ab_"&amp;AQ$2,データシート1!$A$1:$BT$1,0),0)</f>
        <v>6.5104756603483098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435.8963</v>
      </c>
      <c r="AI15" s="78">
        <f>VLOOKUP(年度マスタ!$K$4&amp;"_"&amp;$AG15,データシート1!$A:$BT,MATCH("ab_"&amp;AI$2,データシート1!$A$1:$BT$1,0),0)</f>
        <v>1608</v>
      </c>
      <c r="AJ15" s="78">
        <f>VLOOKUP(年度マスタ!$K$4&amp;"_"&amp;$AG15,データシート1!$A:$BT,MATCH("ab_"&amp;AJ$2,データシート1!$A$1:$BT$1,0),0)</f>
        <v>332</v>
      </c>
      <c r="AK15" s="78">
        <f>VLOOKUP(年度マスタ!$K$4&amp;"_"&amp;$AG15,データシート1!$A:$BT,MATCH("ab_"&amp;AK$2,データシート1!$A$1:$BT$1,0),0)</f>
        <v>16756</v>
      </c>
      <c r="AL15" s="78">
        <f>VLOOKUP(年度マスタ!$K$4&amp;"_"&amp;$AG15,データシート1!$A:$BT,MATCH("ab_"&amp;AL$2,データシート1!$A$1:$BT$1,0),0)</f>
        <v>19703</v>
      </c>
      <c r="AM15" s="78">
        <f>VLOOKUP(年度マスタ!$K$4&amp;"_"&amp;$AG15,データシート1!$A:$BT,MATCH("ab_"&amp;AM$2,データシート1!$A$1:$BT$1,0),0)</f>
        <v>27027</v>
      </c>
      <c r="AN15" s="78">
        <f>VLOOKUP(年度マスタ!$K$4&amp;"_"&amp;$AG15,データシート1!$A:$BT,MATCH("ab_"&amp;AN$2,データシート1!$A$1:$BT$1,0),0)</f>
        <v>9337</v>
      </c>
      <c r="AO15" s="78">
        <f>VLOOKUP(年度マスタ!$K$4&amp;"_"&amp;$AG15,データシート1!$A:$BT,MATCH("ab_"&amp;AO$2,データシート1!$A$1:$BT$1,0),0)</f>
        <v>45919</v>
      </c>
      <c r="AP15" s="78">
        <f>VLOOKUP(年度マスタ!$K$4&amp;"_"&amp;$AG15,データシート1!$A:$BT,MATCH("ab_"&amp;AP$2,データシート1!$A$1:$BT$1,0),0)</f>
        <v>6926775.9999999981</v>
      </c>
      <c r="AQ15" s="954">
        <f>VLOOKUP(年度マスタ!$K$4&amp;"_"&amp;$AG15,データシート1!$A:$BT,MATCH("ab_"&amp;AQ$2,データシート1!$A$1:$BT$1,0),0)</f>
        <v>8.9551561765255308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382.19409999999999</v>
      </c>
      <c r="AI16" s="78">
        <f>VLOOKUP(年度マスタ!$K$4&amp;"_"&amp;$AG16,データシート1!$A:$BT,MATCH("ab_"&amp;AI$2,データシート1!$A$1:$BT$1,0),0)</f>
        <v>1608</v>
      </c>
      <c r="AJ16" s="78">
        <f>VLOOKUP(年度マスタ!$K$4&amp;"_"&amp;$AG16,データシート1!$A:$BT,MATCH("ab_"&amp;AJ$2,データシート1!$A$1:$BT$1,0),0)</f>
        <v>332</v>
      </c>
      <c r="AK16" s="78">
        <f>VLOOKUP(年度マスタ!$K$4&amp;"_"&amp;$AG16,データシート1!$A:$BT,MATCH("ab_"&amp;AK$2,データシート1!$A$1:$BT$1,0),0)</f>
        <v>16756</v>
      </c>
      <c r="AL16" s="78">
        <f>VLOOKUP(年度マスタ!$K$4&amp;"_"&amp;$AG16,データシート1!$A:$BT,MATCH("ab_"&amp;AL$2,データシート1!$A$1:$BT$1,0),0)</f>
        <v>19736</v>
      </c>
      <c r="AM16" s="78">
        <f>VLOOKUP(年度マスタ!$K$4&amp;"_"&amp;$AG16,データシート1!$A:$BT,MATCH("ab_"&amp;AM$2,データシート1!$A$1:$BT$1,0),0)</f>
        <v>27105</v>
      </c>
      <c r="AN16" s="78">
        <f>VLOOKUP(年度マスタ!$K$4&amp;"_"&amp;$AG16,データシート1!$A:$BT,MATCH("ab_"&amp;AN$2,データシート1!$A$1:$BT$1,0),0)</f>
        <v>9333</v>
      </c>
      <c r="AO16" s="78">
        <f>VLOOKUP(年度マスタ!$K$4&amp;"_"&amp;$AG16,データシート1!$A:$BT,MATCH("ab_"&amp;AO$2,データシート1!$A$1:$BT$1,0),0)</f>
        <v>45384</v>
      </c>
      <c r="AP16" s="78">
        <f>VLOOKUP(年度マスタ!$K$4&amp;"_"&amp;$AG16,データシート1!$A:$BT,MATCH("ab_"&amp;AP$2,データシート1!$A$1:$BT$1,0),0)</f>
        <v>7511498</v>
      </c>
      <c r="AQ16" s="954">
        <f>VLOOKUP(年度マスタ!$K$4&amp;"_"&amp;$AG16,データシート1!$A:$BT,MATCH("ab_"&amp;AQ$2,データシート1!$A$1:$BT$1,0),0)</f>
        <v>5.8925837457622441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362.89699999999999</v>
      </c>
      <c r="AI17" s="151">
        <f>VLOOKUP(年度マスタ!$K$4&amp;"_"&amp;$AG17,データシート1!$A:$BT,MATCH("ab_"&amp;AI$2,データシート1!$A$1:$BT$1,0),0)</f>
        <v>1608</v>
      </c>
      <c r="AJ17" s="151">
        <f>VLOOKUP(年度マスタ!$K$4&amp;"_"&amp;$AG17,データシート1!$A:$BT,MATCH("ab_"&amp;AJ$2,データシート1!$A$1:$BT$1,0),0)</f>
        <v>332</v>
      </c>
      <c r="AK17" s="151">
        <f>VLOOKUP(年度マスタ!$K$4&amp;"_"&amp;$AG17,データシート1!$A:$BT,MATCH("ab_"&amp;AK$2,データシート1!$A$1:$BT$1,0),0)</f>
        <v>16756</v>
      </c>
      <c r="AL17" s="151">
        <f>VLOOKUP(年度マスタ!$K$4&amp;"_"&amp;$AG17,データシート1!$A:$BT,MATCH("ab_"&amp;AL$2,データシート1!$A$1:$BT$1,0),0)</f>
        <v>19834</v>
      </c>
      <c r="AM17" s="151">
        <f>VLOOKUP(年度マスタ!$K$4&amp;"_"&amp;$AG17,データシート1!$A:$BT,MATCH("ab_"&amp;AM$2,データシート1!$A$1:$BT$1,0),0)</f>
        <v>27123</v>
      </c>
      <c r="AN17" s="151">
        <f>VLOOKUP(年度マスタ!$K$4&amp;"_"&amp;$AG17,データシート1!$A:$BT,MATCH("ab_"&amp;AN$2,データシート1!$A$1:$BT$1,0),0)</f>
        <v>9100</v>
      </c>
      <c r="AO17" s="151">
        <f>VLOOKUP(年度マスタ!$K$4&amp;"_"&amp;$AG17,データシート1!$A:$BT,MATCH("ab_"&amp;AO$2,データシート1!$A$1:$BT$1,0),0)</f>
        <v>45006</v>
      </c>
      <c r="AP17" s="151">
        <f>VLOOKUP(年度マスタ!$K$4&amp;"_"&amp;$AG17,データシート1!$A:$BT,MATCH("ab_"&amp;AP$2,データシート1!$A$1:$BT$1,0),0)</f>
        <v>7139428</v>
      </c>
      <c r="AQ17" s="955">
        <f>VLOOKUP(年度マスタ!$K$4&amp;"_"&amp;$AG17,データシート1!$A:$BT,MATCH("ab_"&amp;AQ$2,データシート1!$A$1:$BT$1,0),0)</f>
        <v>5.5605250601431457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341.43529999999998</v>
      </c>
      <c r="AI18" s="78">
        <f>VLOOKUP(年度マスタ!$K$4&amp;"_"&amp;$AG18,データシート1!$A:$BT,MATCH("ab_"&amp;AI$2,データシート1!$A$1:$BT$1,0),0)</f>
        <v>1542</v>
      </c>
      <c r="AJ18" s="78">
        <f>VLOOKUP(年度マスタ!$K$4&amp;"_"&amp;$AG18,データシート1!$A:$BT,MATCH("ab_"&amp;AJ$2,データシート1!$A$1:$BT$1,0),0)</f>
        <v>356</v>
      </c>
      <c r="AK18" s="78">
        <f>VLOOKUP(年度マスタ!$K$4&amp;"_"&amp;$AG18,データシート1!$A:$BT,MATCH("ab_"&amp;AK$2,データシート1!$A$1:$BT$1,0),0)</f>
        <v>16293</v>
      </c>
      <c r="AL18" s="78">
        <f>VLOOKUP(年度マスタ!$K$4&amp;"_"&amp;$AG18,データシート1!$A:$BT,MATCH("ab_"&amp;AL$2,データシート1!$A$1:$BT$1,0),0)</f>
        <v>19866</v>
      </c>
      <c r="AM18" s="78">
        <f>VLOOKUP(年度マスタ!$K$4&amp;"_"&amp;$AG18,データシート1!$A:$BT,MATCH("ab_"&amp;AM$2,データシート1!$A$1:$BT$1,0),0)</f>
        <v>27088</v>
      </c>
      <c r="AN18" s="78">
        <f>VLOOKUP(年度マスタ!$K$4&amp;"_"&amp;$AG18,データシート1!$A:$BT,MATCH("ab_"&amp;AN$2,データシート1!$A$1:$BT$1,0),0)</f>
        <v>9073</v>
      </c>
      <c r="AO18" s="78">
        <f>VLOOKUP(年度マスタ!$K$4&amp;"_"&amp;$AG18,データシート1!$A:$BT,MATCH("ab_"&amp;AO$2,データシート1!$A$1:$BT$1,0),0)</f>
        <v>44386</v>
      </c>
      <c r="AP18" s="78">
        <f>VLOOKUP(年度マスタ!$K$4&amp;"_"&amp;$AG18,データシート1!$A:$BT,MATCH("ab_"&amp;AP$2,データシート1!$A$1:$BT$1,0),0)</f>
        <v>6629664.9999999991</v>
      </c>
      <c r="AQ18" s="954">
        <f>VLOOKUP(年度マスタ!$K$4&amp;"_"&amp;$AG18,データシート1!$A:$BT,MATCH("ab_"&amp;AQ$2,データシート1!$A$1:$BT$1,0),0)</f>
        <v>6.0510410392384264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293.71780000000001</v>
      </c>
      <c r="AI19" s="78">
        <f>VLOOKUP(年度マスタ!$K$4&amp;"_"&amp;$AG19,データシート1!$A:$BT,MATCH("ab_"&amp;AI$2,データシート1!$A$1:$BT$1,0),0)</f>
        <v>1542</v>
      </c>
      <c r="AJ19" s="78">
        <f>VLOOKUP(年度マスタ!$K$4&amp;"_"&amp;$AG19,データシート1!$A:$BT,MATCH("ab_"&amp;AJ$2,データシート1!$A$1:$BT$1,0),0)</f>
        <v>356</v>
      </c>
      <c r="AK19" s="78">
        <f>VLOOKUP(年度マスタ!$K$4&amp;"_"&amp;$AG19,データシート1!$A:$BT,MATCH("ab_"&amp;AK$2,データシート1!$A$1:$BT$1,0),0)</f>
        <v>16293</v>
      </c>
      <c r="AL19" s="78">
        <f>VLOOKUP(年度マスタ!$K$4&amp;"_"&amp;$AG19,データシート1!$A:$BT,MATCH("ab_"&amp;AL$2,データシート1!$A$1:$BT$1,0),0)</f>
        <v>19706</v>
      </c>
      <c r="AM19" s="78">
        <f>VLOOKUP(年度マスタ!$K$4&amp;"_"&amp;$AG19,データシート1!$A:$BT,MATCH("ab_"&amp;AM$2,データシート1!$A$1:$BT$1,0),0)</f>
        <v>27032</v>
      </c>
      <c r="AN19" s="78">
        <f>VLOOKUP(年度マスタ!$K$4&amp;"_"&amp;$AG19,データシート1!$A:$BT,MATCH("ab_"&amp;AN$2,データシート1!$A$1:$BT$1,0),0)</f>
        <v>9038</v>
      </c>
      <c r="AO19" s="78">
        <f>VLOOKUP(年度マスタ!$K$4&amp;"_"&amp;$AG19,データシート1!$A:$BT,MATCH("ab_"&amp;AO$2,データシート1!$A$1:$BT$1,0),0)</f>
        <v>43670</v>
      </c>
      <c r="AP19" s="78">
        <f>VLOOKUP(年度マスタ!$K$4&amp;"_"&amp;$AG19,データシート1!$A:$BT,MATCH("ab_"&amp;AP$2,データシート1!$A$1:$BT$1,0),0)</f>
        <v>6181955</v>
      </c>
      <c r="AQ19" s="954">
        <f>VLOOKUP(年度マスタ!$K$4&amp;"_"&amp;$AG19,データシート1!$A:$BT,MATCH("ab_"&amp;AQ$2,データシート1!$A$1:$BT$1,0),0)</f>
        <v>6.0098209243597154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271.8134</v>
      </c>
      <c r="AI20" s="78">
        <f>VLOOKUP(年度マスタ!$K$4&amp;"_"&amp;$AG20,データシート1!$A:$BT,MATCH("ab_"&amp;AI$2,データシート1!$A$1:$BT$1,0),0)</f>
        <v>1542</v>
      </c>
      <c r="AJ20" s="78">
        <f>VLOOKUP(年度マスタ!$K$4&amp;"_"&amp;$AG20,データシート1!$A:$BT,MATCH("ab_"&amp;AJ$2,データシート1!$A$1:$BT$1,0),0)</f>
        <v>356</v>
      </c>
      <c r="AK20" s="78">
        <f>VLOOKUP(年度マスタ!$K$4&amp;"_"&amp;$AG20,データシート1!$A:$BT,MATCH("ab_"&amp;AK$2,データシート1!$A$1:$BT$1,0),0)</f>
        <v>16293</v>
      </c>
      <c r="AL20" s="78">
        <f>VLOOKUP(年度マスタ!$K$4&amp;"_"&amp;$AG20,データシート1!$A:$BT,MATCH("ab_"&amp;AL$2,データシート1!$A$1:$BT$1,0),0)</f>
        <v>19812</v>
      </c>
      <c r="AM20" s="78">
        <f>VLOOKUP(年度マスタ!$K$4&amp;"_"&amp;$AG20,データシート1!$A:$BT,MATCH("ab_"&amp;AM$2,データシート1!$A$1:$BT$1,0),0)</f>
        <v>26986</v>
      </c>
      <c r="AN20" s="78">
        <f>VLOOKUP(年度マスタ!$K$4&amp;"_"&amp;$AG20,データシート1!$A:$BT,MATCH("ab_"&amp;AN$2,データシート1!$A$1:$BT$1,0),0)</f>
        <v>9047</v>
      </c>
      <c r="AO20" s="78">
        <f>VLOOKUP(年度マスタ!$K$4&amp;"_"&amp;$AG20,データシート1!$A:$BT,MATCH("ab_"&amp;AO$2,データシート1!$A$1:$BT$1,0),0)</f>
        <v>43169</v>
      </c>
      <c r="AP20" s="78">
        <f>VLOOKUP(年度マスタ!$K$4&amp;"_"&amp;$AG20,データシート1!$A:$BT,MATCH("ab_"&amp;AP$2,データシート1!$A$1:$BT$1,0),0)</f>
        <v>6754622.9999999991</v>
      </c>
      <c r="AQ20" s="954">
        <f>VLOOKUP(年度マスタ!$K$4&amp;"_"&amp;$AG20,データシート1!$A:$BT,MATCH("ab_"&amp;AQ$2,データシート1!$A$1:$BT$1,0),0)</f>
        <v>6.1722903244380234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島原市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20.771000000000001</v>
      </c>
      <c r="BE13" s="70" t="str">
        <f>年度マスタ!K4</f>
        <v>42203</v>
      </c>
      <c r="BF13" s="70" t="str">
        <f>年度マスタ!K4</f>
        <v>42203</v>
      </c>
      <c r="BG13" s="70" t="str">
        <f>年度マスタ!K4</f>
        <v>42203</v>
      </c>
      <c r="BH13" s="278" t="s">
        <v>195</v>
      </c>
      <c r="BI13" s="278" t="s">
        <v>195</v>
      </c>
      <c r="BJ13" s="278" t="s">
        <v>195</v>
      </c>
      <c r="BK13" s="278" t="str">
        <f>年度マスタ!K4</f>
        <v>42203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20.771000000000001</v>
      </c>
      <c r="AY14" s="70"/>
      <c r="BE14" s="70" t="str">
        <f>AP2</f>
        <v>島原市</v>
      </c>
      <c r="BF14" s="70" t="str">
        <f>AP2</f>
        <v>島原市</v>
      </c>
      <c r="BG14" s="70" t="str">
        <f>AP2</f>
        <v>島原市</v>
      </c>
      <c r="BH14" s="70" t="s">
        <v>205</v>
      </c>
      <c r="BI14" s="70" t="s">
        <v>205</v>
      </c>
      <c r="BJ14" s="70" t="s">
        <v>205</v>
      </c>
      <c r="BK14" s="70" t="str">
        <f>AP2</f>
        <v>島原市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2.9830000000000001</v>
      </c>
      <c r="AY17" s="165">
        <f>AX17</f>
        <v>2.9830000000000001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23.481999999999999</v>
      </c>
      <c r="G21" s="877">
        <f t="shared" ref="G21:O21" si="5">SUM(G22,G26,G27,G28)</f>
        <v>23.087</v>
      </c>
      <c r="H21" s="877">
        <f t="shared" si="5"/>
        <v>23.814</v>
      </c>
      <c r="I21" s="877">
        <f t="shared" si="5"/>
        <v>24.911000000000001</v>
      </c>
      <c r="J21" s="877">
        <f t="shared" si="5"/>
        <v>25.306000000000001</v>
      </c>
      <c r="K21" s="877">
        <f t="shared" si="5"/>
        <v>23.663</v>
      </c>
      <c r="L21" s="877">
        <f t="shared" si="5"/>
        <v>23.215</v>
      </c>
      <c r="M21" s="877">
        <f t="shared" si="5"/>
        <v>22.504999999999999</v>
      </c>
      <c r="N21" s="877">
        <f t="shared" si="5"/>
        <v>22.596</v>
      </c>
      <c r="O21" s="877">
        <f t="shared" si="5"/>
        <v>23.192999999999998</v>
      </c>
      <c r="P21" s="878">
        <f>SUM(P22,P26,P27,P28)</f>
        <v>23.754000000000001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20.513999999999999</v>
      </c>
      <c r="G22" s="879">
        <f t="shared" ref="G22:P22" si="6">SUM(G23:G25)</f>
        <v>19.460999999999999</v>
      </c>
      <c r="H22" s="879">
        <f t="shared" si="6"/>
        <v>19.739000000000001</v>
      </c>
      <c r="I22" s="879">
        <f t="shared" si="6"/>
        <v>20.863</v>
      </c>
      <c r="J22" s="879">
        <f t="shared" si="6"/>
        <v>21.372</v>
      </c>
      <c r="K22" s="879">
        <f t="shared" si="6"/>
        <v>19.574999999999999</v>
      </c>
      <c r="L22" s="879">
        <f t="shared" si="6"/>
        <v>19.66</v>
      </c>
      <c r="M22" s="879">
        <f t="shared" si="6"/>
        <v>19.18</v>
      </c>
      <c r="N22" s="879">
        <f t="shared" si="6"/>
        <v>19.620999999999999</v>
      </c>
      <c r="O22" s="879">
        <f t="shared" si="6"/>
        <v>20.151</v>
      </c>
      <c r="P22" s="880">
        <f t="shared" si="6"/>
        <v>20.771000000000001</v>
      </c>
      <c r="Z22" s="273"/>
      <c r="AB22" s="272"/>
      <c r="AC22" s="521" t="s">
        <v>286</v>
      </c>
      <c r="AP22" s="16" t="s">
        <v>287</v>
      </c>
      <c r="AQ22" s="273"/>
      <c r="AV22" s="70" t="str">
        <f>AW22</f>
        <v>エネルギー起源CO2</v>
      </c>
      <c r="AW22" s="70" t="str">
        <f>D56</f>
        <v>エネルギー起源CO2</v>
      </c>
      <c r="AX22" s="165">
        <f>P56</f>
        <v>23.754000000000001</v>
      </c>
      <c r="AY22" s="165">
        <f>AX22</f>
        <v>23.754000000000001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20.771000000000001</v>
      </c>
      <c r="BG22" s="952">
        <f t="shared" si="2"/>
        <v>20.771000000000001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1.9641301854838025</v>
      </c>
    </row>
    <row r="23" spans="2:63" ht="15.95" customHeight="1" thickBot="1">
      <c r="B23" s="285"/>
      <c r="C23" s="522"/>
      <c r="D23" s="410"/>
      <c r="E23" s="409" t="s">
        <v>184</v>
      </c>
      <c r="F23" s="881">
        <f>IFERROR(VLOOKUP(年度マスタ!$K$4&amp;"_"&amp;F$20,データシート1!$A:$BU,MATCH("ba_"&amp;$E23,データシート1!$A$1:$BU$1,0),0),0)</f>
        <v>20.513999999999999</v>
      </c>
      <c r="G23" s="881">
        <f>IFERROR(VLOOKUP(年度マスタ!$K$4&amp;"_"&amp;G$20,データシート1!$A:$BU,MATCH("ba_"&amp;$E23,データシート1!$A$1:$BU$1,0),0),0)</f>
        <v>19.460999999999999</v>
      </c>
      <c r="H23" s="881">
        <f>IFERROR(VLOOKUP(年度マスタ!$K$4&amp;"_"&amp;H$20,データシート1!$A:$BU,MATCH("ba_"&amp;$E23,データシート1!$A$1:$BU$1,0),0),0)</f>
        <v>19.739000000000001</v>
      </c>
      <c r="I23" s="881">
        <f>IFERROR(VLOOKUP(年度マスタ!$K$4&amp;"_"&amp;I$20,データシート1!$A:$BU,MATCH("ba_"&amp;$E23,データシート1!$A$1:$BU$1,0),0),0)</f>
        <v>20.863</v>
      </c>
      <c r="J23" s="881">
        <f>IFERROR(VLOOKUP(年度マスタ!$K$4&amp;"_"&amp;J$20,データシート1!$A:$BU,MATCH("ba_"&amp;$E23,データシート1!$A$1:$BU$1,0),0),0)</f>
        <v>21.372</v>
      </c>
      <c r="K23" s="881">
        <f>IFERROR(VLOOKUP(年度マスタ!$K$4&amp;"_"&amp;K$20,データシート1!$A:$BU,MATCH("ba_"&amp;$E23,データシート1!$A$1:$BU$1,0),0),0)</f>
        <v>19.574999999999999</v>
      </c>
      <c r="L23" s="881">
        <f>IFERROR(VLOOKUP(年度マスタ!$K$4&amp;"_"&amp;L$20,データシート1!$A:$BU,MATCH("ba_"&amp;$E23,データシート1!$A$1:$BU$1,0),0),0)</f>
        <v>19.66</v>
      </c>
      <c r="M23" s="881">
        <f>IFERROR(VLOOKUP(年度マスタ!$K$4&amp;"_"&amp;M$20,データシート1!$A:$BU,MATCH("ba_"&amp;$E23,データシート1!$A$1:$BU$1,0),0),0)</f>
        <v>19.18</v>
      </c>
      <c r="N23" s="881">
        <f>IFERROR(VLOOKUP(年度マスタ!$K$4&amp;"_"&amp;N$20,データシート1!$A:$BU,MATCH("ba_"&amp;$E23,データシート1!$A$1:$BU$1,0),0),0)</f>
        <v>19.620999999999999</v>
      </c>
      <c r="O23" s="881">
        <f>IFERROR(VLOOKUP(年度マスタ!$K$4&amp;"_"&amp;O$20,データシート1!$A:$BU,MATCH("ba_"&amp;$E23,データシート1!$A$1:$BU$1,0),0),0)</f>
        <v>20.151</v>
      </c>
      <c r="P23" s="882">
        <f>IFERROR(VLOOKUP(年度マスタ!$K$4&amp;"_"&amp;P$20,データシート1!$A:$BU,MATCH("ba_"&amp;$E23,データシート1!$A$1:$BU$1,0),0),0)</f>
        <v>20.771000000000001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133.94230416225295</v>
      </c>
      <c r="AG24" s="877">
        <f t="shared" ref="AG24:AP24" si="11">AG25+AG29</f>
        <v>139.10425073489066</v>
      </c>
      <c r="AH24" s="877">
        <f t="shared" si="11"/>
        <v>146.08143069519161</v>
      </c>
      <c r="AI24" s="877">
        <f t="shared" si="11"/>
        <v>142.12972993641307</v>
      </c>
      <c r="AJ24" s="877">
        <f t="shared" si="11"/>
        <v>126.19217377398105</v>
      </c>
      <c r="AK24" s="877">
        <f t="shared" si="11"/>
        <v>111.52874680447127</v>
      </c>
      <c r="AL24" s="877">
        <f t="shared" si="11"/>
        <v>108.83778238742894</v>
      </c>
      <c r="AM24" s="877">
        <f t="shared" si="11"/>
        <v>92.510340770878656</v>
      </c>
      <c r="AN24" s="877">
        <f t="shared" si="11"/>
        <v>95.71960972578249</v>
      </c>
      <c r="AO24" s="877">
        <f t="shared" si="11"/>
        <v>100.43282026225897</v>
      </c>
      <c r="AP24" s="878">
        <f t="shared" si="11"/>
        <v>90.418075978900873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55.105278254137275</v>
      </c>
      <c r="AG25" s="879">
        <f>①CO2排出量の現状把握!AA35</f>
        <v>53.69665013292704</v>
      </c>
      <c r="AH25" s="879">
        <f>①CO2排出量の現状把握!AB35</f>
        <v>59.576440029027879</v>
      </c>
      <c r="AI25" s="879">
        <f>①CO2排出量の現状把握!AC35</f>
        <v>55.057527090227353</v>
      </c>
      <c r="AJ25" s="879">
        <f>①CO2排出量の現状把握!AD35</f>
        <v>52.513097687876794</v>
      </c>
      <c r="AK25" s="879">
        <f>①CO2排出量の現状把握!AE35</f>
        <v>50.127314957996205</v>
      </c>
      <c r="AL25" s="879">
        <f>①CO2排出量の現状把握!AF35</f>
        <v>49.879015490511676</v>
      </c>
      <c r="AM25" s="879">
        <f>①CO2排出量の現状把握!AG35</f>
        <v>39.224057940153429</v>
      </c>
      <c r="AN25" s="879">
        <f>①CO2排出量の現状把握!AH35</f>
        <v>41.365869953863537</v>
      </c>
      <c r="AO25" s="879">
        <f>①CO2排出量の現状把握!AI35</f>
        <v>46.237281743782361</v>
      </c>
      <c r="AP25" s="880">
        <f>①CO2排出量の現状把握!AJ35</f>
        <v>41.25481021640428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2.968</v>
      </c>
      <c r="G26" s="879">
        <f>IFERROR(VLOOKUP(年度マスタ!$K$4&amp;"_"&amp;G$20,データシート1!$A:$BU,MATCH("ba_"&amp;$D26,データシート1!$A$1:$BU$1,0),0),0)</f>
        <v>3.6259999999999999</v>
      </c>
      <c r="H26" s="879">
        <f>IFERROR(VLOOKUP(年度マスタ!$K$4&amp;"_"&amp;H$20,データシート1!$A:$BU,MATCH("ba_"&amp;$D26,データシート1!$A$1:$BU$1,0),0),0)</f>
        <v>4.0750000000000002</v>
      </c>
      <c r="I26" s="879">
        <f>IFERROR(VLOOKUP(年度マスタ!$K$4&amp;"_"&amp;I$20,データシート1!$A:$BU,MATCH("ba_"&amp;$D26,データシート1!$A$1:$BU$1,0),0),0)</f>
        <v>4.048</v>
      </c>
      <c r="J26" s="879">
        <f>IFERROR(VLOOKUP(年度マスタ!$K$4&amp;"_"&amp;J$20,データシート1!$A:$BU,MATCH("ba_"&amp;$D26,データシート1!$A$1:$BU$1,0),0),0)</f>
        <v>3.9340000000000002</v>
      </c>
      <c r="K26" s="879">
        <f>IFERROR(VLOOKUP(年度マスタ!$K$4&amp;"_"&amp;K$20,データシート1!$A:$BU,MATCH("ba_"&amp;$D26,データシート1!$A$1:$BU$1,0),0),0)</f>
        <v>4.0880000000000001</v>
      </c>
      <c r="L26" s="879">
        <f>IFERROR(VLOOKUP(年度マスタ!$K$4&amp;"_"&amp;L$20,データシート1!$A:$BU,MATCH("ba_"&amp;$D26,データシート1!$A$1:$BU$1,0),0),0)</f>
        <v>3.5550000000000002</v>
      </c>
      <c r="M26" s="879">
        <f>IFERROR(VLOOKUP(年度マスタ!$K$4&amp;"_"&amp;M$20,データシート1!$A:$BU,MATCH("ba_"&amp;$D26,データシート1!$A$1:$BU$1,0),0),0)</f>
        <v>3.3250000000000002</v>
      </c>
      <c r="N26" s="879">
        <f>IFERROR(VLOOKUP(年度マスタ!$K$4&amp;"_"&amp;N$20,データシート1!$A:$BU,MATCH("ba_"&amp;$D26,データシート1!$A$1:$BU$1,0),0),0)</f>
        <v>2.9750000000000001</v>
      </c>
      <c r="O26" s="879">
        <f>IFERROR(VLOOKUP(年度マスタ!$K$4&amp;"_"&amp;O$20,データシート1!$A:$BU,MATCH("ba_"&amp;$D26,データシート1!$A$1:$BU$1,0),0),0)</f>
        <v>3.0419999999999998</v>
      </c>
      <c r="P26" s="880">
        <f>IFERROR(VLOOKUP(年度マスタ!$K$4&amp;"_"&amp;P$20,データシート1!$A:$BU,MATCH("ba_"&amp;$D26,データシート1!$A$1:$BU$1,0),0),0)</f>
        <v>2.9830000000000001</v>
      </c>
      <c r="Z26" s="273"/>
      <c r="AB26" s="272"/>
      <c r="AC26" s="522"/>
      <c r="AD26" s="410"/>
      <c r="AE26" s="409" t="s">
        <v>184</v>
      </c>
      <c r="AF26" s="881">
        <f>①CO2排出量の現状把握!Z36</f>
        <v>21.244354748708869</v>
      </c>
      <c r="AG26" s="881">
        <f>①CO2排出量の現状把握!AA36</f>
        <v>20.88117250496779</v>
      </c>
      <c r="AH26" s="881">
        <f>①CO2排出量の現状把握!AB36</f>
        <v>26.599930072070858</v>
      </c>
      <c r="AI26" s="881">
        <f>①CO2排出量の現状把握!AC36</f>
        <v>24.90743433905233</v>
      </c>
      <c r="AJ26" s="881">
        <f>①CO2排出量の現状把握!AD36</f>
        <v>19.583364258361691</v>
      </c>
      <c r="AK26" s="881">
        <f>①CO2排出量の現状把握!AE36</f>
        <v>18.532821372325142</v>
      </c>
      <c r="AL26" s="881">
        <f>①CO2排出量の現状把握!AF36</f>
        <v>22.112465462086593</v>
      </c>
      <c r="AM26" s="881">
        <f>①CO2排出量の現状把握!AG36</f>
        <v>14.275532176770236</v>
      </c>
      <c r="AN26" s="881">
        <f>①CO2排出量の現状把握!AH36</f>
        <v>16.224656266630113</v>
      </c>
      <c r="AO26" s="881">
        <f>①CO2排出量の現状把握!AI36</f>
        <v>16.711528924062389</v>
      </c>
      <c r="AP26" s="882">
        <f>①CO2排出量の現状把握!AJ36</f>
        <v>13.823743022001853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4.7554156631652962</v>
      </c>
      <c r="AG27" s="881">
        <f>①CO2排出量の現状把握!AA37</f>
        <v>4.5961388202894504</v>
      </c>
      <c r="AH27" s="881">
        <f>①CO2排出量の現状把握!AB37</f>
        <v>4.3410748058254978</v>
      </c>
      <c r="AI27" s="881">
        <f>①CO2排出量の現状把握!AC37</f>
        <v>4.4862480076678466</v>
      </c>
      <c r="AJ27" s="881">
        <f>①CO2排出量の現状把握!AD37</f>
        <v>3.756267426356199</v>
      </c>
      <c r="AK27" s="881">
        <f>①CO2排出量の現状把握!AE37</f>
        <v>3.7807864448409578</v>
      </c>
      <c r="AL27" s="881">
        <f>①CO2排出量の現状把握!AF37</f>
        <v>3.6223805637222268</v>
      </c>
      <c r="AM27" s="881">
        <f>①CO2排出量の現状把握!AG37</f>
        <v>3.1765936550981353</v>
      </c>
      <c r="AN27" s="881">
        <f>①CO2排出量の現状把握!AH37</f>
        <v>2.9784359755700711</v>
      </c>
      <c r="AO27" s="881">
        <f>①CO2排出量の現状把握!AI37</f>
        <v>3.2018131642335579</v>
      </c>
      <c r="AP27" s="882">
        <f>①CO2排出量の現状把握!AJ37</f>
        <v>3.233967954166181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29.105507842263108</v>
      </c>
      <c r="AG28" s="881">
        <f>①CO2排出量の現状把握!AA38</f>
        <v>28.2193388076698</v>
      </c>
      <c r="AH28" s="881">
        <f>①CO2排出量の現状把握!AB38</f>
        <v>28.635435151131521</v>
      </c>
      <c r="AI28" s="881">
        <f>①CO2排出量の現状把握!AC38</f>
        <v>25.66384474350718</v>
      </c>
      <c r="AJ28" s="881">
        <f>①CO2排出量の現状把握!AD38</f>
        <v>29.1734660031589</v>
      </c>
      <c r="AK28" s="881">
        <f>①CO2排出量の現状把握!AE38</f>
        <v>27.813707140830104</v>
      </c>
      <c r="AL28" s="881">
        <f>①CO2排出量の現状把握!AF38</f>
        <v>24.144169464702852</v>
      </c>
      <c r="AM28" s="881">
        <f>①CO2排出量の現状把握!AG38</f>
        <v>21.771932108285053</v>
      </c>
      <c r="AN28" s="881">
        <f>①CO2排出量の現状把握!AH38</f>
        <v>22.162777711663356</v>
      </c>
      <c r="AO28" s="881">
        <f>①CO2排出量の現状把握!AI38</f>
        <v>26.323939655486409</v>
      </c>
      <c r="AP28" s="882">
        <f>①CO2排出量の現状把握!AJ38</f>
        <v>24.197099240236245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78.837025908115677</v>
      </c>
      <c r="AG29" s="883">
        <f>①CO2排出量の現状把握!AA39</f>
        <v>85.407600601963608</v>
      </c>
      <c r="AH29" s="883">
        <f>①CO2排出量の現状把握!AB39</f>
        <v>86.504990666163735</v>
      </c>
      <c r="AI29" s="883">
        <f>①CO2排出量の現状把握!AC39</f>
        <v>87.072202846185732</v>
      </c>
      <c r="AJ29" s="883">
        <f>①CO2排出量の現状把握!AD39</f>
        <v>73.67907608610426</v>
      </c>
      <c r="AK29" s="883">
        <f>①CO2排出量の現状把握!AE39</f>
        <v>61.40143184647507</v>
      </c>
      <c r="AL29" s="883">
        <f>①CO2排出量の現状把握!AF39</f>
        <v>58.958766896917268</v>
      </c>
      <c r="AM29" s="883">
        <f>①CO2排出量の現状把握!AG39</f>
        <v>53.286282830725227</v>
      </c>
      <c r="AN29" s="883">
        <f>①CO2排出量の現状把握!AH39</f>
        <v>54.353739771918953</v>
      </c>
      <c r="AO29" s="883">
        <f>①CO2排出量の現状把握!AI39</f>
        <v>54.19553851847661</v>
      </c>
      <c r="AP29" s="884">
        <f>①CO2排出量の現状把握!AJ39</f>
        <v>49.163265762496593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0.17531429033470067</v>
      </c>
      <c r="AG32" s="461">
        <f t="shared" si="16"/>
        <v>0.16596904751674299</v>
      </c>
      <c r="AH32" s="461">
        <f t="shared" si="16"/>
        <v>0.16301866627860084</v>
      </c>
      <c r="AI32" s="461">
        <f t="shared" si="16"/>
        <v>0.17526945285229803</v>
      </c>
      <c r="AJ32" s="461">
        <f t="shared" si="16"/>
        <v>0.20053541549513842</v>
      </c>
      <c r="AK32" s="461">
        <f t="shared" si="16"/>
        <v>0.2121695139414167</v>
      </c>
      <c r="AL32" s="461">
        <f t="shared" si="16"/>
        <v>0.21329909054340851</v>
      </c>
      <c r="AM32" s="461">
        <f t="shared" si="16"/>
        <v>0.24327010161748697</v>
      </c>
      <c r="AN32" s="461">
        <f t="shared" si="16"/>
        <v>0.23606448108943417</v>
      </c>
      <c r="AO32" s="461">
        <f t="shared" si="16"/>
        <v>0.23093048606457936</v>
      </c>
      <c r="AP32" s="461">
        <f t="shared" si="16"/>
        <v>0.26271295582028326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0.37226923899000219</v>
      </c>
      <c r="AG33" s="458">
        <f t="shared" ref="AG33:AP33" si="17">IFERROR(IF(G22/AG25&gt;1,1,G22/AG25),0)</f>
        <v>0.36242484311077017</v>
      </c>
      <c r="AH33" s="458">
        <f t="shared" si="17"/>
        <v>0.33132224735788879</v>
      </c>
      <c r="AI33" s="458">
        <f t="shared" si="17"/>
        <v>0.37893093102074971</v>
      </c>
      <c r="AJ33" s="458">
        <f t="shared" si="17"/>
        <v>0.40698417996647629</v>
      </c>
      <c r="AK33" s="458">
        <f t="shared" si="17"/>
        <v>0.39050565577675006</v>
      </c>
      <c r="AL33" s="458">
        <f t="shared" si="17"/>
        <v>0.39415372991353165</v>
      </c>
      <c r="AM33" s="458">
        <f t="shared" si="17"/>
        <v>0.48898561258664547</v>
      </c>
      <c r="AN33" s="458">
        <f>IFERROR(IF(N22/AN25&gt;1,1,N22/AN25),0)</f>
        <v>0.47432823295832593</v>
      </c>
      <c r="AO33" s="458">
        <f t="shared" si="17"/>
        <v>0.43581714235849844</v>
      </c>
      <c r="AP33" s="458">
        <f t="shared" si="17"/>
        <v>0.50348068239908572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0.96562123174142267</v>
      </c>
      <c r="AG34" s="459">
        <f t="shared" ref="AG34:AP36" si="18">IFERROR(IF(G23/AG26&gt;1,1,G23/AG26),0)</f>
        <v>0.931987894615117</v>
      </c>
      <c r="AH34" s="459">
        <f t="shared" si="18"/>
        <v>0.7420696199771355</v>
      </c>
      <c r="AI34" s="459">
        <f t="shared" si="18"/>
        <v>0.83762139913740263</v>
      </c>
      <c r="AJ34" s="459">
        <f t="shared" si="18"/>
        <v>1</v>
      </c>
      <c r="AK34" s="459">
        <f t="shared" si="18"/>
        <v>1</v>
      </c>
      <c r="AL34" s="459">
        <f t="shared" si="18"/>
        <v>0.88909126997658761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3.7647285216710166E-2</v>
      </c>
      <c r="AG37" s="460">
        <f t="shared" ref="AG37:AP37" si="21">IFERROR(IF(G26/AG29&gt;1,1,G26/AG29),0)</f>
        <v>4.2455237876295453E-2</v>
      </c>
      <c r="AH37" s="460">
        <f t="shared" si="21"/>
        <v>4.7107108718456039E-2</v>
      </c>
      <c r="AI37" s="460">
        <f t="shared" si="21"/>
        <v>4.6490152628283092E-2</v>
      </c>
      <c r="AJ37" s="460">
        <f t="shared" si="21"/>
        <v>5.3393720564608782E-2</v>
      </c>
      <c r="AK37" s="460">
        <f t="shared" si="21"/>
        <v>6.6578251957078491E-2</v>
      </c>
      <c r="AL37" s="460">
        <f t="shared" si="21"/>
        <v>6.0296376384796437E-2</v>
      </c>
      <c r="AM37" s="460">
        <f t="shared" si="21"/>
        <v>6.2398798027675201E-2</v>
      </c>
      <c r="AN37" s="460">
        <f t="shared" si="21"/>
        <v>5.4734044289938437E-2</v>
      </c>
      <c r="AO37" s="460">
        <f t="shared" si="21"/>
        <v>5.6130081611107274E-2</v>
      </c>
      <c r="AP37" s="460">
        <f t="shared" si="21"/>
        <v>6.067538341351468E-2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2.9830000000000001</v>
      </c>
      <c r="BG50" s="952">
        <f t="shared" si="22"/>
        <v>2.9830000000000001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0.53808435253039621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23.481999999999999</v>
      </c>
      <c r="G55" s="885">
        <f t="shared" ref="G55:P55" si="32">SUM(G56,G57,G60,G61,G62,G63,G64,G65,)</f>
        <v>23.087</v>
      </c>
      <c r="H55" s="885">
        <f t="shared" si="32"/>
        <v>23.814</v>
      </c>
      <c r="I55" s="885">
        <f t="shared" si="32"/>
        <v>24.911000000000001</v>
      </c>
      <c r="J55" s="885">
        <f t="shared" si="32"/>
        <v>25.306000000000001</v>
      </c>
      <c r="K55" s="885">
        <f t="shared" si="32"/>
        <v>23.663</v>
      </c>
      <c r="L55" s="885">
        <f t="shared" si="32"/>
        <v>23.215</v>
      </c>
      <c r="M55" s="885">
        <f t="shared" si="32"/>
        <v>22.504999999999999</v>
      </c>
      <c r="N55" s="885">
        <f t="shared" si="32"/>
        <v>22.596</v>
      </c>
      <c r="O55" s="885">
        <f t="shared" si="32"/>
        <v>23.193000000000001</v>
      </c>
      <c r="P55" s="886">
        <f t="shared" si="32"/>
        <v>23.754000000000001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23.481999999999999</v>
      </c>
      <c r="G56" s="887">
        <f>IFERROR(VLOOKUP(年度マスタ!$K$4&amp;"_"&amp;G$54,データシート1!$A:$CE,MATCH("bc_"&amp;$C56,データシート1!$A$1:$CE$1,0),0),0)</f>
        <v>23.087</v>
      </c>
      <c r="H56" s="887">
        <f>IFERROR(VLOOKUP(年度マスタ!$K$4&amp;"_"&amp;H$54,データシート1!$A:$CE,MATCH("bc_"&amp;$C56,データシート1!$A$1:$CE$1,0),0),0)</f>
        <v>23.814</v>
      </c>
      <c r="I56" s="887">
        <f>IFERROR(VLOOKUP(年度マスタ!$K$4&amp;"_"&amp;I$54,データシート1!$A:$CE,MATCH("bc_"&amp;$C56,データシート1!$A$1:$CE$1,0),0),0)</f>
        <v>24.911000000000001</v>
      </c>
      <c r="J56" s="887">
        <f>IFERROR(VLOOKUP(年度マスタ!$K$4&amp;"_"&amp;J$54,データシート1!$A:$CE,MATCH("bc_"&amp;$C56,データシート1!$A$1:$CE$1,0),0),0)</f>
        <v>25.306000000000001</v>
      </c>
      <c r="K56" s="887">
        <f>IFERROR(VLOOKUP(年度マスタ!$K$4&amp;"_"&amp;K$54,データシート1!$A:$CE,MATCH("bc_"&amp;$C56,データシート1!$A$1:$CE$1,0),0),0)</f>
        <v>23.663</v>
      </c>
      <c r="L56" s="887">
        <f>IFERROR(VLOOKUP(年度マスタ!$K$4&amp;"_"&amp;L$54,データシート1!$A:$CE,MATCH("bc_"&amp;$C56,データシート1!$A$1:$CE$1,0),0),0)</f>
        <v>23.215</v>
      </c>
      <c r="M56" s="887">
        <f>IFERROR(VLOOKUP(年度マスタ!$K$4&amp;"_"&amp;M$54,データシート1!$A:$CE,MATCH("bc_"&amp;$C56,データシート1!$A$1:$CE$1,0),0),0)</f>
        <v>22.504999999999999</v>
      </c>
      <c r="N56" s="887">
        <f>IFERROR(VLOOKUP(年度マスタ!$K$4&amp;"_"&amp;N$54,データシート1!$A:$CE,MATCH("bc_"&amp;$C56,データシート1!$A$1:$CE$1,0),0),0)</f>
        <v>22.596</v>
      </c>
      <c r="O56" s="887">
        <f>IFERROR(VLOOKUP(年度マスタ!$K$4&amp;"_"&amp;O$54,データシート1!$A:$CE,MATCH("bc_"&amp;$C56,データシート1!$A$1:$CE$1,0),0),0)</f>
        <v>23.193000000000001</v>
      </c>
      <c r="P56" s="888">
        <f>IFERROR(VLOOKUP(年度マスタ!$K$4&amp;"_"&amp;P$54,データシート1!$A:$CE,MATCH("bc_"&amp;$C56,データシート1!$A$1:$CE$1,0),0),0)</f>
        <v>23.754000000000001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島原市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7284.08</v>
      </c>
      <c r="K6" s="619">
        <f>VLOOKUP(年度マスタ!$K$4&amp;"_"&amp;K$5,データシート1!$A:$BT,MATCH("cb_"&amp;$G6,データシート1!$A$1:$BT$1,0),0)</f>
        <v>7841.1</v>
      </c>
      <c r="L6" s="619">
        <f>VLOOKUP(年度マスタ!$K$4&amp;"_"&amp;L$5,データシート1!$A:$BT,MATCH("cb_"&amp;$G6,データシート1!$A$1:$BT$1,0),0)</f>
        <v>8134.98</v>
      </c>
      <c r="M6" s="619">
        <f>VLOOKUP(年度マスタ!$K$4&amp;"_"&amp;M$5,データシート1!$A:$BT,MATCH("cb_"&amp;$G6,データシート1!$A$1:$BT$1,0),0)</f>
        <v>8430.41</v>
      </c>
      <c r="N6" s="619">
        <f>VLOOKUP(年度マスタ!$K$4&amp;"_"&amp;N$5,データシート1!$A:$BT,MATCH("cb_"&amp;$G6,データシート1!$A$1:$BT$1,0),0)</f>
        <v>8945.190000000006</v>
      </c>
      <c r="O6" s="619">
        <f>VLOOKUP(年度マスタ!$K$4&amp;"_"&amp;O$5,データシート1!$A:$BT,MATCH("cb_"&amp;$G6,データシート1!$A$1:$BT$1,0),0)</f>
        <v>9272.619999999999</v>
      </c>
      <c r="P6" s="619">
        <f>VLOOKUP(年度マスタ!$K$4&amp;"_"&amp;P$5,データシート1!$A:$BT,MATCH("cb_"&amp;$G6,データシート1!$A$1:$BT$1,0),0)</f>
        <v>9654.8999999999942</v>
      </c>
      <c r="Q6" s="619">
        <f>VLOOKUP(年度マスタ!$K$4&amp;"_"&amp;Q$5,データシート1!$A:$BT,MATCH("cb_"&amp;$G6,データシート1!$A$1:$BT$1,0),0)</f>
        <v>10193.999999999993</v>
      </c>
      <c r="R6" s="633">
        <f>VLOOKUP(年度マスタ!$K$4&amp;"_"&amp;R$5,データシート1!$A:$BT,MATCH("cb_"&amp;$G6,データシート1!$A$1:$BT$1,0),0)</f>
        <v>10621.509999999984</v>
      </c>
      <c r="S6" s="568"/>
      <c r="T6" s="190"/>
      <c r="U6" s="581"/>
      <c r="V6" s="195"/>
      <c r="W6" s="195"/>
      <c r="X6" s="195"/>
      <c r="Y6" s="196" t="s">
        <v>372</v>
      </c>
      <c r="Z6" s="663" t="s">
        <v>373</v>
      </c>
      <c r="AA6" s="663"/>
      <c r="AB6" s="663"/>
      <c r="AC6" s="664">
        <f>SUM(AC7:AC8)</f>
        <v>1126777</v>
      </c>
      <c r="AD6" s="664">
        <f>SUM(AD7:AD8)</f>
        <v>1427927.9219999998</v>
      </c>
      <c r="AE6" s="665">
        <f>$AD6*3600/100000000</f>
        <v>51.405405191999989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24175.73</v>
      </c>
      <c r="K7" s="617">
        <f>VLOOKUP(年度マスタ!$K$4&amp;"_"&amp;K$5,データシート1!$A:$BT,MATCH("cb_"&amp;$G7,データシート1!$A$1:$BT$1,0),0)</f>
        <v>26207.73</v>
      </c>
      <c r="L7" s="617">
        <f>VLOOKUP(年度マスタ!$K$4&amp;"_"&amp;L$5,データシート1!$A:$BT,MATCH("cb_"&amp;$G7,データシート1!$A$1:$BT$1,0),0)</f>
        <v>27049.92999999996</v>
      </c>
      <c r="M7" s="617">
        <f>VLOOKUP(年度マスタ!$K$4&amp;"_"&amp;M$5,データシート1!$A:$BT,MATCH("cb_"&amp;$G7,データシート1!$A$1:$BT$1,0),0)</f>
        <v>27988.639999999999</v>
      </c>
      <c r="N7" s="617">
        <f>VLOOKUP(年度マスタ!$K$4&amp;"_"&amp;N$5,データシート1!$A:$BT,MATCH("cb_"&amp;$G7,データシート1!$A$1:$BT$1,0),0)</f>
        <v>28659.73999999998</v>
      </c>
      <c r="O7" s="617">
        <f>VLOOKUP(年度マスタ!$K$4&amp;"_"&amp;O$5,データシート1!$A:$BT,MATCH("cb_"&amp;$G7,データシート1!$A$1:$BT$1,0),0)</f>
        <v>28852.23999999998</v>
      </c>
      <c r="P7" s="617">
        <f>VLOOKUP(年度マスタ!$K$4&amp;"_"&amp;P$5,データシート1!$A:$BT,MATCH("cb_"&amp;$G7,データシート1!$A$1:$BT$1,0),0)</f>
        <v>28951.23999999998</v>
      </c>
      <c r="Q7" s="617">
        <f>VLOOKUP(年度マスタ!$K$4&amp;"_"&amp;Q$5,データシート1!$A:$BT,MATCH("cb_"&amp;$G7,データシート1!$A$1:$BT$1,0),0)</f>
        <v>29738.739999999976</v>
      </c>
      <c r="R7" s="634">
        <f>VLOOKUP(年度マスタ!$K$4&amp;"_"&amp;R$5,データシート1!$A:$BT,MATCH("cb_"&amp;$G7,データシート1!$A$1:$BT$1,0),0)</f>
        <v>30213.239999999976</v>
      </c>
      <c r="S7" s="568"/>
      <c r="T7" s="190"/>
      <c r="U7" s="581"/>
      <c r="V7" s="195"/>
      <c r="W7" s="195"/>
      <c r="X7" s="195"/>
      <c r="Y7" s="196" t="s">
        <v>375</v>
      </c>
      <c r="Z7" s="212" t="s">
        <v>376</v>
      </c>
      <c r="AA7" s="212"/>
      <c r="AB7" s="212"/>
      <c r="AC7" s="1022">
        <f>VLOOKUP(年度マスタ!$K$4&amp;"_"&amp;年度マスタ!$K$9,データシート3!A:AB,MATCH("ea_"&amp;$Y7&amp;"_設備",データシート3!$A$1:$AB$1,0),0)</f>
        <v>242149</v>
      </c>
      <c r="AD7" s="1022">
        <f>VLOOKUP(年度マスタ!$K$4&amp;"_"&amp;年度マスタ!$K$9,データシート3!A:AB,MATCH("ea_"&amp;$Y7&amp;"_年間発電",データシート3!$A$1:$AB$1,0),0)/10^3</f>
        <v>307113.50500000006</v>
      </c>
      <c r="AE7" s="554">
        <f t="shared" ref="AE7:AE16" si="0">$AD7*3600/100000000</f>
        <v>11.056086180000003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884628</v>
      </c>
      <c r="AD8" s="1022">
        <f>VLOOKUP(年度マスタ!$K$4&amp;"_"&amp;年度マスタ!$K$9,データシート3!A:AB,MATCH("ea_"&amp;$Y8&amp;"_年間発電",データシート3!$A$1:$AB$1,0),0)/10^3</f>
        <v>1120814.4169999997</v>
      </c>
      <c r="AE8" s="554">
        <f t="shared" si="0"/>
        <v>40.349319011999988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13000</v>
      </c>
      <c r="AD9" s="666">
        <f>VLOOKUP(年度マスタ!$K$4&amp;"_"&amp;年度マスタ!$K$9,データシート3!A:AB,MATCH("ea_"&amp;$Y9&amp;"_年間発電",データシート3!$A$1:$AB$1,0),0)/10^3</f>
        <v>24748.476999999995</v>
      </c>
      <c r="AE9" s="667">
        <f t="shared" si="0"/>
        <v>0.8909451719999999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1041</v>
      </c>
      <c r="AD10" s="666">
        <f>SUM(AD11:AD12)</f>
        <v>6138.2139999999999</v>
      </c>
      <c r="AE10" s="667">
        <f t="shared" si="0"/>
        <v>0.220975704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1041</v>
      </c>
      <c r="AD11" s="1022">
        <f>VLOOKUP(年度マスタ!$K$4&amp;"_"&amp;年度マスタ!$K$9,データシート3!A:AB,MATCH("ea_"&amp;$Y11&amp;"_年間発電",データシート3!$A$1:$AB$1,0),0)/10^3</f>
        <v>6138.2139999999999</v>
      </c>
      <c r="AE11" s="554">
        <f t="shared" si="0"/>
        <v>0.220975704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31459.809999999998</v>
      </c>
      <c r="K12" s="651">
        <f t="shared" ref="K12:Q12" si="1">SUM(K6:K11)</f>
        <v>34048.83</v>
      </c>
      <c r="L12" s="651">
        <f t="shared" si="1"/>
        <v>35184.90999999996</v>
      </c>
      <c r="M12" s="651">
        <f t="shared" si="1"/>
        <v>36419.050000000003</v>
      </c>
      <c r="N12" s="651">
        <f t="shared" si="1"/>
        <v>37604.929999999986</v>
      </c>
      <c r="O12" s="651">
        <f t="shared" si="1"/>
        <v>38124.859999999979</v>
      </c>
      <c r="P12" s="651">
        <f t="shared" si="1"/>
        <v>38606.13999999997</v>
      </c>
      <c r="Q12" s="651">
        <f t="shared" si="1"/>
        <v>39932.739999999969</v>
      </c>
      <c r="R12" s="652">
        <f t="shared" ref="R12" si="2">SUM(R6:R11)</f>
        <v>40834.749999999956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4911</v>
      </c>
      <c r="AD13" s="666">
        <f>SUM(AD14:AD16)</f>
        <v>32706.897999999997</v>
      </c>
      <c r="AE13" s="667">
        <f t="shared" si="0"/>
        <v>1.1774483279999999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3885</v>
      </c>
      <c r="AD14" s="1022">
        <f>VLOOKUP(年度マスタ!$K$4&amp;"_"&amp;年度マスタ!$K$9,データシート3!A:AB,MATCH("ea_"&amp;$Y14&amp;"_年間発電",データシート3!$A$1:$AB$1,0),0)/10^3</f>
        <v>26415.710999999999</v>
      </c>
      <c r="AE14" s="554">
        <f t="shared" si="0"/>
        <v>0.95096559599999997</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428</v>
      </c>
      <c r="AD15" s="1022">
        <f>VLOOKUP(年度マスタ!$K$4&amp;"_"&amp;年度マスタ!$K$9,データシート3!A:AB,MATCH("ea_"&amp;$Y15&amp;"_年間発電",データシート3!$A$1:$AB$1,0),0)/10^3</f>
        <v>2625.4769999999999</v>
      </c>
      <c r="AE15" s="554">
        <f t="shared" si="0"/>
        <v>9.4517171999999997E-2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598</v>
      </c>
      <c r="AD16" s="1022">
        <f>VLOOKUP(年度マスタ!$K$4&amp;"_"&amp;年度マスタ!$K$9,データシート3!A:AB,MATCH("ea_"&amp;$Y16&amp;"_年間発電",データシート3!$A$1:$AB$1,0),0)/10^3</f>
        <v>3665.7100000000005</v>
      </c>
      <c r="AE16" s="554">
        <f t="shared" si="0"/>
        <v>0.13196556000000001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5.5679521899999997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25.260033100000001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8741.7700896000006</v>
      </c>
      <c r="K19" s="615">
        <f>K6*別紙!$C5/100*別紙!$E5/10^3</f>
        <v>9410.2609319999974</v>
      </c>
      <c r="L19" s="615">
        <f>L6*別紙!$C5/100*別紙!$E5/10^3</f>
        <v>9762.9521975999996</v>
      </c>
      <c r="M19" s="615">
        <f>M6*別紙!$C5/100*別紙!$E5/10^3</f>
        <v>10117.5036492</v>
      </c>
      <c r="N19" s="615">
        <f>N6*別紙!$C5/100*別紙!$E5/10^3</f>
        <v>10735.301422800007</v>
      </c>
      <c r="O19" s="615">
        <f>O6*別紙!$C5/100*別紙!$E5/10^3</f>
        <v>11128.256714399999</v>
      </c>
      <c r="P19" s="615">
        <f>P6*別紙!$C5/100*別紙!$E5/10^3</f>
        <v>11587.038587999994</v>
      </c>
      <c r="Q19" s="615">
        <f>Q6*別紙!$C5/100*別紙!$E5/10^3</f>
        <v>12234.023279999992</v>
      </c>
      <c r="R19" s="639">
        <f>R6*別紙!$C5/100*別紙!$E5/10^3</f>
        <v>12747.086581199981</v>
      </c>
      <c r="S19" s="572"/>
      <c r="T19" s="191"/>
      <c r="U19" s="588"/>
      <c r="W19" s="201"/>
      <c r="X19" s="201"/>
      <c r="Y19" s="173"/>
      <c r="Z19" s="628" t="s">
        <v>389</v>
      </c>
      <c r="AA19" s="671"/>
      <c r="AB19" s="672"/>
      <c r="AC19" s="673">
        <f>SUM($AC$6,$AC$9,$AC$10,$AC$13)</f>
        <v>1145729</v>
      </c>
      <c r="AD19" s="673">
        <f>SUM($AD$6,$AD$9,$AD$10,$AD$13)</f>
        <v>1491521.5109999997</v>
      </c>
      <c r="AE19" s="674">
        <f>SUM($AE$6,$AE$9,$AE$10,$AE$13,$AE$17,$AE$18)</f>
        <v>84.522759685999986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31978.688614799998</v>
      </c>
      <c r="K20" s="617">
        <f>K7*別紙!$C6/100*別紙!$E6/10^3</f>
        <v>34666.536934800002</v>
      </c>
      <c r="L20" s="617">
        <f>L7*別紙!$C6/100*別紙!$E6/10^3</f>
        <v>35780.565406799949</v>
      </c>
      <c r="M20" s="617">
        <f>M7*別紙!$C6/100*別紙!$E6/10^3</f>
        <v>37022.253446399998</v>
      </c>
      <c r="N20" s="617">
        <f>N7*別紙!$C6/100*別紙!$E6/10^3</f>
        <v>37909.957682399974</v>
      </c>
      <c r="O20" s="617">
        <f>O7*別紙!$C6/100*別紙!$E6/10^3</f>
        <v>38164.588982399968</v>
      </c>
      <c r="P20" s="617">
        <f>P7*別紙!$C6/100*別紙!$E6/10^3</f>
        <v>38295.542222399978</v>
      </c>
      <c r="Q20" s="617">
        <f>Q7*別紙!$C6/100*別紙!$E6/10^3</f>
        <v>39337.215722399975</v>
      </c>
      <c r="R20" s="634">
        <f>R7*別紙!$C6/100*別紙!$E6/10^3</f>
        <v>39964.865342399971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40720.4587044</v>
      </c>
      <c r="K25" s="657">
        <f t="shared" si="3"/>
        <v>44076.7978668</v>
      </c>
      <c r="L25" s="657">
        <f t="shared" si="3"/>
        <v>45543.517604399953</v>
      </c>
      <c r="M25" s="657">
        <f t="shared" si="3"/>
        <v>47139.757095599998</v>
      </c>
      <c r="N25" s="657">
        <f t="shared" si="3"/>
        <v>48645.259105199977</v>
      </c>
      <c r="O25" s="657">
        <f t="shared" si="3"/>
        <v>49292.845696799966</v>
      </c>
      <c r="P25" s="657">
        <f t="shared" si="3"/>
        <v>49882.580810399973</v>
      </c>
      <c r="Q25" s="657">
        <f t="shared" si="3"/>
        <v>51571.239002399969</v>
      </c>
      <c r="R25" s="658">
        <f t="shared" ref="R25" si="4">SUM(R19:R24)</f>
        <v>52711.951923599954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238503.22019643735</v>
      </c>
      <c r="K26" s="654">
        <f>(VLOOKUP(年度マスタ!$K$4&amp;"_"&amp;K$18,データシート1!$A:$BT,MATCH("da_合計",データシート1!$A$1:$BT$1,0),0))/10^3</f>
        <v>225067.43133313139</v>
      </c>
      <c r="L26" s="654">
        <f>(VLOOKUP(年度マスタ!$K$4&amp;"_"&amp;L$18,データシート1!$A:$BT,MATCH("da_合計",データシート1!$A$1:$BT$1,0),0))/10^3</f>
        <v>246990.333570124</v>
      </c>
      <c r="M26" s="654">
        <f>(VLOOKUP(年度マスタ!$K$4&amp;"_"&amp;M$18,データシート1!$A:$BT,MATCH("da_合計",データシート1!$A$1:$BT$1,0),0))/10^3</f>
        <v>237858.56935645032</v>
      </c>
      <c r="N26" s="654">
        <f>(VLOOKUP(年度マスタ!$K$4&amp;"_"&amp;N$18,データシート1!$A:$BT,MATCH("da_合計",データシート1!$A$1:$BT$1,0),0))/10^3</f>
        <v>237252.38824253052</v>
      </c>
      <c r="O26" s="654">
        <f>(VLOOKUP(年度マスタ!$K$4&amp;"_"&amp;O$18,データシート1!$A:$BT,MATCH("da_合計",データシート1!$A$1:$BT$1,0),0))/10^3</f>
        <v>232374.71177694775</v>
      </c>
      <c r="P26" s="654">
        <f>(VLOOKUP(年度マスタ!$K$4&amp;"_"&amp;P$18,データシート1!$A:$BT,MATCH("da_合計",データシート1!$A$1:$BT$1,0),0))/10^3</f>
        <v>232899.12959426799</v>
      </c>
      <c r="Q26" s="654">
        <f>(VLOOKUP(年度マスタ!$K$4&amp;"_"&amp;Q$18,データシート1!$A:$BT,MATCH("da_合計",データシート1!$A$1:$BT$1,0),0))/10^3</f>
        <v>227842.44876847154</v>
      </c>
      <c r="R26" s="655">
        <f>Q26</f>
        <v>227842.44876847154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0.17073337068934158</v>
      </c>
      <c r="K27" s="839">
        <f t="shared" ref="K27:P27" si="5">K25/K26</f>
        <v>0.19583818771877373</v>
      </c>
      <c r="L27" s="839">
        <f t="shared" si="5"/>
        <v>0.18439392726869416</v>
      </c>
      <c r="M27" s="839">
        <f t="shared" si="5"/>
        <v>0.19818397639883747</v>
      </c>
      <c r="N27" s="839">
        <f t="shared" si="5"/>
        <v>0.20503590908207217</v>
      </c>
      <c r="O27" s="839">
        <f t="shared" si="5"/>
        <v>0.21212654905459449</v>
      </c>
      <c r="P27" s="839">
        <f t="shared" si="5"/>
        <v>0.21418105296185555</v>
      </c>
      <c r="Q27" s="839">
        <f>Q25/Q26</f>
        <v>0.22634605307813171</v>
      </c>
      <c r="R27" s="840">
        <f>R25/R26</f>
        <v>0.23135263954771076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0.23135263954771076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6.5462845885915266</v>
      </c>
      <c r="AA52" s="173"/>
      <c r="AB52" s="678" t="s">
        <v>413</v>
      </c>
      <c r="AC52" s="679">
        <f>$AD6</f>
        <v>1427927.9219999998</v>
      </c>
      <c r="AD52" s="680">
        <f>R19+R20</f>
        <v>52711.951923599954</v>
      </c>
      <c r="AE52" s="681">
        <f t="shared" ref="AE52:AE54" si="6">IFERROR(AD52/AC52,"-")</f>
        <v>3.691499487577074E-2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1263679.0622315281</v>
      </c>
      <c r="Z53" s="1130"/>
      <c r="AA53" s="173"/>
      <c r="AB53" s="678" t="s">
        <v>377</v>
      </c>
      <c r="AC53" s="679">
        <f>$AD9</f>
        <v>24748.476999999995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6138.2139999999999</v>
      </c>
      <c r="AD54" s="679">
        <f>R22</f>
        <v>0</v>
      </c>
      <c r="AE54" s="681">
        <f t="shared" si="6"/>
        <v>0</v>
      </c>
      <c r="AF54" s="473"/>
      <c r="AG54" s="41"/>
      <c r="AH54" s="420"/>
      <c r="AI54" s="442" t="s">
        <v>440</v>
      </c>
      <c r="AJ54" s="443">
        <f>VLOOKUP(年度マスタ!$K$4&amp;"_"&amp;AJ$53,データシート1!$A$1:$BT$2000,MATCH("ca_太陽光発電（10kW未満）",データシート1!$A$1:$BT$1,0),0)</f>
        <v>1427</v>
      </c>
      <c r="AK54" s="443">
        <f>VLOOKUP(年度マスタ!$K$4&amp;"_"&amp;AK$53,データシート1!$A$1:$BT$2000,MATCH("ca_太陽光発電（10kW未満）",データシート1!$A$1:$BT$1,0),0)</f>
        <v>1511</v>
      </c>
      <c r="AL54" s="443">
        <f>VLOOKUP(年度マスタ!$K$4&amp;"_"&amp;AL$53,データシート1!$A$1:$BT$2000,MATCH("ca_太陽光発電（10kW未満）",データシート1!$A$1:$BT$1,0),0)</f>
        <v>1554</v>
      </c>
      <c r="AM54" s="443">
        <f>VLOOKUP(年度マスタ!$K$4&amp;"_"&amp;AM$53,データシート1!$A$1:$BT$2000,MATCH("ca_太陽光発電（10kW未満）",データシート1!$A$1:$BT$1,0),0)</f>
        <v>1594</v>
      </c>
      <c r="AN54" s="443">
        <f>VLOOKUP(年度マスタ!$K$4&amp;"_"&amp;AN$53,データシート1!$A$1:$BT$2000,MATCH("ca_太陽光発電（10kW未満）",データシート1!$A$1:$BT$1,0),0)</f>
        <v>1671</v>
      </c>
      <c r="AO54" s="443">
        <f>VLOOKUP(年度マスタ!$K$4&amp;"_"&amp;AO$53,データシート1!$A$1:$BT$2000,MATCH("ca_太陽光発電（10kW未満）",データシート1!$A$1:$BT$1,0),0)</f>
        <v>1719</v>
      </c>
      <c r="AP54" s="443">
        <f>VLOOKUP(年度マスタ!$K$4&amp;"_"&amp;AP$53,データシート1!$A$1:$BT$2000,MATCH("ca_太陽光発電（10kW未満）",データシート1!$A$1:$BT$1,0),0)</f>
        <v>1779</v>
      </c>
      <c r="AQ54" s="443">
        <f>VLOOKUP(年度マスタ!$K$4&amp;"_"&amp;AQ$53,データシート1!$A$1:$BT$2000,MATCH("ca_太陽光発電（10kW未満）",データシート1!$A$1:$BT$1,0),0)</f>
        <v>1868</v>
      </c>
      <c r="AR54" s="443">
        <f>VLOOKUP(年度マスタ!$K$4&amp;"_"&amp;AR$53,データシート1!$A$1:$BT$2000,MATCH("ca_太陽光発電（10kW未満）",データシート1!$A$1:$BT$1,0),0)</f>
        <v>1936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32706.897999999997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島原市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長崎県</v>
      </c>
      <c r="AY12" s="1023" t="str">
        <f>年度マスタ!$J4</f>
        <v>島原市</v>
      </c>
      <c r="AZ12" s="1023" t="str">
        <f>年度マスタ!$K4</f>
        <v>42203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島原市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長崎県</v>
      </c>
      <c r="AY4" s="1038" t="str">
        <f>年度マスタ!$J4</f>
        <v>島原市</v>
      </c>
      <c r="AZ4" s="1038" t="str">
        <f>年度マスタ!$K4</f>
        <v>42203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42210</v>
      </c>
      <c r="AY72" s="18" t="str">
        <f>IF(IFERROR(比較地域マスタ!$AE7,"")=0,"",IFERROR(比較地域マスタ!$AE7,""))</f>
        <v>壱岐市</v>
      </c>
      <c r="AZ72" s="16"/>
      <c r="BA72" s="22">
        <v>1</v>
      </c>
      <c r="BB72" s="22">
        <v>1</v>
      </c>
      <c r="BC72" s="18" t="str">
        <f>AX72</f>
        <v>42210</v>
      </c>
      <c r="BD72" s="18" t="str">
        <f>AY72</f>
        <v>壱岐市</v>
      </c>
      <c r="BE72" s="33">
        <f>VLOOKUP(BC72&amp;"_"&amp;$AZ$9,データシート3!A:AB,MATCH("ea_"&amp;"太陽光（建物系）"&amp;"_年間発電",データシート3!$A$1:$AB$1,0),0)/10^3+VLOOKUP(BC72&amp;"_"&amp;$AZ$9,データシート3!A:AB,MATCH("ea_"&amp;"太陽光（土地系）"&amp;"_年間発電",データシート3!$A$1:$AB$1,0),0)/10^3</f>
        <v>2366767.0079999999</v>
      </c>
      <c r="BF72" s="33">
        <f>VLOOKUP(BC72&amp;"_"&amp;$AZ$9,データシート3!A:AB,MATCH("ea_"&amp;"風力（陸上）"&amp;"_年間発電",データシート3!$A$1:$AB$1,0),0)/10^3</f>
        <v>9960.5290000000023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31.150999999999996</v>
      </c>
      <c r="BI72" s="33">
        <f>SUM(BE72:BH72)</f>
        <v>2376758.6880000001</v>
      </c>
      <c r="BJ72" s="33">
        <f>(VLOOKUP($BC72&amp;"_"&amp;$AZ$8,データシート3!$A:$AN,MATCH("da_合計",データシート3!$A$1:$AN$1,0),0))/10^3</f>
        <v>123591.30967516554</v>
      </c>
      <c r="BK72" s="33">
        <f t="shared" ref="BK72:BK103" si="21">BI72-BJ72</f>
        <v>2253167.3783248346</v>
      </c>
      <c r="BL72" s="33">
        <f t="shared" ref="BL72:BL103" si="22">IF(BK72&gt;0,0,BK72)</f>
        <v>0</v>
      </c>
      <c r="BM72" s="33">
        <f t="shared" ref="BM72:BM103" si="23">IF(BK72&gt;0,BK72,0)</f>
        <v>2253167.3783248346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42204</v>
      </c>
      <c r="AY73" s="18" t="str">
        <f>IF(IFERROR(比較地域マスタ!$AE8,"")=0,"",IFERROR(比較地域マスタ!$AE8,""))</f>
        <v>諫早市</v>
      </c>
      <c r="AZ73" s="16"/>
      <c r="BA73" s="22">
        <v>2</v>
      </c>
      <c r="BB73" s="22">
        <v>1</v>
      </c>
      <c r="BC73" s="18" t="str">
        <f t="shared" ref="BC73:BC136" si="24">AX73</f>
        <v>42204</v>
      </c>
      <c r="BD73" s="18" t="str">
        <f t="shared" ref="BD73:BD136" si="25">AY73</f>
        <v>諫早市</v>
      </c>
      <c r="BE73" s="33">
        <f>VLOOKUP(BC73&amp;"_"&amp;$AZ$9,データシート3!A:AB,MATCH("ea_"&amp;"太陽光（建物系）"&amp;"_年間発電",データシート3!$A$1:$AB$1,0),0)/10^3+VLOOKUP(BC73&amp;"_"&amp;$AZ$9,データシート3!A:AB,MATCH("ea_"&amp;"太陽光（土地系）"&amp;"_年間発電",データシート3!$A$1:$AB$1,0),0)/10^3</f>
        <v>4404449.3820000002</v>
      </c>
      <c r="BF73" s="33">
        <f>VLOOKUP(BC73&amp;"_"&amp;$AZ$9,データシート3!A:AB,MATCH("ea_"&amp;"風力（陸上）"&amp;"_年間発電",データシート3!$A$1:$AB$1,0),0)/10^3</f>
        <v>245913.52600000004</v>
      </c>
      <c r="BG73" s="33">
        <f>VLOOKUP(BC73&amp;"_"&amp;$AZ$9,データシート3!A:AB,MATCH("ea_"&amp;"中小水（河川）"&amp;"_年間発電",データシート3!$A$1:$AB$1,0),0)/10^3+VLOOKUP(BC73&amp;"_"&amp;$AZ$9,データシート3!A:AB,MATCH("ea_"&amp;"中小水（農業用水路）"&amp;"_年間発電",データシート3!$A$1:$AB$1,0),0)/10^3</f>
        <v>12108.066000000001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2438.328</v>
      </c>
      <c r="BI73" s="33">
        <f t="shared" ref="BI73:BI136" si="26">SUM(BE73:BH73)</f>
        <v>4664909.3019999992</v>
      </c>
      <c r="BJ73" s="33">
        <f>(VLOOKUP($BC73&amp;"_"&amp;$AZ$8,データシート3!$A:$AN,MATCH("da_合計",データシート3!$A$1:$AN$1,0),0))/10^3</f>
        <v>1128779.784306068</v>
      </c>
      <c r="BK73" s="33">
        <f t="shared" si="21"/>
        <v>3536129.5176939312</v>
      </c>
      <c r="BL73" s="33">
        <f t="shared" si="22"/>
        <v>0</v>
      </c>
      <c r="BM73" s="33">
        <f t="shared" si="23"/>
        <v>3536129.5176939312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42213</v>
      </c>
      <c r="AY74" s="18" t="str">
        <f>IF(IFERROR(比較地域マスタ!$AE9,"")=0,"",IFERROR(比較地域マスタ!$AE9,""))</f>
        <v>雲仙市</v>
      </c>
      <c r="AZ74" s="16"/>
      <c r="BA74" s="22">
        <v>3</v>
      </c>
      <c r="BB74" s="22">
        <v>1</v>
      </c>
      <c r="BC74" s="18" t="str">
        <f t="shared" si="24"/>
        <v>42213</v>
      </c>
      <c r="BD74" s="18" t="str">
        <f t="shared" si="25"/>
        <v>雲仙市</v>
      </c>
      <c r="BE74" s="33">
        <f>VLOOKUP(BC74&amp;"_"&amp;$AZ$9,データシート3!A:AB,MATCH("ea_"&amp;"太陽光（建物系）"&amp;"_年間発電",データシート3!$A$1:$AB$1,0),0)/10^3+VLOOKUP(BC74&amp;"_"&amp;$AZ$9,データシート3!A:AB,MATCH("ea_"&amp;"太陽光（土地系）"&amp;"_年間発電",データシート3!$A$1:$AB$1,0),0)/10^3</f>
        <v>3273687.45</v>
      </c>
      <c r="BF74" s="33">
        <f>VLOOKUP(BC74&amp;"_"&amp;$AZ$9,データシート3!A:AB,MATCH("ea_"&amp;"風力（陸上）"&amp;"_年間発電",データシート3!$A$1:$AB$1,0),0)/10^3</f>
        <v>129326.561</v>
      </c>
      <c r="BG74" s="33">
        <f>VLOOKUP(BC74&amp;"_"&amp;$AZ$9,データシート3!A:AB,MATCH("ea_"&amp;"中小水（河川）"&amp;"_年間発電",データシート3!$A$1:$AB$1,0),0)/10^3+VLOOKUP(BC74&amp;"_"&amp;$AZ$9,データシート3!A:AB,MATCH("ea_"&amp;"中小水（農業用水路）"&amp;"_年間発電",データシート3!$A$1:$AB$1,0),0)/10^3</f>
        <v>18554.145000000004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849099.7570000001</v>
      </c>
      <c r="BI74" s="33">
        <f t="shared" si="26"/>
        <v>4270667.9130000006</v>
      </c>
      <c r="BJ74" s="33">
        <f>(VLOOKUP($BC74&amp;"_"&amp;$AZ$8,データシート3!$A:$AN,MATCH("da_合計",データシート3!$A$1:$AN$1,0),0))/10^3</f>
        <v>195886.97522501039</v>
      </c>
      <c r="BK74" s="33">
        <f t="shared" si="21"/>
        <v>4074780.9377749902</v>
      </c>
      <c r="BL74" s="33">
        <f t="shared" si="22"/>
        <v>0</v>
      </c>
      <c r="BM74" s="33">
        <f t="shared" si="23"/>
        <v>4074780.9377749902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42205</v>
      </c>
      <c r="AY75" s="18" t="str">
        <f>IF(IFERROR(比較地域マスタ!$AE10,"")=0,"",IFERROR(比較地域マスタ!$AE10,""))</f>
        <v>大村市</v>
      </c>
      <c r="AZ75" s="16"/>
      <c r="BA75" s="22">
        <v>4</v>
      </c>
      <c r="BB75" s="22">
        <v>1</v>
      </c>
      <c r="BC75" s="18" t="str">
        <f t="shared" si="24"/>
        <v>42205</v>
      </c>
      <c r="BD75" s="18" t="str">
        <f t="shared" si="25"/>
        <v>大村市</v>
      </c>
      <c r="BE75" s="33">
        <f>VLOOKUP(BC75&amp;"_"&amp;$AZ$9,データシート3!A:AB,MATCH("ea_"&amp;"太陽光（建物系）"&amp;"_年間発電",データシート3!$A$1:$AB$1,0),0)/10^3+VLOOKUP(BC75&amp;"_"&amp;$AZ$9,データシート3!A:AB,MATCH("ea_"&amp;"太陽光（土地系）"&amp;"_年間発電",データシート3!$A$1:$AB$1,0),0)/10^3</f>
        <v>1195017.159</v>
      </c>
      <c r="BF75" s="33">
        <f>VLOOKUP(BC75&amp;"_"&amp;$AZ$9,データシート3!A:AB,MATCH("ea_"&amp;"風力（陸上）"&amp;"_年間発電",データシート3!$A$1:$AB$1,0),0)/10^3</f>
        <v>89677.68</v>
      </c>
      <c r="BG75" s="33">
        <f>VLOOKUP(BC75&amp;"_"&amp;$AZ$9,データシート3!A:AB,MATCH("ea_"&amp;"中小水（河川）"&amp;"_年間発電",データシート3!$A$1:$AB$1,0),0)/10^3+VLOOKUP(BC75&amp;"_"&amp;$AZ$9,データシート3!A:AB,MATCH("ea_"&amp;"中小水（農業用水路）"&amp;"_年間発電",データシート3!$A$1:$AB$1,0),0)/10^3</f>
        <v>6839.6130000000003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3241.13</v>
      </c>
      <c r="BI75" s="33">
        <f t="shared" si="26"/>
        <v>1294775.5819999997</v>
      </c>
      <c r="BJ75" s="33">
        <f>(VLOOKUP($BC75&amp;"_"&amp;$AZ$8,データシート3!$A:$AN,MATCH("da_合計",データシート3!$A$1:$AN$1,0),0))/10^3</f>
        <v>590645.89758281934</v>
      </c>
      <c r="BK75" s="33">
        <f t="shared" si="21"/>
        <v>704129.68441718037</v>
      </c>
      <c r="BL75" s="33">
        <f t="shared" si="22"/>
        <v>0</v>
      </c>
      <c r="BM75" s="33">
        <f t="shared" si="23"/>
        <v>704129.68441718037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42383</v>
      </c>
      <c r="AY76" s="18" t="str">
        <f>IF(IFERROR(比較地域マスタ!$AE11,"")=0,"",IFERROR(比較地域マスタ!$AE11,""))</f>
        <v>小値賀町</v>
      </c>
      <c r="AZ76" s="16"/>
      <c r="BA76" s="22">
        <v>5</v>
      </c>
      <c r="BB76" s="22">
        <v>1</v>
      </c>
      <c r="BC76" s="18" t="str">
        <f t="shared" si="24"/>
        <v>42383</v>
      </c>
      <c r="BD76" s="18" t="str">
        <f t="shared" si="25"/>
        <v>小値賀町</v>
      </c>
      <c r="BE76" s="33">
        <f>VLOOKUP(BC76&amp;"_"&amp;$AZ$9,データシート3!A:AB,MATCH("ea_"&amp;"太陽光（建物系）"&amp;"_年間発電",データシート3!$A$1:$AB$1,0),0)/10^3+VLOOKUP(BC76&amp;"_"&amp;$AZ$9,データシート3!A:AB,MATCH("ea_"&amp;"太陽光（土地系）"&amp;"_年間発電",データシート3!$A$1:$AB$1,0),0)/10^3</f>
        <v>305177.19799999997</v>
      </c>
      <c r="BF76" s="33">
        <f>VLOOKUP(BC76&amp;"_"&amp;$AZ$9,データシート3!A:AB,MATCH("ea_"&amp;"風力（陸上）"&amp;"_年間発電",データシート3!$A$1:$AB$1,0),0)/10^3</f>
        <v>68122.403000000006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373299.60099999997</v>
      </c>
      <c r="BJ76" s="33">
        <f>(VLOOKUP($BC76&amp;"_"&amp;$AZ$8,データシート3!$A:$AN,MATCH("da_合計",データシート3!$A$1:$AN$1,0),0))/10^3</f>
        <v>10220.00814272135</v>
      </c>
      <c r="BK76" s="33">
        <f t="shared" si="21"/>
        <v>363079.59285727859</v>
      </c>
      <c r="BL76" s="33">
        <f t="shared" si="22"/>
        <v>0</v>
      </c>
      <c r="BM76" s="33">
        <f t="shared" si="23"/>
        <v>363079.59285727859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42322</v>
      </c>
      <c r="AY77" s="18" t="str">
        <f>IF(IFERROR(比較地域マスタ!$AE12,"")=0,"",IFERROR(比較地域マスタ!$AE12,""))</f>
        <v>川棚町</v>
      </c>
      <c r="AZ77" s="16"/>
      <c r="BA77" s="22">
        <v>6</v>
      </c>
      <c r="BB77" s="22">
        <v>1</v>
      </c>
      <c r="BC77" s="18" t="str">
        <f t="shared" si="24"/>
        <v>42322</v>
      </c>
      <c r="BD77" s="18" t="str">
        <f t="shared" si="25"/>
        <v>川棚町</v>
      </c>
      <c r="BE77" s="33">
        <f>VLOOKUP(BC77&amp;"_"&amp;$AZ$9,データシート3!A:AB,MATCH("ea_"&amp;"太陽光（建物系）"&amp;"_年間発電",データシート3!$A$1:$AB$1,0),0)/10^3+VLOOKUP(BC77&amp;"_"&amp;$AZ$9,データシート3!A:AB,MATCH("ea_"&amp;"太陽光（土地系）"&amp;"_年間発電",データシート3!$A$1:$AB$1,0),0)/10^3</f>
        <v>291739.50300000003</v>
      </c>
      <c r="BF77" s="33">
        <f>VLOOKUP(BC77&amp;"_"&amp;$AZ$9,データシート3!A:AB,MATCH("ea_"&amp;"風力（陸上）"&amp;"_年間発電",データシート3!$A$1:$AB$1,0),0)/10^3</f>
        <v>33199.124000000003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324938.62700000004</v>
      </c>
      <c r="BJ77" s="33">
        <f>(VLOOKUP($BC77&amp;"_"&amp;$AZ$8,データシート3!$A:$AN,MATCH("da_合計",データシート3!$A$1:$AN$1,0),0))/10^3</f>
        <v>86340.252202993157</v>
      </c>
      <c r="BK77" s="33">
        <f t="shared" si="21"/>
        <v>238598.37479700689</v>
      </c>
      <c r="BL77" s="33">
        <f t="shared" si="22"/>
        <v>0</v>
      </c>
      <c r="BM77" s="33">
        <f t="shared" si="23"/>
        <v>238598.37479700689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42211</v>
      </c>
      <c r="AY78" s="18" t="str">
        <f>IF(IFERROR(比較地域マスタ!$AE13,"")=0,"",IFERROR(比較地域マスタ!$AE13,""))</f>
        <v>五島市</v>
      </c>
      <c r="AZ78" s="16"/>
      <c r="BA78" s="22">
        <v>7</v>
      </c>
      <c r="BB78" s="22">
        <v>1</v>
      </c>
      <c r="BC78" s="18" t="str">
        <f t="shared" si="24"/>
        <v>42211</v>
      </c>
      <c r="BD78" s="18" t="str">
        <f t="shared" si="25"/>
        <v>五島市</v>
      </c>
      <c r="BE78" s="33">
        <f>VLOOKUP(BC78&amp;"_"&amp;$AZ$9,データシート3!A:AB,MATCH("ea_"&amp;"太陽光（建物系）"&amp;"_年間発電",データシート3!$A$1:$AB$1,0),0)/10^3+VLOOKUP(BC78&amp;"_"&amp;$AZ$9,データシート3!A:AB,MATCH("ea_"&amp;"太陽光（土地系）"&amp;"_年間発電",データシート3!$A$1:$AB$1,0),0)/10^3</f>
        <v>3332138.9669999997</v>
      </c>
      <c r="BF78" s="33">
        <f>VLOOKUP(BC78&amp;"_"&amp;$AZ$9,データシート3!A:AB,MATCH("ea_"&amp;"風力（陸上）"&amp;"_年間発電",データシート3!$A$1:$AB$1,0),0)/10^3</f>
        <v>1642872.4080000001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4975011.375</v>
      </c>
      <c r="BJ78" s="33">
        <f>(VLOOKUP($BC78&amp;"_"&amp;$AZ$8,データシート3!$A:$AN,MATCH("da_合計",データシート3!$A$1:$AN$1,0),0))/10^3</f>
        <v>181723.47775513379</v>
      </c>
      <c r="BK78" s="33">
        <f t="shared" si="21"/>
        <v>4793287.897244866</v>
      </c>
      <c r="BL78" s="33">
        <f t="shared" si="22"/>
        <v>0</v>
      </c>
      <c r="BM78" s="33">
        <f t="shared" si="23"/>
        <v>4793287.897244866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42212</v>
      </c>
      <c r="AY79" s="18" t="str">
        <f>IF(IFERROR(比較地域マスタ!$AE14,"")=0,"",IFERROR(比較地域マスタ!$AE14,""))</f>
        <v>西海市</v>
      </c>
      <c r="AZ79" s="16"/>
      <c r="BA79" s="22">
        <v>8</v>
      </c>
      <c r="BB79" s="22">
        <v>1</v>
      </c>
      <c r="BC79" s="18" t="str">
        <f t="shared" si="24"/>
        <v>42212</v>
      </c>
      <c r="BD79" s="18" t="str">
        <f t="shared" si="25"/>
        <v>西海市</v>
      </c>
      <c r="BE79" s="33">
        <f>VLOOKUP(BC79&amp;"_"&amp;$AZ$9,データシート3!A:AB,MATCH("ea_"&amp;"太陽光（建物系）"&amp;"_年間発電",データシート3!$A$1:$AB$1,0),0)/10^3+VLOOKUP(BC79&amp;"_"&amp;$AZ$9,データシート3!A:AB,MATCH("ea_"&amp;"太陽光（土地系）"&amp;"_年間発電",データシート3!$A$1:$AB$1,0),0)/10^3</f>
        <v>1454521.3859999999</v>
      </c>
      <c r="BF79" s="33">
        <f>VLOOKUP(BC79&amp;"_"&amp;$AZ$9,データシート3!A:AB,MATCH("ea_"&amp;"風力（陸上）"&amp;"_年間発電",データシート3!$A$1:$AB$1,0),0)/10^3</f>
        <v>398978.94199999992</v>
      </c>
      <c r="BG79" s="33">
        <f>VLOOKUP(BC79&amp;"_"&amp;$AZ$9,データシート3!A:AB,MATCH("ea_"&amp;"中小水（河川）"&amp;"_年間発電",データシート3!$A$1:$AB$1,0),0)/10^3+VLOOKUP(BC79&amp;"_"&amp;$AZ$9,データシート3!A:AB,MATCH("ea_"&amp;"中小水（農業用水路）"&amp;"_年間発電",データシート3!$A$1:$AB$1,0),0)/10^3</f>
        <v>7715.2579999999989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1861215.5859999997</v>
      </c>
      <c r="BJ79" s="33">
        <f>(VLOOKUP($BC79&amp;"_"&amp;$AZ$8,データシート3!$A:$AN,MATCH("da_合計",データシート3!$A$1:$AN$1,0),0))/10^3</f>
        <v>287555.47966166318</v>
      </c>
      <c r="BK79" s="33">
        <f t="shared" si="21"/>
        <v>1573660.1063383366</v>
      </c>
      <c r="BL79" s="33">
        <f>IF(BK79&gt;0,0,BK79)</f>
        <v>0</v>
      </c>
      <c r="BM79" s="33">
        <f>IF(BK79&gt;0,BK79,0)</f>
        <v>1573660.1063383366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42391</v>
      </c>
      <c r="AY80" s="18" t="str">
        <f>IF(IFERROR(比較地域マスタ!$AE15,"")=0,"",IFERROR(比較地域マスタ!$AE15,""))</f>
        <v>佐々町</v>
      </c>
      <c r="AZ80" s="16"/>
      <c r="BA80" s="22">
        <v>9</v>
      </c>
      <c r="BB80" s="22">
        <v>1</v>
      </c>
      <c r="BC80" s="18" t="str">
        <f t="shared" si="24"/>
        <v>42391</v>
      </c>
      <c r="BD80" s="18" t="str">
        <f t="shared" si="25"/>
        <v>佐々町</v>
      </c>
      <c r="BE80" s="33">
        <f>VLOOKUP(BC80&amp;"_"&amp;$AZ$9,データシート3!A:AB,MATCH("ea_"&amp;"太陽光（建物系）"&amp;"_年間発電",データシート3!$A$1:$AB$1,0),0)/10^3+VLOOKUP(BC80&amp;"_"&amp;$AZ$9,データシート3!A:AB,MATCH("ea_"&amp;"太陽光（土地系）"&amp;"_年間発電",データシート3!$A$1:$AB$1,0),0)/10^3</f>
        <v>265619.26300000004</v>
      </c>
      <c r="BF80" s="33">
        <f>VLOOKUP(BC80&amp;"_"&amp;$AZ$9,データシート3!A:AB,MATCH("ea_"&amp;"風力（陸上）"&amp;"_年間発電",データシート3!$A$1:$AB$1,0),0)/10^3</f>
        <v>20241.190999999999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285860.45400000003</v>
      </c>
      <c r="BJ80" s="33">
        <f>(VLOOKUP($BC80&amp;"_"&amp;$AZ$8,データシート3!$A:$AN,MATCH("da_合計",データシート3!$A$1:$AN$1,0),0))/10^3</f>
        <v>53636.815144180684</v>
      </c>
      <c r="BK80" s="33">
        <f t="shared" si="21"/>
        <v>232223.63885581936</v>
      </c>
      <c r="BL80" s="33">
        <f t="shared" si="22"/>
        <v>0</v>
      </c>
      <c r="BM80" s="33">
        <f t="shared" si="23"/>
        <v>232223.63885581936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42202</v>
      </c>
      <c r="AY81" s="18" t="str">
        <f>IF(IFERROR(比較地域マスタ!$AE16,"")=0,"",IFERROR(比較地域マスタ!$AE16,""))</f>
        <v>佐世保市</v>
      </c>
      <c r="AZ81" s="16"/>
      <c r="BA81" s="22">
        <v>10</v>
      </c>
      <c r="BB81" s="22">
        <v>1</v>
      </c>
      <c r="BC81" s="18" t="str">
        <f t="shared" si="24"/>
        <v>42202</v>
      </c>
      <c r="BD81" s="18" t="str">
        <f t="shared" si="25"/>
        <v>佐世保市</v>
      </c>
      <c r="BE81" s="33">
        <f>VLOOKUP(BC81&amp;"_"&amp;$AZ$9,データシート3!A:AB,MATCH("ea_"&amp;"太陽光（建物系）"&amp;"_年間発電",データシート3!$A$1:$AB$1,0),0)/10^3+VLOOKUP(BC81&amp;"_"&amp;$AZ$9,データシート3!A:AB,MATCH("ea_"&amp;"太陽光（土地系）"&amp;"_年間発電",データシート3!$A$1:$AB$1,0),0)/10^3</f>
        <v>3492822.6899999995</v>
      </c>
      <c r="BF81" s="33">
        <f>VLOOKUP(BC81&amp;"_"&amp;$AZ$9,データシート3!A:AB,MATCH("ea_"&amp;"風力（陸上）"&amp;"_年間発電",データシート3!$A$1:$AB$1,0),0)/10^3</f>
        <v>200836.31299999999</v>
      </c>
      <c r="BG81" s="33">
        <f>VLOOKUP(BC81&amp;"_"&amp;$AZ$9,データシート3!A:AB,MATCH("ea_"&amp;"中小水（河川）"&amp;"_年間発電",データシート3!$A$1:$AB$1,0),0)/10^3+VLOOKUP(BC81&amp;"_"&amp;$AZ$9,データシート3!A:AB,MATCH("ea_"&amp;"中小水（農業用水路）"&amp;"_年間発電",データシート3!$A$1:$AB$1,0),0)/10^3</f>
        <v>703.74400000000003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3694362.7469999995</v>
      </c>
      <c r="BJ81" s="33">
        <f>(VLOOKUP($BC81&amp;"_"&amp;$AZ$8,データシート3!$A:$AN,MATCH("da_合計",データシート3!$A$1:$AN$1,0),0))/10^3</f>
        <v>1348083.6728541474</v>
      </c>
      <c r="BK81" s="33">
        <f t="shared" si="21"/>
        <v>2346279.0741458521</v>
      </c>
      <c r="BL81" s="33">
        <f t="shared" si="22"/>
        <v>0</v>
      </c>
      <c r="BM81" s="33">
        <f t="shared" si="23"/>
        <v>2346279.0741458521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42203</v>
      </c>
      <c r="AY82" s="18" t="str">
        <f>IF(IFERROR(比較地域マスタ!$AE17,"")=0,"",IFERROR(比較地域マスタ!$AE17,""))</f>
        <v>島原市</v>
      </c>
      <c r="AZ82" s="16"/>
      <c r="BA82" s="22">
        <v>11</v>
      </c>
      <c r="BB82" s="22">
        <v>1</v>
      </c>
      <c r="BC82" s="18" t="str">
        <f t="shared" si="24"/>
        <v>42203</v>
      </c>
      <c r="BD82" s="18" t="str">
        <f t="shared" si="25"/>
        <v>島原市</v>
      </c>
      <c r="BE82" s="33">
        <f>VLOOKUP(BC82&amp;"_"&amp;$AZ$9,データシート3!A:AB,MATCH("ea_"&amp;"太陽光（建物系）"&amp;"_年間発電",データシート3!$A$1:$AB$1,0),0)/10^3+VLOOKUP(BC82&amp;"_"&amp;$AZ$9,データシート3!A:AB,MATCH("ea_"&amp;"太陽光（土地系）"&amp;"_年間発電",データシート3!$A$1:$AB$1,0),0)/10^3</f>
        <v>1427927.9219999998</v>
      </c>
      <c r="BF82" s="33">
        <f>VLOOKUP(BC82&amp;"_"&amp;$AZ$9,データシート3!A:AB,MATCH("ea_"&amp;"風力（陸上）"&amp;"_年間発電",データシート3!$A$1:$AB$1,0),0)/10^3</f>
        <v>24748.476999999995</v>
      </c>
      <c r="BG82" s="33">
        <f>VLOOKUP(BC82&amp;"_"&amp;$AZ$9,データシート3!A:AB,MATCH("ea_"&amp;"中小水（河川）"&amp;"_年間発電",データシート3!$A$1:$AB$1,0),0)/10^3+VLOOKUP(BC82&amp;"_"&amp;$AZ$9,データシート3!A:AB,MATCH("ea_"&amp;"中小水（農業用水路）"&amp;"_年間発電",データシート3!$A$1:$AB$1,0),0)/10^3</f>
        <v>6138.2139999999999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32706.897999999997</v>
      </c>
      <c r="BI82" s="33">
        <f t="shared" si="26"/>
        <v>1491521.5109999997</v>
      </c>
      <c r="BJ82" s="33">
        <f>(VLOOKUP($BC82&amp;"_"&amp;$AZ$8,データシート3!$A:$AN,MATCH("da_合計",データシート3!$A$1:$AN$1,0),0))/10^3</f>
        <v>227842.44876847154</v>
      </c>
      <c r="BK82" s="33">
        <f t="shared" si="21"/>
        <v>1263679.0622315281</v>
      </c>
      <c r="BL82" s="33">
        <f t="shared" si="22"/>
        <v>0</v>
      </c>
      <c r="BM82" s="33">
        <f t="shared" si="23"/>
        <v>1263679.0622315281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42411</v>
      </c>
      <c r="AY83" s="18" t="str">
        <f>IF(IFERROR(比較地域マスタ!$AE18,"")=0,"",IFERROR(比較地域マスタ!$AE18,""))</f>
        <v>新上五島町</v>
      </c>
      <c r="AZ83" s="16"/>
      <c r="BA83" s="22">
        <v>12</v>
      </c>
      <c r="BB83" s="22">
        <v>1</v>
      </c>
      <c r="BC83" s="18" t="str">
        <f t="shared" si="24"/>
        <v>42411</v>
      </c>
      <c r="BD83" s="18" t="str">
        <f t="shared" si="25"/>
        <v>新上五島町</v>
      </c>
      <c r="BE83" s="33">
        <f>VLOOKUP(BC83&amp;"_"&amp;$AZ$9,データシート3!A:AB,MATCH("ea_"&amp;"太陽光（建物系）"&amp;"_年間発電",データシート3!$A$1:$AB$1,0),0)/10^3+VLOOKUP(BC83&amp;"_"&amp;$AZ$9,データシート3!A:AB,MATCH("ea_"&amp;"太陽光（土地系）"&amp;"_年間発電",データシート3!$A$1:$AB$1,0),0)/10^3</f>
        <v>249357.32399999999</v>
      </c>
      <c r="BF83" s="33">
        <f>VLOOKUP(BC83&amp;"_"&amp;$AZ$9,データシート3!A:AB,MATCH("ea_"&amp;"風力（陸上）"&amp;"_年間発電",データシート3!$A$1:$AB$1,0),0)/10^3</f>
        <v>473397.86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722755.18400000001</v>
      </c>
      <c r="BJ83" s="33">
        <f>(VLOOKUP($BC83&amp;"_"&amp;$AZ$8,データシート3!$A:$AN,MATCH("da_合計",データシート3!$A$1:$AN$1,0),0))/10^3</f>
        <v>79985.723912269066</v>
      </c>
      <c r="BK83" s="33">
        <f t="shared" si="21"/>
        <v>642769.4600877309</v>
      </c>
      <c r="BL83" s="33">
        <f t="shared" si="22"/>
        <v>0</v>
      </c>
      <c r="BM83" s="33">
        <f t="shared" si="23"/>
        <v>642769.4600877309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42209</v>
      </c>
      <c r="AY84" s="18" t="str">
        <f>IF(IFERROR(比較地域マスタ!$AE19,"")=0,"",IFERROR(比較地域マスタ!$AE19,""))</f>
        <v>対馬市</v>
      </c>
      <c r="AZ84" s="16"/>
      <c r="BA84" s="22">
        <v>13</v>
      </c>
      <c r="BB84" s="22">
        <v>1</v>
      </c>
      <c r="BC84" s="18" t="str">
        <f t="shared" si="24"/>
        <v>42209</v>
      </c>
      <c r="BD84" s="18" t="str">
        <f t="shared" si="25"/>
        <v>対馬市</v>
      </c>
      <c r="BE84" s="33">
        <f>VLOOKUP(BC84&amp;"_"&amp;$AZ$9,データシート3!A:AB,MATCH("ea_"&amp;"太陽光（建物系）"&amp;"_年間発電",データシート3!$A$1:$AB$1,0),0)/10^3+VLOOKUP(BC84&amp;"_"&amp;$AZ$9,データシート3!A:AB,MATCH("ea_"&amp;"太陽光（土地系）"&amp;"_年間発電",データシート3!$A$1:$AB$1,0),0)/10^3</f>
        <v>764170.71799999999</v>
      </c>
      <c r="BF84" s="33">
        <f>VLOOKUP(BC84&amp;"_"&amp;$AZ$9,データシート3!A:AB,MATCH("ea_"&amp;"風力（陸上）"&amp;"_年間発電",データシート3!$A$1:$AB$1,0),0)/10^3</f>
        <v>4003652.2280000001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4767822.9460000005</v>
      </c>
      <c r="BJ84" s="33">
        <f>(VLOOKUP($BC84&amp;"_"&amp;$AZ$8,データシート3!$A:$AN,MATCH("da_合計",データシート3!$A$1:$AN$1,0),0))/10^3</f>
        <v>145440.20669158435</v>
      </c>
      <c r="BK84" s="33">
        <f t="shared" si="21"/>
        <v>4622382.7393084159</v>
      </c>
      <c r="BL84" s="33">
        <f t="shared" si="22"/>
        <v>0</v>
      </c>
      <c r="BM84" s="33">
        <f t="shared" si="23"/>
        <v>4622382.7393084159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42308</v>
      </c>
      <c r="AY85" s="18" t="str">
        <f>IF(IFERROR(比較地域マスタ!$AE20,"")=0,"",IFERROR(比較地域マスタ!$AE20,""))</f>
        <v>時津町</v>
      </c>
      <c r="AZ85" s="16"/>
      <c r="BA85" s="22">
        <v>14</v>
      </c>
      <c r="BB85" s="22">
        <v>1</v>
      </c>
      <c r="BC85" s="18" t="str">
        <f t="shared" si="24"/>
        <v>42308</v>
      </c>
      <c r="BD85" s="18" t="str">
        <f t="shared" si="25"/>
        <v>時津町</v>
      </c>
      <c r="BE85" s="33">
        <f>VLOOKUP(BC85&amp;"_"&amp;$AZ$9,データシート3!A:AB,MATCH("ea_"&amp;"太陽光（建物系）"&amp;"_年間発電",データシート3!$A$1:$AB$1,0),0)/10^3+VLOOKUP(BC85&amp;"_"&amp;$AZ$9,データシート3!A:AB,MATCH("ea_"&amp;"太陽光（土地系）"&amp;"_年間発電",データシート3!$A$1:$AB$1,0),0)/10^3</f>
        <v>217777.78300000002</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217777.78300000002</v>
      </c>
      <c r="BJ85" s="33">
        <f>(VLOOKUP($BC85&amp;"_"&amp;$AZ$8,データシート3!$A:$AN,MATCH("da_合計",データシート3!$A$1:$AN$1,0),0))/10^3</f>
        <v>207692.25760542401</v>
      </c>
      <c r="BK85" s="33">
        <f t="shared" si="21"/>
        <v>10085.52539457602</v>
      </c>
      <c r="BL85" s="33">
        <f t="shared" si="22"/>
        <v>0</v>
      </c>
      <c r="BM85" s="33">
        <f t="shared" si="23"/>
        <v>10085.52539457602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42201</v>
      </c>
      <c r="AY86" s="18" t="str">
        <f>IF(IFERROR(比較地域マスタ!$AE21,"")=0,"",IFERROR(比較地域マスタ!$AE21,""))</f>
        <v>長崎市</v>
      </c>
      <c r="AZ86" s="16"/>
      <c r="BA86" s="22">
        <v>15</v>
      </c>
      <c r="BB86" s="22">
        <v>1</v>
      </c>
      <c r="BC86" s="18" t="str">
        <f t="shared" si="24"/>
        <v>42201</v>
      </c>
      <c r="BD86" s="18" t="str">
        <f t="shared" si="25"/>
        <v>長崎市</v>
      </c>
      <c r="BE86" s="33">
        <f>VLOOKUP(BC86&amp;"_"&amp;$AZ$9,データシート3!A:AB,MATCH("ea_"&amp;"太陽光（建物系）"&amp;"_年間発電",データシート3!$A$1:$AB$1,0),0)/10^3+VLOOKUP(BC86&amp;"_"&amp;$AZ$9,データシート3!A:AB,MATCH("ea_"&amp;"太陽光（土地系）"&amp;"_年間発電",データシート3!$A$1:$AB$1,0),0)/10^3</f>
        <v>2581992.446</v>
      </c>
      <c r="BF86" s="33">
        <f>VLOOKUP(BC86&amp;"_"&amp;$AZ$9,データシート3!A:AB,MATCH("ea_"&amp;"風力（陸上）"&amp;"_年間発電",データシート3!$A$1:$AB$1,0),0)/10^3</f>
        <v>348955.07000000007</v>
      </c>
      <c r="BG86" s="33">
        <f>VLOOKUP(BC86&amp;"_"&amp;$AZ$9,データシート3!A:AB,MATCH("ea_"&amp;"中小水（河川）"&amp;"_年間発電",データシート3!$A$1:$AB$1,0),0)/10^3+VLOOKUP(BC86&amp;"_"&amp;$AZ$9,データシート3!A:AB,MATCH("ea_"&amp;"中小水（農業用水路）"&amp;"_年間発電",データシート3!$A$1:$AB$1,0),0)/10^3</f>
        <v>5392.4120000000003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38.26400000000001</v>
      </c>
      <c r="BI86" s="33">
        <f t="shared" si="26"/>
        <v>2936378.1919999998</v>
      </c>
      <c r="BJ86" s="33">
        <f>(VLOOKUP($BC86&amp;"_"&amp;$AZ$8,データシート3!$A:$AN,MATCH("da_合計",データシート3!$A$1:$AN$1,0),0))/10^3</f>
        <v>2303906.6128215478</v>
      </c>
      <c r="BK86" s="33">
        <f t="shared" si="21"/>
        <v>632471.57917845203</v>
      </c>
      <c r="BL86" s="33">
        <f t="shared" si="22"/>
        <v>0</v>
      </c>
      <c r="BM86" s="33">
        <f t="shared" si="23"/>
        <v>632471.57917845203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42307</v>
      </c>
      <c r="AY87" s="18" t="str">
        <f>IF(IFERROR(比較地域マスタ!$AE22,"")=0,"",IFERROR(比較地域マスタ!$AE22,""))</f>
        <v>長与町</v>
      </c>
      <c r="AZ87" s="16"/>
      <c r="BA87" s="22">
        <v>16</v>
      </c>
      <c r="BB87" s="22">
        <v>1</v>
      </c>
      <c r="BC87" s="18" t="str">
        <f t="shared" si="24"/>
        <v>42307</v>
      </c>
      <c r="BD87" s="18" t="str">
        <f t="shared" si="25"/>
        <v>長与町</v>
      </c>
      <c r="BE87" s="33">
        <f>VLOOKUP(BC87&amp;"_"&amp;$AZ$9,データシート3!A:AB,MATCH("ea_"&amp;"太陽光（建物系）"&amp;"_年間発電",データシート3!$A$1:$AB$1,0),0)/10^3+VLOOKUP(BC87&amp;"_"&amp;$AZ$9,データシート3!A:AB,MATCH("ea_"&amp;"太陽光（土地系）"&amp;"_年間発電",データシート3!$A$1:$AB$1,0),0)/10^3</f>
        <v>410940.76699999999</v>
      </c>
      <c r="BF87" s="33">
        <f>VLOOKUP(BC87&amp;"_"&amp;$AZ$9,データシート3!A:AB,MATCH("ea_"&amp;"風力（陸上）"&amp;"_年間発電",データシート3!$A$1:$AB$1,0),0)/10^3</f>
        <v>2925.7539999999999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413866.52100000001</v>
      </c>
      <c r="BJ87" s="33">
        <f>(VLOOKUP($BC87&amp;"_"&amp;$AZ$8,データシート3!$A:$AN,MATCH("da_合計",データシート3!$A$1:$AN$1,0),0))/10^3</f>
        <v>143364.20846921622</v>
      </c>
      <c r="BK87" s="33">
        <f t="shared" si="21"/>
        <v>270502.31253078382</v>
      </c>
      <c r="BL87" s="33">
        <f t="shared" si="22"/>
        <v>0</v>
      </c>
      <c r="BM87" s="33">
        <f t="shared" si="23"/>
        <v>270502.31253078382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42323</v>
      </c>
      <c r="AY88" s="18" t="str">
        <f>IF(IFERROR(比較地域マスタ!$AE23,"")=0,"",IFERROR(比較地域マスタ!$AE23,""))</f>
        <v>波佐見町</v>
      </c>
      <c r="AZ88" s="16"/>
      <c r="BA88" s="22">
        <v>17</v>
      </c>
      <c r="BB88" s="22">
        <v>1</v>
      </c>
      <c r="BC88" s="18" t="str">
        <f t="shared" si="24"/>
        <v>42323</v>
      </c>
      <c r="BD88" s="18" t="str">
        <f t="shared" si="25"/>
        <v>波佐見町</v>
      </c>
      <c r="BE88" s="33">
        <f>VLOOKUP(BC88&amp;"_"&amp;$AZ$9,データシート3!A:AB,MATCH("ea_"&amp;"太陽光（建物系）"&amp;"_年間発電",データシート3!$A$1:$AB$1,0),0)/10^3+VLOOKUP(BC88&amp;"_"&amp;$AZ$9,データシート3!A:AB,MATCH("ea_"&amp;"太陽光（土地系）"&amp;"_年間発電",データシート3!$A$1:$AB$1,0),0)/10^3</f>
        <v>520618.12900000002</v>
      </c>
      <c r="BF88" s="33">
        <f>VLOOKUP(BC88&amp;"_"&amp;$AZ$9,データシート3!A:AB,MATCH("ea_"&amp;"風力（陸上）"&amp;"_年間発電",データシート3!$A$1:$AB$1,0),0)/10^3</f>
        <v>4835.5569999999998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6.6230000000000002</v>
      </c>
      <c r="BI88" s="33">
        <f t="shared" si="26"/>
        <v>525460.30900000001</v>
      </c>
      <c r="BJ88" s="33">
        <f>(VLOOKUP($BC88&amp;"_"&amp;$AZ$8,データシート3!$A:$AN,MATCH("da_合計",データシート3!$A$1:$AN$1,0),0))/10^3</f>
        <v>114111.30769638941</v>
      </c>
      <c r="BK88" s="33">
        <f t="shared" si="21"/>
        <v>411349.00130361062</v>
      </c>
      <c r="BL88" s="33">
        <f t="shared" si="22"/>
        <v>0</v>
      </c>
      <c r="BM88" s="33">
        <f t="shared" si="23"/>
        <v>411349.00130361062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42321</v>
      </c>
      <c r="AY89" s="18" t="str">
        <f>IF(IFERROR(比較地域マスタ!$AE24,"")=0,"",IFERROR(比較地域マスタ!$AE24,""))</f>
        <v>東彼杵町</v>
      </c>
      <c r="AZ89" s="16"/>
      <c r="BA89" s="22">
        <v>18</v>
      </c>
      <c r="BB89" s="22">
        <v>1</v>
      </c>
      <c r="BC89" s="18" t="str">
        <f t="shared" si="24"/>
        <v>42321</v>
      </c>
      <c r="BD89" s="18" t="str">
        <f t="shared" si="25"/>
        <v>東彼杵町</v>
      </c>
      <c r="BE89" s="33">
        <f>VLOOKUP(BC89&amp;"_"&amp;$AZ$9,データシート3!A:AB,MATCH("ea_"&amp;"太陽光（建物系）"&amp;"_年間発電",データシート3!$A$1:$AB$1,0),0)/10^3+VLOOKUP(BC89&amp;"_"&amp;$AZ$9,データシート3!A:AB,MATCH("ea_"&amp;"太陽光（土地系）"&amp;"_年間発電",データシート3!$A$1:$AB$1,0),0)/10^3</f>
        <v>754925.07400000002</v>
      </c>
      <c r="BF89" s="33">
        <f>VLOOKUP(BC89&amp;"_"&amp;$AZ$9,データシート3!A:AB,MATCH("ea_"&amp;"風力（陸上）"&amp;"_年間発電",データシート3!$A$1:$AB$1,0),0)/10^3</f>
        <v>130032.07</v>
      </c>
      <c r="BG89" s="33">
        <f>VLOOKUP(BC89&amp;"_"&amp;$AZ$9,データシート3!A:AB,MATCH("ea_"&amp;"中小水（河川）"&amp;"_年間発電",データシート3!$A$1:$AB$1,0),0)/10^3+VLOOKUP(BC89&amp;"_"&amp;$AZ$9,データシート3!A:AB,MATCH("ea_"&amp;"中小水（農業用水路）"&amp;"_年間発電",データシート3!$A$1:$AB$1,0),0)/10^3</f>
        <v>8377.3209999999999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229.09200000000004</v>
      </c>
      <c r="BI89" s="33">
        <f t="shared" si="26"/>
        <v>893563.55700000003</v>
      </c>
      <c r="BJ89" s="33">
        <f>(VLOOKUP($BC89&amp;"_"&amp;$AZ$8,データシート3!$A:$AN,MATCH("da_合計",データシート3!$A$1:$AN$1,0),0))/10^3</f>
        <v>44510.846416919376</v>
      </c>
      <c r="BK89" s="33">
        <f t="shared" si="21"/>
        <v>849052.71058308065</v>
      </c>
      <c r="BL89" s="33">
        <f t="shared" si="22"/>
        <v>0</v>
      </c>
      <c r="BM89" s="33">
        <f t="shared" si="23"/>
        <v>849052.71058308065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42207</v>
      </c>
      <c r="AY90" s="18" t="str">
        <f>IF(IFERROR(比較地域マスタ!$AE25,"")=0,"",IFERROR(比較地域マスタ!$AE25,""))</f>
        <v>平戸市</v>
      </c>
      <c r="AZ90" s="16"/>
      <c r="BA90" s="22">
        <v>19</v>
      </c>
      <c r="BB90" s="22">
        <v>1</v>
      </c>
      <c r="BC90" s="18" t="str">
        <f t="shared" si="24"/>
        <v>42207</v>
      </c>
      <c r="BD90" s="18" t="str">
        <f t="shared" si="25"/>
        <v>平戸市</v>
      </c>
      <c r="BE90" s="33">
        <f>VLOOKUP(BC90&amp;"_"&amp;$AZ$9,データシート3!A:AB,MATCH("ea_"&amp;"太陽光（建物系）"&amp;"_年間発電",データシート3!$A$1:$AB$1,0),0)/10^3+VLOOKUP(BC90&amp;"_"&amp;$AZ$9,データシート3!A:AB,MATCH("ea_"&amp;"太陽光（土地系）"&amp;"_年間発電",データシート3!$A$1:$AB$1,0),0)/10^3</f>
        <v>1879301.4879999999</v>
      </c>
      <c r="BF90" s="33">
        <f>VLOOKUP(BC90&amp;"_"&amp;$AZ$9,データシート3!A:AB,MATCH("ea_"&amp;"風力（陸上）"&amp;"_年間発電",データシート3!$A$1:$AB$1,0),0)/10^3</f>
        <v>372598.55300000007</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2251900.0410000002</v>
      </c>
      <c r="BJ90" s="33">
        <f>(VLOOKUP($BC90&amp;"_"&amp;$AZ$8,データシート3!$A:$AN,MATCH("da_合計",データシート3!$A$1:$AN$1,0),0))/10^3</f>
        <v>142942.30452247331</v>
      </c>
      <c r="BK90" s="33">
        <f t="shared" si="21"/>
        <v>2108957.7364775268</v>
      </c>
      <c r="BL90" s="33">
        <f t="shared" si="22"/>
        <v>0</v>
      </c>
      <c r="BM90" s="33">
        <f t="shared" si="23"/>
        <v>2108957.7364775268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42208</v>
      </c>
      <c r="AY91" s="18" t="str">
        <f>IF(IFERROR(比較地域マスタ!$AE26,"")=0,"",IFERROR(比較地域マスタ!$AE26,""))</f>
        <v>松浦市</v>
      </c>
      <c r="BA91" s="22">
        <v>20</v>
      </c>
      <c r="BB91" s="22">
        <v>1</v>
      </c>
      <c r="BC91" s="18" t="str">
        <f t="shared" si="24"/>
        <v>42208</v>
      </c>
      <c r="BD91" s="18" t="str">
        <f t="shared" si="25"/>
        <v>松浦市</v>
      </c>
      <c r="BE91" s="33">
        <f>VLOOKUP(BC91&amp;"_"&amp;$AZ$9,データシート3!A:AB,MATCH("ea_"&amp;"太陽光（建物系）"&amp;"_年間発電",データシート3!$A$1:$AB$1,0),0)/10^3+VLOOKUP(BC91&amp;"_"&amp;$AZ$9,データシート3!A:AB,MATCH("ea_"&amp;"太陽光（土地系）"&amp;"_年間発電",データシート3!$A$1:$AB$1,0),0)/10^3</f>
        <v>1297742.22</v>
      </c>
      <c r="BF91" s="33">
        <f>VLOOKUP(BC91&amp;"_"&amp;$AZ$9,データシート3!A:AB,MATCH("ea_"&amp;"風力（陸上）"&amp;"_年間発電",データシート3!$A$1:$AB$1,0),0)/10^3</f>
        <v>96431.97500000002</v>
      </c>
      <c r="BG91" s="33">
        <f>VLOOKUP(BC91&amp;"_"&amp;$AZ$9,データシート3!A:AB,MATCH("ea_"&amp;"中小水（河川）"&amp;"_年間発電",データシート3!$A$1:$AB$1,0),0)/10^3+VLOOKUP(BC91&amp;"_"&amp;$AZ$9,データシート3!A:AB,MATCH("ea_"&amp;"中小水（農業用水路）"&amp;"_年間発電",データシート3!$A$1:$AB$1,0),0)/10^3</f>
        <v>2.762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1394176.9570000002</v>
      </c>
      <c r="BJ91" s="33">
        <f>(VLOOKUP($BC91&amp;"_"&amp;$AZ$8,データシート3!$A:$AN,MATCH("da_合計",データシート3!$A$1:$AN$1,0),0))/10^3</f>
        <v>149241.20662784009</v>
      </c>
      <c r="BK91" s="33">
        <f t="shared" si="21"/>
        <v>1244935.75037216</v>
      </c>
      <c r="BL91" s="33">
        <f t="shared" si="22"/>
        <v>0</v>
      </c>
      <c r="BM91" s="33">
        <f t="shared" si="23"/>
        <v>1244935.75037216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42214</v>
      </c>
      <c r="AY92" s="18" t="str">
        <f>IF(IFERROR(比較地域マスタ!$AE27,"")=0,"",IFERROR(比較地域マスタ!$AE27,""))</f>
        <v>南島原市</v>
      </c>
      <c r="AZ92" s="16"/>
      <c r="BA92" s="22">
        <v>21</v>
      </c>
      <c r="BB92" s="22">
        <v>1</v>
      </c>
      <c r="BC92" s="18" t="str">
        <f t="shared" si="24"/>
        <v>42214</v>
      </c>
      <c r="BD92" s="18" t="str">
        <f t="shared" si="25"/>
        <v>南島原市</v>
      </c>
      <c r="BE92" s="33">
        <f>VLOOKUP(BC92&amp;"_"&amp;$AZ$9,データシート3!A:AB,MATCH("ea_"&amp;"太陽光（建物系）"&amp;"_年間発電",データシート3!$A$1:$AB$1,0),0)/10^3+VLOOKUP(BC92&amp;"_"&amp;$AZ$9,データシート3!A:AB,MATCH("ea_"&amp;"太陽光（土地系）"&amp;"_年間発電",データシート3!$A$1:$AB$1,0),0)/10^3</f>
        <v>3248031.5180000002</v>
      </c>
      <c r="BF92" s="33">
        <f>VLOOKUP(BC92&amp;"_"&amp;$AZ$9,データシート3!A:AB,MATCH("ea_"&amp;"風力（陸上）"&amp;"_年間発電",データシート3!$A$1:$AB$1,0),0)/10^3</f>
        <v>29535.691999999995</v>
      </c>
      <c r="BG92" s="33">
        <f>VLOOKUP(BC92&amp;"_"&amp;$AZ$9,データシート3!A:AB,MATCH("ea_"&amp;"中小水（河川）"&amp;"_年間発電",データシート3!$A$1:$AB$1,0),0)/10^3+VLOOKUP(BC92&amp;"_"&amp;$AZ$9,データシート3!A:AB,MATCH("ea_"&amp;"中小水（農業用水路）"&amp;"_年間発電",データシート3!$A$1:$AB$1,0),0)/10^3</f>
        <v>10111.254999999999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36265.410000000003</v>
      </c>
      <c r="BI92" s="33">
        <f t="shared" si="26"/>
        <v>3323943.875</v>
      </c>
      <c r="BJ92" s="33">
        <f>(VLOOKUP($BC92&amp;"_"&amp;$AZ$8,データシート3!$A:$AN,MATCH("da_合計",データシート3!$A$1:$AN$1,0),0))/10^3</f>
        <v>178689.82629844648</v>
      </c>
      <c r="BK92" s="33">
        <f>BI92-BJ92</f>
        <v>3145254.0487015536</v>
      </c>
      <c r="BL92" s="33">
        <f t="shared" si="22"/>
        <v>0</v>
      </c>
      <c r="BM92" s="33">
        <f t="shared" si="23"/>
        <v>3145254.0487015536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島原市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42203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23.481999999999999</v>
      </c>
      <c r="S7" s="910">
        <f t="shared" si="0"/>
        <v>23.087</v>
      </c>
      <c r="T7" s="910">
        <f t="shared" si="0"/>
        <v>23.814</v>
      </c>
      <c r="U7" s="910">
        <f t="shared" si="0"/>
        <v>24.911000000000001</v>
      </c>
      <c r="V7" s="910">
        <f t="shared" si="0"/>
        <v>25.306000000000001</v>
      </c>
      <c r="W7" s="910">
        <f t="shared" si="0"/>
        <v>23.663</v>
      </c>
      <c r="X7" s="910">
        <f t="shared" si="0"/>
        <v>23.215</v>
      </c>
      <c r="Y7" s="910">
        <f t="shared" si="0"/>
        <v>22.504999999999999</v>
      </c>
      <c r="Z7" s="910">
        <f>SUM(Z8:Z13)</f>
        <v>22.596</v>
      </c>
      <c r="AA7" s="910">
        <f>SUM(AA8:AA13)</f>
        <v>23.192999999999998</v>
      </c>
      <c r="AB7" s="911">
        <f t="shared" si="0"/>
        <v>23.754000000000001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20.513999999999999</v>
      </c>
      <c r="S10" s="916">
        <f>VLOOKUP($D$3&amp;"_"&amp;S$3,データシート1!$A:$BU,MATCH($R$2&amp;"_"&amp;$C10,データシート1!$A$1:$BU$1,0),0)</f>
        <v>19.460999999999999</v>
      </c>
      <c r="T10" s="916">
        <f>VLOOKUP($D$3&amp;"_"&amp;T$3,データシート1!$A:$BU,MATCH($R$2&amp;"_"&amp;$C10,データシート1!$A$1:$BU$1,0),0)</f>
        <v>19.739000000000001</v>
      </c>
      <c r="U10" s="916">
        <f>VLOOKUP($D$3&amp;"_"&amp;U$3,データシート1!$A:$BU,MATCH($R$2&amp;"_"&amp;$C10,データシート1!$A$1:$BU$1,0),0)</f>
        <v>20.863</v>
      </c>
      <c r="V10" s="916">
        <f>VLOOKUP($D$3&amp;"_"&amp;V$3,データシート1!$A:$BU,MATCH($R$2&amp;"_"&amp;$C10,データシート1!$A$1:$BU$1,0),0)</f>
        <v>21.372</v>
      </c>
      <c r="W10" s="916">
        <f>VLOOKUP($D$3&amp;"_"&amp;W$3,データシート1!$A:$BU,MATCH($R$2&amp;"_"&amp;$C10,データシート1!$A$1:$BU$1,0),0)</f>
        <v>19.574999999999999</v>
      </c>
      <c r="X10" s="916">
        <f>VLOOKUP($D$3&amp;"_"&amp;X$3,データシート1!$A:$BU,MATCH($R$2&amp;"_"&amp;$C10,データシート1!$A$1:$BU$1,0),0)</f>
        <v>19.66</v>
      </c>
      <c r="Y10" s="916">
        <f>VLOOKUP($D$3&amp;"_"&amp;Y$3,データシート1!$A:$BU,MATCH($R$2&amp;"_"&amp;$C10,データシート1!$A$1:$BU$1,0),0)</f>
        <v>19.18</v>
      </c>
      <c r="Z10" s="916">
        <f>VLOOKUP($D$3&amp;"_"&amp;Z$3,データシート1!$A:$BU,MATCH($R$2&amp;"_"&amp;$C10,データシート1!$A$1:$BU$1,0),0)</f>
        <v>19.620999999999999</v>
      </c>
      <c r="AA10" s="916">
        <f>VLOOKUP($D$3&amp;"_"&amp;AA$3,データシート1!$A:$BU,MATCH($R$2&amp;"_"&amp;$C10,データシート1!$A$1:$BU$1,0),0)</f>
        <v>20.151</v>
      </c>
      <c r="AB10" s="917">
        <f>VLOOKUP($D$3&amp;"_"&amp;AB$3,データシート1!$A:$BU,MATCH($R$2&amp;"_"&amp;$C10,データシート1!$A$1:$BU$1,0),0)</f>
        <v>20.771000000000001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2.968</v>
      </c>
      <c r="S11" s="916">
        <f>VLOOKUP($D$3&amp;"_"&amp;S$3,データシート1!$A:$BU,MATCH($R$2&amp;"_"&amp;$C11,データシート1!$A$1:$BU$1,0),0)</f>
        <v>3.6259999999999999</v>
      </c>
      <c r="T11" s="916">
        <f>VLOOKUP($D$3&amp;"_"&amp;T$3,データシート1!$A:$BU,MATCH($R$2&amp;"_"&amp;$C11,データシート1!$A$1:$BU$1,0),0)</f>
        <v>4.0750000000000002</v>
      </c>
      <c r="U11" s="916">
        <f>VLOOKUP($D$3&amp;"_"&amp;U$3,データシート1!$A:$BU,MATCH($R$2&amp;"_"&amp;$C11,データシート1!$A$1:$BU$1,0),0)</f>
        <v>4.048</v>
      </c>
      <c r="V11" s="916">
        <f>VLOOKUP($D$3&amp;"_"&amp;V$3,データシート1!$A:$BU,MATCH($R$2&amp;"_"&amp;$C11,データシート1!$A$1:$BU$1,0),0)</f>
        <v>3.9340000000000002</v>
      </c>
      <c r="W11" s="916">
        <f>VLOOKUP($D$3&amp;"_"&amp;W$3,データシート1!$A:$BU,MATCH($R$2&amp;"_"&amp;$C11,データシート1!$A$1:$BU$1,0),0)</f>
        <v>4.0880000000000001</v>
      </c>
      <c r="X11" s="916">
        <f>VLOOKUP($D$3&amp;"_"&amp;X$3,データシート1!$A:$BU,MATCH($R$2&amp;"_"&amp;$C11,データシート1!$A$1:$BU$1,0),0)</f>
        <v>3.5550000000000002</v>
      </c>
      <c r="Y11" s="916">
        <f>VLOOKUP($D$3&amp;"_"&amp;Y$3,データシート1!$A:$BU,MATCH($R$2&amp;"_"&amp;$C11,データシート1!$A$1:$BU$1,0),0)</f>
        <v>3.3250000000000002</v>
      </c>
      <c r="Z11" s="916">
        <f>VLOOKUP($D$3&amp;"_"&amp;Z$3,データシート1!$A:$BU,MATCH($R$2&amp;"_"&amp;$C11,データシート1!$A$1:$BU$1,0),0)</f>
        <v>2.9750000000000001</v>
      </c>
      <c r="AA11" s="916">
        <f>VLOOKUP($D$3&amp;"_"&amp;AA$3,データシート1!$A:$BU,MATCH($R$2&amp;"_"&amp;$C11,データシート1!$A$1:$BU$1,0),0)</f>
        <v>3.0419999999999998</v>
      </c>
      <c r="AB11" s="917">
        <f>VLOOKUP($D$3&amp;"_"&amp;AB$3,データシート1!$A:$BU,MATCH($R$2&amp;"_"&amp;$C11,データシート1!$A$1:$BU$1,0),0)</f>
        <v>2.9830000000000001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20.513999999999999</v>
      </c>
      <c r="S26" s="925">
        <f>VLOOKUP($D$3&amp;"_"&amp;S$3,データシート2!$A:$SI,MATCH($R$2&amp;"_"&amp;$B26,データシート2!$A$1:$SI$1,0),0)</f>
        <v>19.460999999999999</v>
      </c>
      <c r="T26" s="925">
        <f>VLOOKUP($D$3&amp;"_"&amp;T$3,データシート2!$A:$SI,MATCH($R$2&amp;"_"&amp;$B26,データシート2!$A$1:$SI$1,0),0)</f>
        <v>19.739000000000001</v>
      </c>
      <c r="U26" s="925">
        <f>VLOOKUP($D$3&amp;"_"&amp;U$3,データシート2!$A:$SI,MATCH($R$2&amp;"_"&amp;$B26,データシート2!$A$1:$SI$1,0),0)</f>
        <v>20.863</v>
      </c>
      <c r="V26" s="925">
        <f>VLOOKUP($D$3&amp;"_"&amp;V$3,データシート2!$A:$SI,MATCH($R$2&amp;"_"&amp;$B26,データシート2!$A$1:$SI$1,0),0)</f>
        <v>21.372</v>
      </c>
      <c r="W26" s="925">
        <f>VLOOKUP($D$3&amp;"_"&amp;W$3,データシート2!$A:$SI,MATCH($R$2&amp;"_"&amp;$B26,データシート2!$A$1:$SI$1,0),0)</f>
        <v>19.574999999999999</v>
      </c>
      <c r="X26" s="925">
        <f>VLOOKUP($D$3&amp;"_"&amp;X$3,データシート2!$A:$SI,MATCH($R$2&amp;"_"&amp;$B26,データシート2!$A$1:$SI$1,0),0)</f>
        <v>19.66</v>
      </c>
      <c r="Y26" s="925">
        <f>VLOOKUP($D$3&amp;"_"&amp;Y$3,データシート2!$A:$SI,MATCH($R$2&amp;"_"&amp;$B26,データシート2!$A$1:$SI$1,0),0)</f>
        <v>19.18</v>
      </c>
      <c r="Z26" s="925">
        <f>VLOOKUP($D$3&amp;"_"&amp;Z$3,データシート2!$A:$SI,MATCH($R$2&amp;"_"&amp;$B26,データシート2!$A$1:$SI$1,0),0)</f>
        <v>19.620999999999999</v>
      </c>
      <c r="AA26" s="925">
        <f>VLOOKUP($D$3&amp;"_"&amp;AA$3,データシート2!$A:$SI,MATCH($R$2&amp;"_"&amp;$B26,データシート2!$A$1:$SI$1,0),0)</f>
        <v>20.151</v>
      </c>
      <c r="AB26" s="926">
        <f>VLOOKUP($D$3&amp;"_"&amp;AB$3,データシート2!$A:$SI,MATCH($R$2&amp;"_"&amp;$B26,データシート2!$A$1:$SI$1,0),0)</f>
        <v>20.771000000000001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20.513999999999999</v>
      </c>
      <c r="S28" s="938">
        <f>VLOOKUP($D$3&amp;"_"&amp;S$3,データシート2!$A:$SI,MATCH($R$2&amp;"_"&amp;$C28,データシート2!$A$1:$SI$1,0),0)</f>
        <v>19.460999999999999</v>
      </c>
      <c r="T28" s="938">
        <f>VLOOKUP($D$3&amp;"_"&amp;T$3,データシート2!$A:$SI,MATCH($R$2&amp;"_"&amp;$C28,データシート2!$A$1:$SI$1,0),0)</f>
        <v>19.739000000000001</v>
      </c>
      <c r="U28" s="938">
        <f>VLOOKUP($D$3&amp;"_"&amp;U$3,データシート2!$A:$SI,MATCH($R$2&amp;"_"&amp;$C28,データシート2!$A$1:$SI$1,0),0)</f>
        <v>20.863</v>
      </c>
      <c r="V28" s="938">
        <f>VLOOKUP($D$3&amp;"_"&amp;V$3,データシート2!$A:$SI,MATCH($R$2&amp;"_"&amp;$C28,データシート2!$A$1:$SI$1,0),0)</f>
        <v>21.372</v>
      </c>
      <c r="W28" s="938">
        <f>VLOOKUP($D$3&amp;"_"&amp;W$3,データシート2!$A:$SI,MATCH($R$2&amp;"_"&amp;$C28,データシート2!$A$1:$SI$1,0),0)</f>
        <v>19.574999999999999</v>
      </c>
      <c r="X28" s="938">
        <f>VLOOKUP($D$3&amp;"_"&amp;X$3,データシート2!$A:$SI,MATCH($R$2&amp;"_"&amp;$C28,データシート2!$A$1:$SI$1,0),0)</f>
        <v>19.66</v>
      </c>
      <c r="Y28" s="938">
        <f>VLOOKUP($D$3&amp;"_"&amp;Y$3,データシート2!$A:$SI,MATCH($R$2&amp;"_"&amp;$C28,データシート2!$A$1:$SI$1,0),0)</f>
        <v>19.18</v>
      </c>
      <c r="Z28" s="938">
        <f>VLOOKUP($D$3&amp;"_"&amp;Z$3,データシート2!$A:$SI,MATCH($R$2&amp;"_"&amp;$C28,データシート2!$A$1:$SI$1,0),0)</f>
        <v>19.620999999999999</v>
      </c>
      <c r="AA28" s="938">
        <f>VLOOKUP($D$3&amp;"_"&amp;AA$3,データシート2!$A:$SI,MATCH($R$2&amp;"_"&amp;$C28,データシート2!$A$1:$SI$1,0),0)</f>
        <v>20.151</v>
      </c>
      <c r="AB28" s="939">
        <f>VLOOKUP($D$3&amp;"_"&amp;AB$3,データシート2!$A:$SI,MATCH($R$2&amp;"_"&amp;$C28,データシート2!$A$1:$SI$1,0),0)</f>
        <v>20.771000000000001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2.968</v>
      </c>
      <c r="S117" s="925">
        <f>VLOOKUP($D$3&amp;"_"&amp;S$3,データシート2!$A:$SI,MATCH($R$2&amp;"_"&amp;$B117,データシート2!$A$1:$SI$1,0),0)</f>
        <v>3.6259999999999999</v>
      </c>
      <c r="T117" s="925">
        <f>VLOOKUP($D$3&amp;"_"&amp;T$3,データシート2!$A:$SI,MATCH($R$2&amp;"_"&amp;$B117,データシート2!$A$1:$SI$1,0),0)</f>
        <v>4.0750000000000002</v>
      </c>
      <c r="U117" s="925">
        <f>VLOOKUP($D$3&amp;"_"&amp;U$3,データシート2!$A:$SI,MATCH($R$2&amp;"_"&amp;$B117,データシート2!$A$1:$SI$1,0),0)</f>
        <v>4.048</v>
      </c>
      <c r="V117" s="925">
        <f>VLOOKUP($D$3&amp;"_"&amp;V$3,データシート2!$A:$SI,MATCH($R$2&amp;"_"&amp;$B117,データシート2!$A$1:$SI$1,0),0)</f>
        <v>3.9340000000000002</v>
      </c>
      <c r="W117" s="925">
        <f>VLOOKUP($D$3&amp;"_"&amp;W$3,データシート2!$A:$SI,MATCH($R$2&amp;"_"&amp;$B117,データシート2!$A$1:$SI$1,0),0)</f>
        <v>4.0880000000000001</v>
      </c>
      <c r="X117" s="925">
        <f>VLOOKUP($D$3&amp;"_"&amp;X$3,データシート2!$A:$SI,MATCH($R$2&amp;"_"&amp;$B117,データシート2!$A$1:$SI$1,0),0)</f>
        <v>3.5550000000000002</v>
      </c>
      <c r="Y117" s="925">
        <f>VLOOKUP($D$3&amp;"_"&amp;Y$3,データシート2!$A:$SI,MATCH($R$2&amp;"_"&amp;$B117,データシート2!$A$1:$SI$1,0),0)</f>
        <v>3.3250000000000002</v>
      </c>
      <c r="Z117" s="925">
        <f>VLOOKUP($D$3&amp;"_"&amp;Z$3,データシート2!$A:$SI,MATCH($R$2&amp;"_"&amp;$B117,データシート2!$A$1:$SI$1,0),0)</f>
        <v>2.9750000000000001</v>
      </c>
      <c r="AA117" s="925">
        <f>VLOOKUP($D$3&amp;"_"&amp;AA$3,データシート2!$A:$SI,MATCH($R$2&amp;"_"&amp;$B117,データシート2!$A$1:$SI$1,0),0)</f>
        <v>3.0419999999999998</v>
      </c>
      <c r="AB117" s="926">
        <f>VLOOKUP($D$3&amp;"_"&amp;AB$3,データシート2!$A:$SI,MATCH($R$2&amp;"_"&amp;$B117,データシート2!$A$1:$SI$1,0),0)</f>
        <v>2.9830000000000001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2.968</v>
      </c>
      <c r="S118" s="928">
        <f>VLOOKUP($D$3&amp;"_"&amp;S$3,データシート2!$A:$SI,MATCH($R$2&amp;"_"&amp;$C118,データシート2!$A$1:$SI$1,0),0)</f>
        <v>3.6259999999999999</v>
      </c>
      <c r="T118" s="928">
        <f>VLOOKUP($D$3&amp;"_"&amp;T$3,データシート2!$A:$SI,MATCH($R$2&amp;"_"&amp;$C118,データシート2!$A$1:$SI$1,0),0)</f>
        <v>4.0750000000000002</v>
      </c>
      <c r="U118" s="928">
        <f>VLOOKUP($D$3&amp;"_"&amp;U$3,データシート2!$A:$SI,MATCH($R$2&amp;"_"&amp;$C118,データシート2!$A$1:$SI$1,0),0)</f>
        <v>4.048</v>
      </c>
      <c r="V118" s="928">
        <f>VLOOKUP($D$3&amp;"_"&amp;V$3,データシート2!$A:$SI,MATCH($R$2&amp;"_"&amp;$C118,データシート2!$A$1:$SI$1,0),0)</f>
        <v>3.9340000000000002</v>
      </c>
      <c r="W118" s="928">
        <f>VLOOKUP($D$3&amp;"_"&amp;W$3,データシート2!$A:$SI,MATCH($R$2&amp;"_"&amp;$C118,データシート2!$A$1:$SI$1,0),0)</f>
        <v>4.0880000000000001</v>
      </c>
      <c r="X118" s="928">
        <f>VLOOKUP($D$3&amp;"_"&amp;X$3,データシート2!$A:$SI,MATCH($R$2&amp;"_"&amp;$C118,データシート2!$A$1:$SI$1,0),0)</f>
        <v>3.5550000000000002</v>
      </c>
      <c r="Y118" s="928">
        <f>VLOOKUP($D$3&amp;"_"&amp;Y$3,データシート2!$A:$SI,MATCH($R$2&amp;"_"&amp;$C118,データシート2!$A$1:$SI$1,0),0)</f>
        <v>3.3250000000000002</v>
      </c>
      <c r="Z118" s="928">
        <f>VLOOKUP($D$3&amp;"_"&amp;Z$3,データシート2!$A:$SI,MATCH($R$2&amp;"_"&amp;$C118,データシート2!$A$1:$SI$1,0),0)</f>
        <v>2.9750000000000001</v>
      </c>
      <c r="AA118" s="928">
        <f>VLOOKUP($D$3&amp;"_"&amp;AA$3,データシート2!$A:$SI,MATCH($R$2&amp;"_"&amp;$C118,データシート2!$A$1:$SI$1,0),0)</f>
        <v>3.0419999999999998</v>
      </c>
      <c r="AB118" s="929">
        <f>VLOOKUP($D$3&amp;"_"&amp;AB$3,データシート2!$A:$SI,MATCH($R$2&amp;"_"&amp;$C118,データシート2!$A$1:$SI$1,0),0)</f>
        <v>2.9830000000000001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2025-03-04T10:06:22Z</dcterms:created>
  <dcterms:modified xsi:type="dcterms:W3CDTF">2025-03-04T10:06:22Z</dcterms:modified>
  <cp:category/>
  <cp:contentStatus/>
</cp:coreProperties>
</file>