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9D866BE1-8289-4854-9E83-708C02417E7C}"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<sst xmlns="http://schemas.openxmlformats.org/spreadsheetml/2006/main" count="16791" uniqueCount="2548">
  <si>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</si>
  <si>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</si>
  <si>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</si>
  <si>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</si>
  <si>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</si>
  <si>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</si>
  <si>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</si>
  <si>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</si>
  <si>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</si>
  <si>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</si>
  <si>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</si>
  <si>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</si>
  <si>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</si>
  <si>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</si>
  <si>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</si>
  <si>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</si>
  <si>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</si>
  <si>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</si>
  <si>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</si>
  <si>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</si>
  <si>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</si>
  <si>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</si>
  <si>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</si>
  <si>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</si>
  <si>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</si>
  <si>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</si>
  <si>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</si>
  <si>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</si>
  <si>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</si>
  <si>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</si>
  <si>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</si>
  <si>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</si>
  <si>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</si>
  <si>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</si>
  <si>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</si>
  <si>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</si>
  <si>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</si>
  <si>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</si>
  <si>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</si>
  <si>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</si>
  <si>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</si>
  <si>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</si>
  <si>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</si>
  <si>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</si>
  <si>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</si>
  <si>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</si>
  <si>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</si>
  <si>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</si>
  <si>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</si>
  <si>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</si>
  <si>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</si>
  <si>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</si>
  <si>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</si>
  <si>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</si>
  <si>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</si>
  <si>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</si>
  <si>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</si>
  <si>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</si>
  <si>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</si>
  <si>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</si>
  <si>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</si>
  <si>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</si>
  <si>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</si>
  <si>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</si>
  <si>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</si>
  <si>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</si>
  <si>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</si>
  <si>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</si>
  <si>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</si>
  <si>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</si>
  <si>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</si>
  <si>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</si>
  <si>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</si>
  <si>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</si>
  <si>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</si>
  <si>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</si>
  <si>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</si>
  <si>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</si>
  <si>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</si>
  <si>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</si>
  <si>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</si>
  <si>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</si>
  <si>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</si>
  <si>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</si>
  <si>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</si>
  <si>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</si>
  <si>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</si>
  <si>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</si>
  <si>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</si>
  <si>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</si>
  <si>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</si>
  <si>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</si>
  <si>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</si>
  <si>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</si>
  <si>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</si>
  <si>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</si>
  <si>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</si>
  <si>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</si>
  <si>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</si>
  <si>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</si>
  <si>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</si>
  <si>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</si>
  <si>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</si>
  <si>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</si>
  <si>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</si>
  <si>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</si>
  <si>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</si>
  <si>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</si>
  <si>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</si>
  <si>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</si>
  <si>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</si>
  <si>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</si>
  <si>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</si>
  <si>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</si>
  <si>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</si>
  <si>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</si>
  <si>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</si>
  <si>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</si>
  <si>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</si>
  <si>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</si>
  <si>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</si>
  <si>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</si>
  <si>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</si>
  <si>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</si>
  <si>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</si>
  <si>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</si>
  <si>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</si>
  <si>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</si>
  <si>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</si>
  <si>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</si>
  <si>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</si>
  <si>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</si>
  <si>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</si>
  <si>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</si>
  <si>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</si>
  <si>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</si>
  <si>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</si>
  <si>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</si>
  <si>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</si>
  <si>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</si>
  <si>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</si>
  <si>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</si>
  <si>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</si>
  <si>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</si>
  <si>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</si>
  <si>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</si>
  <si>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</si>
  <si>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</si>
  <si>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</si>
  <si>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</si>
  <si>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</si>
  <si>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</si>
  <si>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</si>
  <si>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</si>
  <si>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</si>
  <si>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</si>
  <si>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</si>
  <si>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</si>
  <si>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</si>
  <si>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</si>
  <si>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</si>
  <si>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</si>
  <si>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</si>
  <si>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</si>
  <si>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</si>
  <si>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</si>
  <si>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</si>
  <si>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</si>
  <si>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</si>
  <si>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</si>
  <si>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</si>
  <si>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</si>
  <si>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</si>
  <si>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</si>
  <si>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</si>
  <si>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</si>
  <si>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</si>
  <si>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</si>
  <si>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</si>
  <si>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</si>
  <si>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</si>
  <si>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</si>
  <si>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</si>
  <si>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</si>
  <si>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</si>
  <si>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</si>
  <si>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</si>
  <si>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</si>
  <si>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</si>
  <si>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</si>
  <si>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</si>
  <si>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</si>
  <si>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</si>
  <si>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</si>
  <si>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</si>
  <si>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</si>
  <si>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</si>
  <si>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</si>
  <si>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</si>
  <si>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</si>
  <si>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</si>
  <si>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</si>
  <si>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</si>
  <si>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</si>
  <si>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</si>
  <si>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</si>
  <si>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</si>
  <si>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</si>
  <si>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</si>
  <si>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</si>
  <si>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</si>
  <si>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</si>
  <si>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</si>
  <si>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</si>
  <si>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</si>
  <si>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</si>
  <si>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</si>
  <si>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</si>
  <si>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</si>
  <si>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</si>
  <si>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</si>
  <si>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</si>
  <si>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</si>
  <si>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</si>
  <si>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</si>
  <si>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</si>
  <si>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</si>
  <si>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</si>
  <si>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</si>
  <si>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</si>
  <si>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</si>
  <si>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</si>
  <si>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</si>
  <si>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</si>
  <si>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</si>
  <si>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</si>
  <si>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</si>
  <si>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</si>
  <si>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</si>
  <si>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</si>
  <si>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</si>
  <si>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</si>
  <si>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</si>
  <si>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</si>
  <si>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</si>
  <si>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</si>
  <si>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</si>
  <si>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</si>
  <si>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</si>
  <si>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</si>
  <si>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</si>
  <si>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</si>
  <si>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</si>
  <si>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</si>
  <si>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</si>
  <si>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</si>
  <si>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</si>
  <si>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</si>
  <si>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</si>
  <si>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</si>
  <si>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</si>
  <si>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</si>
  <si>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</si>
  <si>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</si>
  <si>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</si>
  <si>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</si>
  <si>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</si>
  <si>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</si>
  <si>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</si>
  <si>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</si>
  <si>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</si>
  <si>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</si>
  <si>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</si>
  <si>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</si>
  <si>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</si>
  <si>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</si>
  <si>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</si>
  <si>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</si>
  <si>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</si>
  <si>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</si>
  <si>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</si>
  <si>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</si>
  <si>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</si>
  <si>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</si>
  <si>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</si>
  <si>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</si>
  <si>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</si>
  <si>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</si>
  <si>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</si>
  <si>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</si>
  <si>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</si>
  <si>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</si>
  <si>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</si>
  <si>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</si>
  <si>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</si>
  <si>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</si>
  <si>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</si>
  <si>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</si>
  <si>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</si>
  <si>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</si>
  <si>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</si>
  <si>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</si>
  <si>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</si>
  <si>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</si>
  <si>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</si>
  <si>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</si>
  <si>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</si>
  <si>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</si>
  <si>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</si>
  <si>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</si>
  <si>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</si>
  <si>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</si>
  <si>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</si>
  <si>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</si>
  <si>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</si>
  <si>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</si>
  <si>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</si>
  <si>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</si>
  <si>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</si>
  <si>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</si>
  <si>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</si>
  <si>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</si>
  <si>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</si>
  <si>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</si>
  <si>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</si>
  <si>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</si>
  <si>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</si>
  <si>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</si>
  <si>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</si>
  <si>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</si>
  <si>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</si>
  <si>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</si>
  <si>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</si>
  <si>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</si>
  <si>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</si>
  <si>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</si>
  <si>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</si>
  <si>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</si>
  <si>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</si>
  <si>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</si>
  <si>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</si>
  <si>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</si>
  <si>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</si>
  <si>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</si>
  <si>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</si>
  <si>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</si>
  <si>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</si>
  <si>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</si>
  <si>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</si>
  <si>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</si>
  <si>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</si>
  <si>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</si>
  <si>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</si>
  <si>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</si>
  <si>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</si>
  <si>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</si>
  <si>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</si>
  <si>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</si>
  <si>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</si>
  <si>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</si>
  <si>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</si>
  <si>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</si>
  <si>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</si>
  <si>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</si>
  <si>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</si>
  <si>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</si>
  <si>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</si>
  <si>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</si>
  <si>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</si>
  <si>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</si>
  <si>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</si>
  <si>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</si>
  <si>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</si>
  <si>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</si>
  <si>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</si>
  <si>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</si>
  <si>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</si>
  <si>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</si>
  <si>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</si>
  <si>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</si>
  <si>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</si>
  <si>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</si>
  <si>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</si>
  <si>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</si>
  <si>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</si>
  <si>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</si>
  <si>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</si>
  <si>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</si>
  <si>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</si>
  <si>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</si>
  <si>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</si>
  <si>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</si>
  <si>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</si>
  <si>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</si>
  <si>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</si>
  <si>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</si>
  <si>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</si>
  <si>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</si>
  <si>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</si>
  <si>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</si>
  <si>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</si>
  <si>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</si>
  <si>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</si>
  <si>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</si>
  <si>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</si>
  <si>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</si>
  <si>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</si>
  <si>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</si>
  <si>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</si>
  <si>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</si>
  <si>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</si>
  <si>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</si>
  <si>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</si>
  <si>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</si>
  <si>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</si>
  <si>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</si>
  <si>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</si>
  <si>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</si>
  <si>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</si>
  <si>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</si>
  <si>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</si>
  <si>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</si>
  <si>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</si>
  <si>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</si>
  <si>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</si>
  <si>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</si>
  <si>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</si>
  <si>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</si>
  <si>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</si>
  <si>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</si>
  <si>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</si>
  <si>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</si>
  <si>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</si>
  <si>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</si>
  <si>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</si>
  <si>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</si>
  <si>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</si>
  <si>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</si>
  <si>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</si>
  <si>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</si>
  <si>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</si>
  <si>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</si>
  <si>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</si>
  <si>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</si>
  <si>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</si>
  <si>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</si>
  <si>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</si>
  <si>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</si>
  <si>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</si>
  <si>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</si>
  <si>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</si>
  <si>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</si>
  <si>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</si>
  <si>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</si>
  <si>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</si>
  <si>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</si>
  <si>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</si>
  <si>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</si>
  <si>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</si>
  <si>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</si>
  <si>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</si>
  <si>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</si>
  <si>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</si>
  <si>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</si>
  <si>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</si>
  <si>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</si>
  <si>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</si>
  <si>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</si>
  <si>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</si>
  <si>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</si>
  <si>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</si>
  <si>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</si>
  <si>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</si>
  <si>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</si>
  <si>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</si>
  <si>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</si>
  <si>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</si>
  <si>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</si>
  <si>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</si>
  <si>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</si>
  <si>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</si>
  <si>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</si>
  <si>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</si>
  <si>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</si>
  <si>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</si>
  <si>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</si>
  <si>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</si>
  <si>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</si>
  <si>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</si>
  <si>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</si>
  <si>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</si>
  <si>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</si>
  <si>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</si>
  <si>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</si>
  <si>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</si>
  <si>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</si>
  <si>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</si>
  <si>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</si>
  <si>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</si>
  <si>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</si>
  <si>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</si>
  <si>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</si>
  <si>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</si>
  <si>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</si>
  <si>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</si>
  <si>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</si>
  <si>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</si>
  <si>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</si>
  <si>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</si>
  <si>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</si>
  <si>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</si>
  <si>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</si>
  <si>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</si>
  <si>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</si>
  <si>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</si>
  <si>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</si>
  <si>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</si>
  <si>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</si>
  <si>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</si>
  <si>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</si>
  <si>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</si>
  <si>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</si>
  <si>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</si>
  <si>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</si>
  <si>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</si>
  <si>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</si>
  <si>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</si>
  <si>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</si>
  <si>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</si>
  <si>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</si>
  <si>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</si>
  <si>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</si>
  <si>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</si>
  <si>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</si>
  <si>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</si>
  <si>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</si>
  <si>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</si>
  <si>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</si>
  <si>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</si>
  <si>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</si>
  <si>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</si>
  <si>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</si>
  <si>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</si>
  <si>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</si>
  <si>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</si>
  <si>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</si>
  <si>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</si>
  <si>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</si>
  <si>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</si>
  <si>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</si>
  <si>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</si>
  <si>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</si>
  <si>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</si>
  <si>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</si>
  <si>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</si>
  <si>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</si>
  <si>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</si>
  <si>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</si>
  <si>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</si>
  <si>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</si>
  <si>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</si>
  <si>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</si>
  <si>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</si>
  <si>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</si>
  <si>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</si>
  <si>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</si>
  <si>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</si>
  <si>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</si>
  <si>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</si>
  <si>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</si>
  <si>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</si>
  <si>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</si>
  <si>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</si>
  <si>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</si>
  <si>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</si>
  <si>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</si>
  <si>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</si>
  <si>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</si>
  <si>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</si>
  <si>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</si>
  <si>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</si>
  <si>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</si>
  <si>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</si>
  <si>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</si>
  <si>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</si>
  <si>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</si>
  <si>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</si>
  <si>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</si>
  <si>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</si>
  <si>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</si>
  <si>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</si>
  <si>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</si>
  <si>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</si>
  <si>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</si>
  <si>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</si>
  <si>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</si>
  <si>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</si>
  <si>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</si>
  <si>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</si>
  <si>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</si>
  <si>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</si>
  <si>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</si>
  <si>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</si>
  <si>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</si>
  <si>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</si>
  <si>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</si>
  <si>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</si>
  <si>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</si>
  <si>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</si>
  <si>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</si>
  <si>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</si>
  <si>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</si>
  <si>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</si>
  <si>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</si>
  <si>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</si>
  <si>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</si>
  <si>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</si>
  <si>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</si>
  <si>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</si>
  <si>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</si>
  <si>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</si>
  <si>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</si>
  <si>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</si>
  <si>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</si>
  <si>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</si>
  <si>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</si>
  <si>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</si>
  <si>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</si>
  <si>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</si>
  <si>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</si>
  <si>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</si>
  <si>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</si>
  <si>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</si>
  <si>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</si>
  <si>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</si>
  <si>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</si>
  <si>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</si>
  <si>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</si>
  <si>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</si>
  <si>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</si>
  <si>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</si>
  <si>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</si>
  <si>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</si>
  <si>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</si>
  <si>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</si>
  <si>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</si>
  <si>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</si>
  <si>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</si>
  <si>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</si>
  <si>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</si>
  <si>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</si>
  <si>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</si>
  <si>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</si>
  <si>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</si>
  <si>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</si>
  <si>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</si>
  <si>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</si>
  <si>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</si>
  <si>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</si>
  <si>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</si>
  <si>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</si>
  <si>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</si>
  <si>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</si>
  <si>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</si>
  <si>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</si>
  <si>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</si>
  <si>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</si>
  <si>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</si>
  <si>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</si>
  <si>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</si>
  <si>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</si>
  <si>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</si>
  <si>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</si>
  <si>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</si>
  <si>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</si>
  <si>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</si>
  <si>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</si>
  <si>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</si>
  <si>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</si>
  <si>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</si>
  <si>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</si>
  <si>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</si>
  <si>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</si>
  <si>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</si>
  <si>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</si>
  <si>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</si>
  <si>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</si>
  <si>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</si>
  <si>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</si>
  <si>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</si>
  <si>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</si>
  <si>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</si>
  <si>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</si>
  <si>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</si>
  <si>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</si>
  <si>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</si>
  <si>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</si>
  <si>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</si>
  <si>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</si>
  <si>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</si>
  <si>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</si>
  <si>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</si>
  <si>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</si>
  <si>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</si>
  <si>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</si>
  <si>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</si>
  <si>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</si>
  <si>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</si>
  <si>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</si>
  <si>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</si>
  <si>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</si>
  <si>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</si>
  <si>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</si>
  <si>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</si>
  <si>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</si>
  <si>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</si>
  <si>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</si>
  <si>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</si>
  <si>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</si>
  <si>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</si>
  <si>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</si>
  <si>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</si>
  <si>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</si>
  <si>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</si>
  <si>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</si>
  <si>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</si>
  <si>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</si>
  <si>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</si>
  <si>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</si>
  <si>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</si>
  <si>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</si>
  <si>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</si>
  <si>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</si>
  <si>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</si>
  <si>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</si>
  <si>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</si>
  <si>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</si>
  <si>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</si>
  <si>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</si>
  <si>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</si>
  <si>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</si>
  <si>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</si>
  <si>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</si>
  <si>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</si>
  <si>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</si>
  <si>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</si>
  <si>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</si>
  <si>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</si>
  <si>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</si>
  <si>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</si>
  <si>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</si>
  <si>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</si>
  <si>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</si>
  <si>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</si>
  <si>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</si>
  <si>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</si>
  <si>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</si>
  <si>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</si>
  <si>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</si>
  <si>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</si>
  <si>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</si>
  <si>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</si>
  <si>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</si>
  <si>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</si>
  <si>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</si>
  <si>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</si>
  <si>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</si>
  <si>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</si>
  <si>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</si>
  <si>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</si>
  <si>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</si>
  <si>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</si>
  <si>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</si>
  <si>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</si>
  <si>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</si>
  <si>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</si>
  <si>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</si>
  <si>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</si>
  <si>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</si>
  <si>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</si>
  <si>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</si>
  <si>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</si>
  <si>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</si>
  <si>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</si>
  <si>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</si>
  <si>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</si>
  <si>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</si>
  <si>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</si>
  <si>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</si>
  <si>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</si>
  <si>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</si>
  <si>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</si>
  <si>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</si>
  <si>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</si>
  <si>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</si>
  <si>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</si>
  <si>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</si>
  <si>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</si>
  <si>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</si>
  <si>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</si>
  <si>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</si>
  <si>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</si>
  <si>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</si>
  <si>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</si>
  <si>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</si>
  <si>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</si>
  <si>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</si>
  <si>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</si>
  <si>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</si>
  <si>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</si>
  <si>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</si>
  <si>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</si>
  <si>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</si>
  <si>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</si>
  <si>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</si>
  <si>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</si>
  <si>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</si>
  <si>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</si>
  <si>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</si>
  <si>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</si>
  <si>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</si>
  <si>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</si>
  <si>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</si>
  <si>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</si>
  <si>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</si>
  <si>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</si>
  <si>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</si>
  <si>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</si>
  <si>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</si>
  <si>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</si>
  <si>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</si>
  <si>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</si>
  <si>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</si>
  <si>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</si>
  <si>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</si>
  <si>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</si>
  <si>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</si>
  <si>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</si>
  <si>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</si>
  <si>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</si>
  <si>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</si>
  <si>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</si>
  <si>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</si>
  <si>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</si>
  <si>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</si>
  <si>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</si>
  <si>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</si>
  <si>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</si>
  <si>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</si>
  <si>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</si>
  <si>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</si>
  <si>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</si>
  <si>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</si>
  <si>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</si>
  <si>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</si>
  <si>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</si>
  <si>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</si>
  <si>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</si>
  <si>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</si>
  <si>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</si>
  <si>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</si>
  <si>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</si>
  <si>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</si>
  <si>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</si>
  <si>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</si>
  <si>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</si>
  <si>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</si>
  <si>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</si>
  <si>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</si>
  <si>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</si>
  <si>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</si>
  <si>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</si>
  <si>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</si>
  <si>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</si>
  <si>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</si>
  <si>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</si>
  <si>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</si>
  <si>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</si>
  <si>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</si>
  <si>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</si>
  <si>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</si>
  <si>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</si>
  <si>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</si>
  <si>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</si>
  <si>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</si>
  <si>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</si>
  <si>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</si>
  <si>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</si>
  <si>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</si>
  <si>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</si>
  <si>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</si>
  <si>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</si>
  <si>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</si>
  <si>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</si>
  <si>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</si>
  <si>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</si>
  <si>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</si>
  <si>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</si>
  <si>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</si>
  <si>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</si>
  <si>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</si>
  <si>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</si>
  <si>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</si>
  <si>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</si>
  <si>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</si>
  <si>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</si>
  <si>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</si>
  <si>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</si>
  <si>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</si>
  <si>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</si>
  <si>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</si>
  <si>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</si>
  <si>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</si>
  <si>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</si>
  <si>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</si>
  <si>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</si>
  <si>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</si>
  <si>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</si>
  <si>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</si>
  <si>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</si>
  <si>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</si>
  <si>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</si>
  <si>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</si>
  <si>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</si>
  <si>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</si>
  <si>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</si>
  <si>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</si>
  <si>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</si>
  <si>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</si>
  <si>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</si>
  <si>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</si>
  <si>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</si>
  <si>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</si>
  <si>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</si>
  <si>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</si>
  <si>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</si>
  <si>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</si>
  <si>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</si>
  <si>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</si>
  <si>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</si>
  <si>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</si>
  <si>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</si>
  <si>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</si>
  <si>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</si>
  <si>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</si>
  <si>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</si>
  <si>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</si>
  <si>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</si>
  <si>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</si>
  <si>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</si>
  <si>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</si>
  <si>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</si>
  <si>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</si>
  <si>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</si>
  <si>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</si>
  <si>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</si>
  <si>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</si>
  <si>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</si>
  <si>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</si>
  <si>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</si>
  <si>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</si>
  <si>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</si>
  <si>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</si>
  <si>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</si>
  <si>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</si>
  <si>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</si>
  <si>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</si>
  <si>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</si>
  <si>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</si>
  <si>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</si>
  <si>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</si>
  <si>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</si>
  <si>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</si>
  <si>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</si>
  <si>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</si>
  <si>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</si>
  <si>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</si>
  <si>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</si>
  <si>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</si>
  <si>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</si>
  <si>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</si>
  <si>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</si>
  <si>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</si>
  <si>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</si>
  <si>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</si>
  <si>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</si>
  <si>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</si>
  <si>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</si>
  <si>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</si>
  <si>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</si>
  <si>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</si>
  <si>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</si>
  <si>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</si>
  <si>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</si>
  <si>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</si>
  <si>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</si>
  <si>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</si>
  <si>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</si>
  <si>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</si>
  <si>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</si>
  <si>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</si>
  <si>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</si>
  <si>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</si>
  <si>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</si>
  <si>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</si>
  <si>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</si>
  <si>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</si>
  <si>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</si>
  <si>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</si>
  <si>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</si>
  <si>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</si>
  <si>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</si>
  <si>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</si>
  <si>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</si>
  <si>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</si>
  <si>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</si>
  <si>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</si>
  <si>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</si>
  <si>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</si>
  <si>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</si>
  <si>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</si>
  <si>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</si>
  <si>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</si>
  <si>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</si>
  <si>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</si>
  <si>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</si>
  <si>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</si>
  <si>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</si>
  <si>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</si>
  <si>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</si>
  <si>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</si>
  <si>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</si>
  <si>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</si>
  <si>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</si>
  <si>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</si>
  <si>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</si>
  <si>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</si>
  <si>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</si>
  <si>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</si>
  <si>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</si>
  <si>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</si>
  <si>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</si>
  <si>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</si>
  <si>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</si>
  <si>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</si>
  <si>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</si>
  <si>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</si>
  <si>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</si>
  <si>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</si>
  <si>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</si>
  <si>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</si>
  <si>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</si>
  <si>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</si>
  <si>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</si>
  <si>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</si>
  <si>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</si>
  <si>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</si>
  <si>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</si>
  <si>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</si>
  <si>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</si>
  <si>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</si>
  <si>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</si>
  <si>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</si>
  <si>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</si>
  <si>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</si>
  <si>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</si>
  <si>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</si>
  <si>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</si>
  <si>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</si>
  <si>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</si>
  <si>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</si>
  <si>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</si>
  <si>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</si>
  <si>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</si>
  <si>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</si>
  <si>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</si>
  <si>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</si>
  <si>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</si>
  <si>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</si>
  <si>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</si>
  <si>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</si>
  <si>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</si>
  <si>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</si>
  <si>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</si>
  <si>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</si>
  <si>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</si>
  <si>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</si>
  <si>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</si>
  <si>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</si>
  <si>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</si>
  <si>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</si>
  <si>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</si>
  <si>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</si>
  <si>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</si>
  <si>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</si>
  <si>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</si>
  <si>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</si>
  <si>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</si>
  <si>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</si>
  <si>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</si>
  <si>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</si>
  <si>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</si>
  <si>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</si>
  <si>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</si>
  <si>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</si>
  <si>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</si>
  <si>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</si>
  <si>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</si>
  <si>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</si>
  <si>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</si>
  <si>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</si>
  <si>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</si>
  <si>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</si>
  <si>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</si>
  <si>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</si>
  <si>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</si>
  <si>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</si>
  <si>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</si>
  <si>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</si>
  <si>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</si>
  <si>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</si>
  <si>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</si>
  <si>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</si>
  <si>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</si>
  <si>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</si>
  <si>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</si>
  <si>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</si>
  <si>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</si>
  <si>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</si>
  <si>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</si>
  <si>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</si>
  <si>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</si>
  <si>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</si>
  <si>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</si>
  <si>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</si>
  <si>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</si>
  <si>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</si>
  <si>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</si>
  <si>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</si>
  <si>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</si>
  <si>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</si>
  <si>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</si>
  <si>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</si>
  <si>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</si>
  <si>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</si>
  <si>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</si>
  <si>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</si>
  <si>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</si>
  <si>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</si>
  <si>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</si>
  <si>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</si>
  <si>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</si>
  <si>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</si>
  <si>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</si>
  <si>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</si>
  <si>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</si>
  <si>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</si>
  <si>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</si>
  <si>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</si>
  <si>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</si>
  <si>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</si>
  <si>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</si>
  <si>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</si>
  <si>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</si>
  <si>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</si>
  <si>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</si>
  <si>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</si>
  <si>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</si>
  <si>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</si>
  <si>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</si>
  <si>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</si>
  <si>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</si>
  <si>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</si>
  <si>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</si>
  <si>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</si>
  <si>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</si>
  <si>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</si>
  <si>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</si>
  <si>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</si>
  <si>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</si>
  <si>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</si>
  <si>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</si>
  <si>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</si>
  <si>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</si>
  <si>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</si>
  <si>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</si>
  <si>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</si>
  <si>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</si>
  <si>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</si>
  <si>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</si>
  <si>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</si>
  <si>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</si>
  <si>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</si>
  <si>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</si>
  <si>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</si>
  <si>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</si>
  <si>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</si>
  <si>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</si>
  <si>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</si>
  <si>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</si>
  <si>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</si>
  <si>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</si>
  <si>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</si>
  <si>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</si>
  <si>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</si>
  <si>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</si>
  <si>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</si>
  <si>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</si>
  <si>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</si>
  <si>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</si>
  <si>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</si>
  <si>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</si>
  <si>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</si>
  <si>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</si>
  <si>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</si>
  <si>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</si>
  <si>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</si>
  <si>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</si>
  <si>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</si>
  <si>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</si>
  <si>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</si>
  <si>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</si>
  <si>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</si>
  <si>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</si>
  <si>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</si>
  <si>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</si>
  <si>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</si>
  <si>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</si>
  <si>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</si>
  <si>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</si>
  <si>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</si>
  <si>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</si>
  <si>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</si>
  <si>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</si>
  <si>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</si>
  <si>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</si>
  <si>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</si>
  <si>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</si>
  <si>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</si>
  <si>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</si>
  <si>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</si>
  <si>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</si>
  <si>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</si>
  <si>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</si>
  <si>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</si>
  <si>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</si>
  <si>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</si>
  <si>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</si>
  <si>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</si>
  <si>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</si>
  <si>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</si>
  <si>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</si>
  <si>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</si>
  <si>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</si>
  <si>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</si>
  <si>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</si>
  <si>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</si>
  <si>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</si>
  <si>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</si>
  <si>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</si>
  <si>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</si>
  <si>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</si>
  <si>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</si>
  <si>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</si>
  <si>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</si>
  <si>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</si>
  <si>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</si>
  <si>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</si>
  <si>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</si>
  <si>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</si>
  <si>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</si>
  <si>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</si>
  <si>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</si>
  <si>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</si>
  <si>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</si>
  <si>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</si>
  <si>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</si>
  <si>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</si>
  <si>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</si>
  <si>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</si>
  <si>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</si>
  <si>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</si>
  <si>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</si>
  <si>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</si>
  <si>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</si>
  <si>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</si>
  <si>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</si>
  <si>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</si>
  <si>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</si>
  <si>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</si>
  <si>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</si>
  <si>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</si>
  <si>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</si>
  <si>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</si>
  <si>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</si>
  <si>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</si>
  <si>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</si>
  <si>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</si>
  <si>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</si>
  <si>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</si>
  <si>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</si>
  <si>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</si>
  <si>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</si>
  <si>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</si>
  <si>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</si>
  <si>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</si>
  <si>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</si>
  <si>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</si>
  <si>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</si>
  <si>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</si>
  <si>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</si>
  <si>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</si>
  <si>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</si>
  <si>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</si>
  <si>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</si>
  <si>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</si>
  <si>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</si>
  <si>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</si>
  <si>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</si>
  <si>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</si>
  <si>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</si>
  <si>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</si>
  <si>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</si>
  <si>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</si>
  <si>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</si>
  <si>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</si>
  <si>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</si>
  <si>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</si>
  <si>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</si>
  <si>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</si>
  <si>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</si>
  <si>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</si>
  <si>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</si>
  <si>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</si>
  <si>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</si>
  <si>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</si>
  <si>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</si>
  <si>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</si>
  <si>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</si>
  <si>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</si>
  <si>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</si>
  <si>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</si>
  <si>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</si>
  <si>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</si>
  <si>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</si>
  <si>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</si>
  <si>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</si>
  <si>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</si>
  <si>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</si>
  <si>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</si>
  <si>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</si>
  <si>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</si>
  <si>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</si>
  <si>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</si>
  <si>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</si>
  <si>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</si>
  <si>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</si>
  <si>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</si>
  <si>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</si>
  <si>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</si>
  <si>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</si>
  <si>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</si>
  <si>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</si>
  <si>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</si>
  <si>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</si>
  <si>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</si>
  <si>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</si>
  <si>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</si>
  <si>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</si>
  <si>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</si>
  <si>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</si>
  <si>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</si>
  <si>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</si>
  <si>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</si>
  <si>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</si>
  <si>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</si>
  <si>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</si>
  <si>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</si>
  <si>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</si>
  <si>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</si>
  <si>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</si>
  <si>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</si>
  <si>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</si>
  <si>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</si>
  <si>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</si>
  <si>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</si>
  <si>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</si>
  <si>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</si>
  <si>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</si>
  <si>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</si>
  <si>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</si>
  <si>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</si>
  <si>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</si>
  <si>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</si>
  <si>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</si>
  <si>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</si>
  <si>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</si>
  <si>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</si>
  <si>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</si>
  <si>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</si>
  <si>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</si>
  <si>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</si>
  <si>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</si>
  <si>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</si>
  <si>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</si>
  <si>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</si>
  <si>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</si>
  <si>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</si>
  <si>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</si>
  <si>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</si>
  <si>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</si>
  <si>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</si>
  <si>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</si>
  <si>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</si>
  <si>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</si>
  <si>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</si>
  <si>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</si>
  <si>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</si>
  <si>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</si>
  <si>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</si>
  <si>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</si>
  <si>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</si>
  <si>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</si>
  <si>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</si>
  <si>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</si>
  <si>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</si>
  <si>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</si>
  <si>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</si>
  <si>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</si>
  <si>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</si>
  <si>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</si>
  <si>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</si>
  <si>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</si>
  <si>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</si>
  <si>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</si>
  <si>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</si>
  <si>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</si>
  <si>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</si>
  <si>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</si>
  <si>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</si>
  <si>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</si>
  <si>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</si>
  <si>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</si>
  <si>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</si>
  <si>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</si>
  <si>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</si>
  <si>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</si>
  <si>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</si>
  <si>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</si>
  <si>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</si>
  <si>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</si>
  <si>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</si>
  <si>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</si>
  <si>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</si>
  <si>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</si>
  <si>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</si>
  <si>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</si>
  <si>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</si>
  <si>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</si>
  <si>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</si>
  <si>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</si>
  <si>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</si>
  <si>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</si>
  <si>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</si>
  <si>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</si>
  <si>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</si>
  <si>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</si>
  <si>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</si>
  <si>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</si>
  <si>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</si>
  <si>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</si>
  <si>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</si>
  <si>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</si>
  <si>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</si>
  <si>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</si>
  <si>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</si>
  <si>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</si>
  <si>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</si>
  <si>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</si>
  <si>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</si>
  <si>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</si>
  <si>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</si>
  <si>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</si>
  <si>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</si>
  <si>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</si>
  <si>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</si>
  <si>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</si>
  <si>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</si>
  <si>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</si>
  <si>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</si>
  <si>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</si>
  <si>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</si>
  <si>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</si>
  <si>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</si>
  <si>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</si>
  <si>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</si>
  <si>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</si>
  <si>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</si>
  <si>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</si>
  <si>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</si>
  <si>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</si>
  <si>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</si>
  <si>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</si>
  <si>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</si>
  <si>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</si>
  <si>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</si>
  <si>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</si>
  <si>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</si>
  <si>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</si>
  <si>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</si>
  <si>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</si>
  <si>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</si>
  <si>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</si>
  <si>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</si>
  <si>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</si>
  <si>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</si>
  <si>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</si>
  <si>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</si>
  <si>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</si>
  <si>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</si>
  <si>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</si>
  <si>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</si>
  <si>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</si>
  <si>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</si>
  <si>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</si>
  <si>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</si>
  <si>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</si>
  <si>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</si>
  <si>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</si>
  <si>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</si>
  <si>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</si>
  <si>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</si>
  <si>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</si>
  <si>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</si>
  <si>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</si>
  <si>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</si>
  <si>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</si>
  <si>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</si>
  <si>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</si>
  <si>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</si>
  <si>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</si>
  <si>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</si>
  <si>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</si>
  <si>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</si>
  <si>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</si>
  <si>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</si>
  <si>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</si>
  <si>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</si>
  <si>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</si>
  <si>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</si>
  <si>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</si>
  <si>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</si>
  <si>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</si>
  <si>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</si>
  <si>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</si>
  <si>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40130</t>
  </si>
  <si>
    <t>福岡市</t>
  </si>
  <si>
    <t>40130_令和4年度</t>
  </si>
  <si>
    <t>40130_令和6年度</t>
  </si>
  <si>
    <t>40100</t>
  </si>
  <si>
    <t>北九州市</t>
  </si>
  <si>
    <t>40100_令和4年度</t>
  </si>
  <si>
    <t>40100_令和6年度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</si>
  <si>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</si>
  <si>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</si>
  <si>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</si>
  <si>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</si>
  <si>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</si>
  <si>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</si>
  <si>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</si>
  <si>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</si>
  <si>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</si>
  <si>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</si>
  <si>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</si>
  <si>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</si>
  <si>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</si>
  <si>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</si>
  <si>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</si>
  <si>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</si>
  <si>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</si>
  <si>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</si>
  <si>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</si>
  <si>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</si>
  <si>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</si>
  <si>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</si>
  <si>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</si>
  <si>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</si>
  <si>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</si>
  <si>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</si>
  <si>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</si>
  <si>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</si>
  <si>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</si>
  <si>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</si>
  <si>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</si>
  <si>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</si>
  <si>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</si>
  <si>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</si>
  <si>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</si>
  <si>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</si>
  <si>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</si>
  <si>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</si>
  <si>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</si>
  <si>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</si>
  <si>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</si>
  <si>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</si>
  <si>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</si>
  <si>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</si>
  <si>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</si>
  <si>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</si>
  <si>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</si>
  <si>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</si>
  <si>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</si>
  <si>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</si>
  <si>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</si>
  <si>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</si>
  <si>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</si>
  <si>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</si>
  <si>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</si>
  <si>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</si>
  <si>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</si>
  <si>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</si>
  <si>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</si>
  <si>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</si>
  <si>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</si>
  <si>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</si>
  <si>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</si>
  <si>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</si>
  <si>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</si>
  <si>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</si>
  <si>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</si>
  <si>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</si>
  <si>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</si>
  <si>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</si>
  <si>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</si>
  <si>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</si>
  <si>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</si>
  <si>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松前町</t>
  </si>
  <si>
    <t>40202</t>
  </si>
  <si>
    <t>大牟田市</t>
  </si>
  <si>
    <t>40202_令和4年度</t>
  </si>
  <si>
    <t>40202_令和6年度</t>
  </si>
  <si>
    <t>40217</t>
  </si>
  <si>
    <t>筑紫野市</t>
  </si>
  <si>
    <t>40217_令和4年度</t>
  </si>
  <si>
    <t>40217_令和6年度</t>
  </si>
  <si>
    <t>40230</t>
  </si>
  <si>
    <t>糸島市</t>
  </si>
  <si>
    <t>40230_令和4年度</t>
  </si>
  <si>
    <t>40230_令和6年度</t>
  </si>
  <si>
    <t>40219</t>
  </si>
  <si>
    <t>大野城市</t>
  </si>
  <si>
    <t>40219_令和4年度</t>
  </si>
  <si>
    <t>40219_令和6年度</t>
  </si>
  <si>
    <t>40220</t>
  </si>
  <si>
    <t>宗像市</t>
  </si>
  <si>
    <t>40220_令和4年度</t>
  </si>
  <si>
    <t>40220_令和6年度</t>
  </si>
  <si>
    <t>40203</t>
  </si>
  <si>
    <t>久留米市</t>
  </si>
  <si>
    <t>40203_令和4年度</t>
  </si>
  <si>
    <t>40203_令和6年度</t>
  </si>
  <si>
    <t>01214_令和6年度</t>
  </si>
  <si>
    <t>01214</t>
  </si>
  <si>
    <t>稚内市</t>
  </si>
  <si>
    <t>01214_令和4年度</t>
  </si>
  <si>
    <t>40218</t>
  </si>
  <si>
    <t>春日市</t>
  </si>
  <si>
    <t>40218_令和4年度</t>
  </si>
  <si>
    <t>40218_令和6年度</t>
  </si>
  <si>
    <t>40642</t>
  </si>
  <si>
    <t>吉富町</t>
  </si>
  <si>
    <t>40642_令和4年度</t>
  </si>
  <si>
    <t>40642_令和6年度</t>
  </si>
  <si>
    <t>広川町</t>
  </si>
  <si>
    <t>40384</t>
  </si>
  <si>
    <t>遠賀町</t>
  </si>
  <si>
    <t>40384_令和4年度</t>
  </si>
  <si>
    <t>40384_令和6年度</t>
  </si>
  <si>
    <t>46220_平成2年度</t>
  </si>
  <si>
    <t>46220</t>
  </si>
  <si>
    <t>南さつま市</t>
  </si>
  <si>
    <t>46220_平成17年度</t>
  </si>
  <si>
    <t>46220_平成18年度</t>
  </si>
  <si>
    <t>46220_平成19年度</t>
  </si>
  <si>
    <t>46220_平成20年度</t>
  </si>
  <si>
    <t>46220_平成21年度</t>
  </si>
  <si>
    <t>46220_平成22年度</t>
  </si>
  <si>
    <t>46220_平成23年度</t>
  </si>
  <si>
    <t>46220_平成24年度</t>
  </si>
  <si>
    <t>46220_平成25年度</t>
  </si>
  <si>
    <t>46220_平成26年度</t>
  </si>
  <si>
    <t>46220_平成27年度</t>
  </si>
  <si>
    <t>46220_平成28年度</t>
  </si>
  <si>
    <t>46220_平成29年度</t>
  </si>
  <si>
    <t>46220_平成30年度</t>
  </si>
  <si>
    <t>46220_令和元年度</t>
  </si>
  <si>
    <t>46220_令和2年度</t>
  </si>
  <si>
    <t>46220_令和3年度</t>
  </si>
  <si>
    <t>46220_令和4年度</t>
  </si>
  <si>
    <t>46220_令和5年度</t>
  </si>
  <si>
    <t>46220_令和6年度</t>
  </si>
  <si>
    <t>40212_平成2年度</t>
  </si>
  <si>
    <t>40212</t>
  </si>
  <si>
    <t>大川市</t>
  </si>
  <si>
    <t>40212_平成17年度</t>
  </si>
  <si>
    <t>40212_平成18年度</t>
  </si>
  <si>
    <t>40212_平成19年度</t>
  </si>
  <si>
    <t>40212_平成20年度</t>
  </si>
  <si>
    <t>40212_平成21年度</t>
  </si>
  <si>
    <t>40212_平成22年度</t>
  </si>
  <si>
    <t>40212_平成23年度</t>
  </si>
  <si>
    <t>40212_平成24年度</t>
  </si>
  <si>
    <t>40212_平成25年度</t>
  </si>
  <si>
    <t>40212_平成26年度</t>
  </si>
  <si>
    <t>40212_平成27年度</t>
  </si>
  <si>
    <t>40212_平成28年度</t>
  </si>
  <si>
    <t>40212_平成29年度</t>
  </si>
  <si>
    <t>40212_平成30年度</t>
  </si>
  <si>
    <t>40212_令和元年度</t>
  </si>
  <si>
    <t>40212_令和2年度</t>
  </si>
  <si>
    <t>40212_令和3年度</t>
  </si>
  <si>
    <t>40212_令和4年度</t>
  </si>
  <si>
    <t>40212_令和5年度</t>
  </si>
  <si>
    <t>40212_令和6年度</t>
  </si>
  <si>
    <t>27301_平成2年度</t>
  </si>
  <si>
    <t>27301</t>
  </si>
  <si>
    <t>島本町</t>
  </si>
  <si>
    <t>27301_平成17年度</t>
  </si>
  <si>
    <t>27301_平成18年度</t>
  </si>
  <si>
    <t>27301_平成19年度</t>
  </si>
  <si>
    <t>27301_平成20年度</t>
  </si>
  <si>
    <t>27301_平成21年度</t>
  </si>
  <si>
    <t>27301_平成22年度</t>
  </si>
  <si>
    <t>27301_平成23年度</t>
  </si>
  <si>
    <t>27301_平成24年度</t>
  </si>
  <si>
    <t>27301_平成25年度</t>
  </si>
  <si>
    <t>27301_平成26年度</t>
  </si>
  <si>
    <t>27301_平成27年度</t>
  </si>
  <si>
    <t>27301_平成28年度</t>
  </si>
  <si>
    <t>27301_平成29年度</t>
  </si>
  <si>
    <t>27301_平成30年度</t>
  </si>
  <si>
    <t>27301_令和元年度</t>
  </si>
  <si>
    <t>27301_令和2年度</t>
  </si>
  <si>
    <t>27301_令和3年度</t>
  </si>
  <si>
    <t>27301_令和4年度</t>
  </si>
  <si>
    <t>27301_令和5年度</t>
  </si>
  <si>
    <t>27301_令和6年度</t>
  </si>
  <si>
    <t>20210_平成2年度</t>
  </si>
  <si>
    <t>20210</t>
  </si>
  <si>
    <t>駒ヶ根市</t>
  </si>
  <si>
    <t>20210_平成17年度</t>
  </si>
  <si>
    <t>20210_平成18年度</t>
  </si>
  <si>
    <t>20210_平成19年度</t>
  </si>
  <si>
    <t>20210_平成20年度</t>
  </si>
  <si>
    <t>20210_平成21年度</t>
  </si>
  <si>
    <t>20210_平成22年度</t>
  </si>
  <si>
    <t>20210_平成23年度</t>
  </si>
  <si>
    <t>20210_平成24年度</t>
  </si>
  <si>
    <t>20210_平成25年度</t>
  </si>
  <si>
    <t>20210_平成26年度</t>
  </si>
  <si>
    <t>20210_平成27年度</t>
  </si>
  <si>
    <t>20210_平成28年度</t>
  </si>
  <si>
    <t>20210_平成29年度</t>
  </si>
  <si>
    <t>20210_平成30年度</t>
  </si>
  <si>
    <t>20210_令和元年度</t>
  </si>
  <si>
    <t>20210_令和2年度</t>
  </si>
  <si>
    <t>20210_令和3年度</t>
  </si>
  <si>
    <t>20210_令和4年度</t>
  </si>
  <si>
    <t>20210_令和5年度</t>
  </si>
  <si>
    <t>20210_令和6年度</t>
  </si>
  <si>
    <t>05211_平成2年度</t>
  </si>
  <si>
    <t>05211</t>
  </si>
  <si>
    <t>潟上市</t>
  </si>
  <si>
    <t>05211_平成17年度</t>
  </si>
  <si>
    <t>05211_平成18年度</t>
  </si>
  <si>
    <t>05211_平成19年度</t>
  </si>
  <si>
    <t>05211_平成20年度</t>
  </si>
  <si>
    <t>05211_平成21年度</t>
  </si>
  <si>
    <t>05211_平成22年度</t>
  </si>
  <si>
    <t>05211_平成23年度</t>
  </si>
  <si>
    <t>05211_平成24年度</t>
  </si>
  <si>
    <t>05211_平成25年度</t>
  </si>
  <si>
    <t>05211_平成26年度</t>
  </si>
  <si>
    <t>05211_平成27年度</t>
  </si>
  <si>
    <t>05211_平成28年度</t>
  </si>
  <si>
    <t>05211_平成29年度</t>
  </si>
  <si>
    <t>05211_平成30年度</t>
  </si>
  <si>
    <t>05211_令和元年度</t>
  </si>
  <si>
    <t>05211_令和2年度</t>
  </si>
  <si>
    <t>05211_令和3年度</t>
  </si>
  <si>
    <t>05211_令和4年度</t>
  </si>
  <si>
    <t>05211_令和5年度</t>
  </si>
  <si>
    <t>05211_令和6年度</t>
  </si>
  <si>
    <t>29363_平成2年度</t>
  </si>
  <si>
    <t>29363</t>
  </si>
  <si>
    <t>田原本町</t>
  </si>
  <si>
    <t>29363_平成17年度</t>
  </si>
  <si>
    <t>29363_平成18年度</t>
  </si>
  <si>
    <t>29363_平成19年度</t>
  </si>
  <si>
    <t>29363_平成20年度</t>
  </si>
  <si>
    <t>29363_平成21年度</t>
  </si>
  <si>
    <t>29363_平成22年度</t>
  </si>
  <si>
    <t>29363_平成23年度</t>
  </si>
  <si>
    <t>29363_平成24年度</t>
  </si>
  <si>
    <t>29363_平成25年度</t>
  </si>
  <si>
    <t>29363_平成26年度</t>
  </si>
  <si>
    <t>29363_平成27年度</t>
  </si>
  <si>
    <t>29363_平成28年度</t>
  </si>
  <si>
    <t>29363_平成29年度</t>
  </si>
  <si>
    <t>29363_平成30年度</t>
  </si>
  <si>
    <t>29363_令和元年度</t>
  </si>
  <si>
    <t>29363_令和2年度</t>
  </si>
  <si>
    <t>29363_令和3年度</t>
  </si>
  <si>
    <t>29363_令和4年度</t>
  </si>
  <si>
    <t>29363_令和5年度</t>
  </si>
  <si>
    <t>29363_令和6年度</t>
  </si>
  <si>
    <t>40383_平成2年度</t>
  </si>
  <si>
    <t>40383</t>
  </si>
  <si>
    <t>岡垣町</t>
  </si>
  <si>
    <t>40383_平成17年度</t>
  </si>
  <si>
    <t>40383_平成18年度</t>
  </si>
  <si>
    <t>40383_平成19年度</t>
  </si>
  <si>
    <t>40383_平成20年度</t>
  </si>
  <si>
    <t>40383_平成21年度</t>
  </si>
  <si>
    <t>40383_平成22年度</t>
  </si>
  <si>
    <t>40383_平成23年度</t>
  </si>
  <si>
    <t>40383_平成24年度</t>
  </si>
  <si>
    <t>40383_平成25年度</t>
  </si>
  <si>
    <t>40383_平成26年度</t>
  </si>
  <si>
    <t>40383_平成27年度</t>
  </si>
  <si>
    <t>40383_平成28年度</t>
  </si>
  <si>
    <t>40383_平成29年度</t>
  </si>
  <si>
    <t>40383_平成30年度</t>
  </si>
  <si>
    <t>40383_令和元年度</t>
  </si>
  <si>
    <t>40383_令和2年度</t>
  </si>
  <si>
    <t>40383_令和3年度</t>
  </si>
  <si>
    <t>40383_令和4年度</t>
  </si>
  <si>
    <t>40383_令和5年度</t>
  </si>
  <si>
    <t>40383_令和6年度</t>
  </si>
  <si>
    <t>26203_平成2年度</t>
  </si>
  <si>
    <t>26203</t>
  </si>
  <si>
    <t>綾部市</t>
  </si>
  <si>
    <t>26203_平成17年度</t>
  </si>
  <si>
    <t>26203_平成18年度</t>
  </si>
  <si>
    <t>26203_平成19年度</t>
  </si>
  <si>
    <t>26203_平成20年度</t>
  </si>
  <si>
    <t>26203_平成21年度</t>
  </si>
  <si>
    <t>26203_平成22年度</t>
  </si>
  <si>
    <t>26203_平成23年度</t>
  </si>
  <si>
    <t>26203_平成24年度</t>
  </si>
  <si>
    <t>26203_平成25年度</t>
  </si>
  <si>
    <t>26203_平成26年度</t>
  </si>
  <si>
    <t>26203_平成27年度</t>
  </si>
  <si>
    <t>26203_平成28年度</t>
  </si>
  <si>
    <t>26203_平成29年度</t>
  </si>
  <si>
    <t>26203_平成30年度</t>
  </si>
  <si>
    <t>26203_令和元年度</t>
  </si>
  <si>
    <t>26203_令和2年度</t>
  </si>
  <si>
    <t>26203_令和3年度</t>
  </si>
  <si>
    <t>26203_令和4年度</t>
  </si>
  <si>
    <t>26203_令和5年度</t>
  </si>
  <si>
    <t>26203_令和6年度</t>
  </si>
  <si>
    <t>33211_平成2年度</t>
  </si>
  <si>
    <t>33211</t>
  </si>
  <si>
    <t>備前市</t>
  </si>
  <si>
    <t>33211_平成17年度</t>
  </si>
  <si>
    <t>33211_平成18年度</t>
  </si>
  <si>
    <t>33211_平成19年度</t>
  </si>
  <si>
    <t>33211_平成20年度</t>
  </si>
  <si>
    <t>33211_平成21年度</t>
  </si>
  <si>
    <t>33211_平成22年度</t>
  </si>
  <si>
    <t>33211_平成23年度</t>
  </si>
  <si>
    <t>33211_平成24年度</t>
  </si>
  <si>
    <t>33211_平成25年度</t>
  </si>
  <si>
    <t>33211_平成26年度</t>
  </si>
  <si>
    <t>33211_平成27年度</t>
  </si>
  <si>
    <t>33211_平成28年度</t>
  </si>
  <si>
    <t>33211_平成29年度</t>
  </si>
  <si>
    <t>33211_平成30年度</t>
  </si>
  <si>
    <t>33211_令和元年度</t>
  </si>
  <si>
    <t>33211_令和2年度</t>
  </si>
  <si>
    <t>33211_令和3年度</t>
  </si>
  <si>
    <t>33211_令和4年度</t>
  </si>
  <si>
    <t>33211_令和5年度</t>
  </si>
  <si>
    <t>33211_令和6年度</t>
  </si>
  <si>
    <t>04206_平成2年度</t>
  </si>
  <si>
    <t>04206</t>
  </si>
  <si>
    <t>白石市</t>
  </si>
  <si>
    <t>04206_平成17年度</t>
  </si>
  <si>
    <t>04206_平成18年度</t>
  </si>
  <si>
    <t>04206_平成19年度</t>
  </si>
  <si>
    <t>04206_平成20年度</t>
  </si>
  <si>
    <t>04206_平成21年度</t>
  </si>
  <si>
    <t>04206_平成22年度</t>
  </si>
  <si>
    <t>04206_平成23年度</t>
  </si>
  <si>
    <t>04206_平成24年度</t>
  </si>
  <si>
    <t>04206_平成25年度</t>
  </si>
  <si>
    <t>04206_平成26年度</t>
  </si>
  <si>
    <t>04206_平成27年度</t>
  </si>
  <si>
    <t>04206_平成28年度</t>
  </si>
  <si>
    <t>04206_平成29年度</t>
  </si>
  <si>
    <t>04206_平成30年度</t>
  </si>
  <si>
    <t>04206_令和元年度</t>
  </si>
  <si>
    <t>04206_令和2年度</t>
  </si>
  <si>
    <t>04206_令和3年度</t>
  </si>
  <si>
    <t>04206_令和4年度</t>
  </si>
  <si>
    <t>04206_令和5年度</t>
  </si>
  <si>
    <t>04206_令和6年度</t>
  </si>
  <si>
    <t>40342_平成2年度</t>
  </si>
  <si>
    <t>40342</t>
  </si>
  <si>
    <t>篠栗町</t>
  </si>
  <si>
    <t>40342_平成17年度</t>
  </si>
  <si>
    <t>40342_平成18年度</t>
  </si>
  <si>
    <t>40342_平成19年度</t>
  </si>
  <si>
    <t>40342_平成20年度</t>
  </si>
  <si>
    <t>40342_平成21年度</t>
  </si>
  <si>
    <t>40342_平成22年度</t>
  </si>
  <si>
    <t>40342_平成23年度</t>
  </si>
  <si>
    <t>40342_平成24年度</t>
  </si>
  <si>
    <t>40342_平成25年度</t>
  </si>
  <si>
    <t>40342_平成26年度</t>
  </si>
  <si>
    <t>40342_平成27年度</t>
  </si>
  <si>
    <t>40342_平成28年度</t>
  </si>
  <si>
    <t>40342_平成29年度</t>
  </si>
  <si>
    <t>40342_平成30年度</t>
  </si>
  <si>
    <t>40342_令和元年度</t>
  </si>
  <si>
    <t>40342_令和2年度</t>
  </si>
  <si>
    <t>40342_令和3年度</t>
  </si>
  <si>
    <t>40342_令和4年度</t>
  </si>
  <si>
    <t>40342_令和5年度</t>
  </si>
  <si>
    <t>40342_令和6年度</t>
  </si>
  <si>
    <t>09301_平成2年度</t>
  </si>
  <si>
    <t>09301</t>
  </si>
  <si>
    <t>上三川町</t>
  </si>
  <si>
    <t>09301_平成17年度</t>
  </si>
  <si>
    <t>09301_平成18年度</t>
  </si>
  <si>
    <t>09301_平成19年度</t>
  </si>
  <si>
    <t>09301_平成20年度</t>
  </si>
  <si>
    <t>09301_平成21年度</t>
  </si>
  <si>
    <t>09301_平成22年度</t>
  </si>
  <si>
    <t>09301_平成23年度</t>
  </si>
  <si>
    <t>09301_平成24年度</t>
  </si>
  <si>
    <t>09301_平成25年度</t>
  </si>
  <si>
    <t>09301_平成26年度</t>
  </si>
  <si>
    <t>09301_平成27年度</t>
  </si>
  <si>
    <t>09301_平成28年度</t>
  </si>
  <si>
    <t>09301_平成29年度</t>
  </si>
  <si>
    <t>09301_平成30年度</t>
  </si>
  <si>
    <t>09301_令和元年度</t>
  </si>
  <si>
    <t>09301_令和2年度</t>
  </si>
  <si>
    <t>09301_令和3年度</t>
  </si>
  <si>
    <t>09301_令和4年度</t>
  </si>
  <si>
    <t>09301_令和5年度</t>
  </si>
  <si>
    <t>09301_令和6年度</t>
  </si>
  <si>
    <t>02204_平成2年度</t>
  </si>
  <si>
    <t>02204</t>
  </si>
  <si>
    <t>黒石市</t>
  </si>
  <si>
    <t>02204_平成17年度</t>
  </si>
  <si>
    <t>02204_平成18年度</t>
  </si>
  <si>
    <t>02204_平成19年度</t>
  </si>
  <si>
    <t>02204_平成20年度</t>
  </si>
  <si>
    <t>02204_平成21年度</t>
  </si>
  <si>
    <t>02204_平成22年度</t>
  </si>
  <si>
    <t>02204_平成23年度</t>
  </si>
  <si>
    <t>02204_平成24年度</t>
  </si>
  <si>
    <t>02204_平成25年度</t>
  </si>
  <si>
    <t>02204_平成26年度</t>
  </si>
  <si>
    <t>02204_平成27年度</t>
  </si>
  <si>
    <t>02204_平成28年度</t>
  </si>
  <si>
    <t>02204_平成29年度</t>
  </si>
  <si>
    <t>02204_平成30年度</t>
  </si>
  <si>
    <t>02204_令和元年度</t>
  </si>
  <si>
    <t>02204_令和2年度</t>
  </si>
  <si>
    <t>02204_令和3年度</t>
  </si>
  <si>
    <t>02204_令和4年度</t>
  </si>
  <si>
    <t>02204_令和5年度</t>
  </si>
  <si>
    <t>02204_令和6年度</t>
  </si>
  <si>
    <t>01214_平成2年度</t>
  </si>
  <si>
    <t>01214_平成17年度</t>
  </si>
  <si>
    <t>01214_平成18年度</t>
  </si>
  <si>
    <t>01214_平成19年度</t>
  </si>
  <si>
    <t>01214_平成20年度</t>
  </si>
  <si>
    <t>01214_平成21年度</t>
  </si>
  <si>
    <t>01214_平成22年度</t>
  </si>
  <si>
    <t>01214_平成23年度</t>
  </si>
  <si>
    <t>01214_平成24年度</t>
  </si>
  <si>
    <t>01214_平成25年度</t>
  </si>
  <si>
    <t>01214_平成26年度</t>
  </si>
  <si>
    <t>01214_平成27年度</t>
  </si>
  <si>
    <t>01214_平成28年度</t>
  </si>
  <si>
    <t>01214_平成29年度</t>
  </si>
  <si>
    <t>01214_平成30年度</t>
  </si>
  <si>
    <t>01214_令和元年度</t>
  </si>
  <si>
    <t>01214_令和2年度</t>
  </si>
  <si>
    <t>01214_令和3年度</t>
  </si>
  <si>
    <t>01214_令和5年度</t>
  </si>
  <si>
    <t>35211_平成2年度</t>
  </si>
  <si>
    <t>35211</t>
  </si>
  <si>
    <t>長門市</t>
  </si>
  <si>
    <t>35211_平成17年度</t>
  </si>
  <si>
    <t>35211_平成18年度</t>
  </si>
  <si>
    <t>35211_平成19年度</t>
  </si>
  <si>
    <t>35211_平成20年度</t>
  </si>
  <si>
    <t>35211_平成21年度</t>
  </si>
  <si>
    <t>35211_平成22年度</t>
  </si>
  <si>
    <t>35211_平成23年度</t>
  </si>
  <si>
    <t>35211_平成24年度</t>
  </si>
  <si>
    <t>35211_平成25年度</t>
  </si>
  <si>
    <t>35211_平成26年度</t>
  </si>
  <si>
    <t>35211_平成27年度</t>
  </si>
  <si>
    <t>35211_平成28年度</t>
  </si>
  <si>
    <t>35211_平成29年度</t>
  </si>
  <si>
    <t>35211_平成30年度</t>
  </si>
  <si>
    <t>35211_令和元年度</t>
  </si>
  <si>
    <t>35211_令和2年度</t>
  </si>
  <si>
    <t>35211_令和3年度</t>
  </si>
  <si>
    <t>35211_令和4年度</t>
  </si>
  <si>
    <t>35211_令和5年度</t>
  </si>
  <si>
    <t>35211_令和6年度</t>
  </si>
  <si>
    <t>34304_平成2年度</t>
  </si>
  <si>
    <t>34304</t>
  </si>
  <si>
    <t>海田町</t>
  </si>
  <si>
    <t>34304_平成17年度</t>
  </si>
  <si>
    <t>34304_平成18年度</t>
  </si>
  <si>
    <t>34304_平成19年度</t>
  </si>
  <si>
    <t>34304_平成20年度</t>
  </si>
  <si>
    <t>34304_平成21年度</t>
  </si>
  <si>
    <t>34304_平成22年度</t>
  </si>
  <si>
    <t>34304_平成23年度</t>
  </si>
  <si>
    <t>34304_平成24年度</t>
  </si>
  <si>
    <t>34304_平成25年度</t>
  </si>
  <si>
    <t>34304_平成26年度</t>
  </si>
  <si>
    <t>34304_平成27年度</t>
  </si>
  <si>
    <t>34304_平成28年度</t>
  </si>
  <si>
    <t>34304_平成29年度</t>
  </si>
  <si>
    <t>34304_平成30年度</t>
  </si>
  <si>
    <t>34304_令和元年度</t>
  </si>
  <si>
    <t>34304_令和2年度</t>
  </si>
  <si>
    <t>34304_令和3年度</t>
  </si>
  <si>
    <t>34304_令和4年度</t>
  </si>
  <si>
    <t>34304_令和5年度</t>
  </si>
  <si>
    <t>34304_令和6年度</t>
  </si>
  <si>
    <t>12223_平成2年度</t>
  </si>
  <si>
    <t>12223</t>
  </si>
  <si>
    <t>鴨川市</t>
  </si>
  <si>
    <t>12223_平成17年度</t>
  </si>
  <si>
    <t>12223_平成18年度</t>
  </si>
  <si>
    <t>12223_平成19年度</t>
  </si>
  <si>
    <t>12223_平成20年度</t>
  </si>
  <si>
    <t>12223_平成21年度</t>
  </si>
  <si>
    <t>12223_平成22年度</t>
  </si>
  <si>
    <t>12223_平成23年度</t>
  </si>
  <si>
    <t>12223_平成24年度</t>
  </si>
  <si>
    <t>12223_平成25年度</t>
  </si>
  <si>
    <t>12223_平成26年度</t>
  </si>
  <si>
    <t>12223_平成27年度</t>
  </si>
  <si>
    <t>12223_平成28年度</t>
  </si>
  <si>
    <t>12223_平成29年度</t>
  </si>
  <si>
    <t>12223_平成30年度</t>
  </si>
  <si>
    <t>12223_令和元年度</t>
  </si>
  <si>
    <t>12223_令和2年度</t>
  </si>
  <si>
    <t>12223_令和3年度</t>
  </si>
  <si>
    <t>12223_令和4年度</t>
  </si>
  <si>
    <t>12223_令和5年度</t>
  </si>
  <si>
    <t>12223_令和6年度</t>
  </si>
  <si>
    <t>08302_平成2年度</t>
  </si>
  <si>
    <t>08302</t>
  </si>
  <si>
    <t>茨城町</t>
  </si>
  <si>
    <t>08302_平成17年度</t>
  </si>
  <si>
    <t>08302_平成18年度</t>
  </si>
  <si>
    <t>08302_平成19年度</t>
  </si>
  <si>
    <t>08302_平成20年度</t>
  </si>
  <si>
    <t>08302_平成21年度</t>
  </si>
  <si>
    <t>08302_平成22年度</t>
  </si>
  <si>
    <t>08302_平成23年度</t>
  </si>
  <si>
    <t>08302_平成24年度</t>
  </si>
  <si>
    <t>08302_平成25年度</t>
  </si>
  <si>
    <t>08302_平成26年度</t>
  </si>
  <si>
    <t>08302_平成27年度</t>
  </si>
  <si>
    <t>08302_平成28年度</t>
  </si>
  <si>
    <t>08302_平成29年度</t>
  </si>
  <si>
    <t>08302_平成30年度</t>
  </si>
  <si>
    <t>08302_令和元年度</t>
  </si>
  <si>
    <t>08302_令和2年度</t>
  </si>
  <si>
    <t>08302_令和3年度</t>
  </si>
  <si>
    <t>08302_令和4年度</t>
  </si>
  <si>
    <t>08302_令和5年度</t>
  </si>
  <si>
    <t>08302_令和6年度</t>
  </si>
  <si>
    <t>38204_平成2年度</t>
  </si>
  <si>
    <t>38204</t>
  </si>
  <si>
    <t>八幡浜市</t>
  </si>
  <si>
    <t>38204_平成17年度</t>
  </si>
  <si>
    <t>38204_平成18年度</t>
  </si>
  <si>
    <t>38204_平成19年度</t>
  </si>
  <si>
    <t>38204_平成20年度</t>
  </si>
  <si>
    <t>38204_平成21年度</t>
  </si>
  <si>
    <t>38204_平成22年度</t>
  </si>
  <si>
    <t>38204_平成23年度</t>
  </si>
  <si>
    <t>38204_平成24年度</t>
  </si>
  <si>
    <t>38204_平成25年度</t>
  </si>
  <si>
    <t>38204_平成26年度</t>
  </si>
  <si>
    <t>38204_平成27年度</t>
  </si>
  <si>
    <t>38204_平成28年度</t>
  </si>
  <si>
    <t>38204_平成29年度</t>
  </si>
  <si>
    <t>38204_平成30年度</t>
  </si>
  <si>
    <t>38204_令和元年度</t>
  </si>
  <si>
    <t>38204_令和2年度</t>
  </si>
  <si>
    <t>38204_令和3年度</t>
  </si>
  <si>
    <t>38204_令和4年度</t>
  </si>
  <si>
    <t>38204_令和5年度</t>
  </si>
  <si>
    <t>38204_令和6年度</t>
  </si>
  <si>
    <t>19214_平成2年度</t>
  </si>
  <si>
    <t>19214</t>
  </si>
  <si>
    <t>中央市</t>
  </si>
  <si>
    <t>19214_平成17年度</t>
  </si>
  <si>
    <t>19214_平成18年度</t>
  </si>
  <si>
    <t>19214_平成19年度</t>
  </si>
  <si>
    <t>19214_平成20年度</t>
  </si>
  <si>
    <t>19214_平成21年度</t>
  </si>
  <si>
    <t>19214_平成22年度</t>
  </si>
  <si>
    <t>19214_平成23年度</t>
  </si>
  <si>
    <t>19214_平成24年度</t>
  </si>
  <si>
    <t>19214_平成25年度</t>
  </si>
  <si>
    <t>19214_平成26年度</t>
  </si>
  <si>
    <t>19214_平成27年度</t>
  </si>
  <si>
    <t>19214_平成28年度</t>
  </si>
  <si>
    <t>19214_平成29年度</t>
  </si>
  <si>
    <t>19214_平成30年度</t>
  </si>
  <si>
    <t>19214_令和元年度</t>
  </si>
  <si>
    <t>19214_令和2年度</t>
  </si>
  <si>
    <t>19214_令和3年度</t>
  </si>
  <si>
    <t>19214_令和4年度</t>
  </si>
  <si>
    <t>19214_令和5年度</t>
  </si>
  <si>
    <t>19214_令和6年度</t>
  </si>
  <si>
    <t>28381_平成2年度</t>
  </si>
  <si>
    <t>28381</t>
  </si>
  <si>
    <t>稲美町</t>
  </si>
  <si>
    <t>28381_平成17年度</t>
  </si>
  <si>
    <t>28381_平成18年度</t>
  </si>
  <si>
    <t>28381_平成19年度</t>
  </si>
  <si>
    <t>28381_平成20年度</t>
  </si>
  <si>
    <t>28381_平成21年度</t>
  </si>
  <si>
    <t>28381_平成22年度</t>
  </si>
  <si>
    <t>28381_平成23年度</t>
  </si>
  <si>
    <t>28381_平成24年度</t>
  </si>
  <si>
    <t>28381_平成25年度</t>
  </si>
  <si>
    <t>28381_平成26年度</t>
  </si>
  <si>
    <t>28381_平成27年度</t>
  </si>
  <si>
    <t>28381_平成28年度</t>
  </si>
  <si>
    <t>28381_平成29年度</t>
  </si>
  <si>
    <t>28381_平成30年度</t>
  </si>
  <si>
    <t>28381_令和元年度</t>
  </si>
  <si>
    <t>28381_令和2年度</t>
  </si>
  <si>
    <t>28381_令和3年度</t>
  </si>
  <si>
    <t>28381_令和4年度</t>
  </si>
  <si>
    <t>28381_令和5年度</t>
  </si>
  <si>
    <t>28381_令和6年度</t>
  </si>
  <si>
    <t>09211_平成2年度</t>
  </si>
  <si>
    <t>09211</t>
  </si>
  <si>
    <t>矢板市</t>
  </si>
  <si>
    <t>09211_平成17年度</t>
  </si>
  <si>
    <t>09211_平成18年度</t>
  </si>
  <si>
    <t>09211_平成19年度</t>
  </si>
  <si>
    <t>09211_平成20年度</t>
  </si>
  <si>
    <t>09211_平成21年度</t>
  </si>
  <si>
    <t>09211_平成22年度</t>
  </si>
  <si>
    <t>09211_平成23年度</t>
  </si>
  <si>
    <t>09211_平成24年度</t>
  </si>
  <si>
    <t>09211_平成25年度</t>
  </si>
  <si>
    <t>09211_平成26年度</t>
  </si>
  <si>
    <t>09211_平成27年度</t>
  </si>
  <si>
    <t>09211_平成28年度</t>
  </si>
  <si>
    <t>09211_平成29年度</t>
  </si>
  <si>
    <t>09211_平成30年度</t>
  </si>
  <si>
    <t>09211_令和元年度</t>
  </si>
  <si>
    <t>09211_令和2年度</t>
  </si>
  <si>
    <t>09211_令和3年度</t>
  </si>
  <si>
    <t>09211_令和4年度</t>
  </si>
  <si>
    <t>09211_令和5年度</t>
  </si>
  <si>
    <t>09211_令和6年度</t>
  </si>
  <si>
    <t>11385_平成2年度</t>
  </si>
  <si>
    <t>11385</t>
  </si>
  <si>
    <t>上里町</t>
  </si>
  <si>
    <t>11385_平成17年度</t>
  </si>
  <si>
    <t>11385_平成18年度</t>
  </si>
  <si>
    <t>11385_平成19年度</t>
  </si>
  <si>
    <t>11385_平成20年度</t>
  </si>
  <si>
    <t>11385_平成21年度</t>
  </si>
  <si>
    <t>11385_平成22年度</t>
  </si>
  <si>
    <t>11385_平成23年度</t>
  </si>
  <si>
    <t>11385_平成24年度</t>
  </si>
  <si>
    <t>11385_平成25年度</t>
  </si>
  <si>
    <t>11385_平成26年度</t>
  </si>
  <si>
    <t>11385_平成27年度</t>
  </si>
  <si>
    <t>11385_平成28年度</t>
  </si>
  <si>
    <t>11385_平成29年度</t>
  </si>
  <si>
    <t>11385_平成30年度</t>
  </si>
  <si>
    <t>11385_令和元年度</t>
  </si>
  <si>
    <t>11385_令和2年度</t>
  </si>
  <si>
    <t>11385_令和3年度</t>
  </si>
  <si>
    <t>11385_令和4年度</t>
  </si>
  <si>
    <t>11385_令和5年度</t>
  </si>
  <si>
    <t>11385_令和6年度</t>
  </si>
  <si>
    <t>18205_平成2年度</t>
  </si>
  <si>
    <t>18205</t>
  </si>
  <si>
    <t>大野市</t>
  </si>
  <si>
    <t>18205_平成17年度</t>
  </si>
  <si>
    <t>18205_平成18年度</t>
  </si>
  <si>
    <t>18205_平成19年度</t>
  </si>
  <si>
    <t>18205_平成20年度</t>
  </si>
  <si>
    <t>18205_平成21年度</t>
  </si>
  <si>
    <t>18205_平成22年度</t>
  </si>
  <si>
    <t>18205_平成23年度</t>
  </si>
  <si>
    <t>18205_平成24年度</t>
  </si>
  <si>
    <t>18205_平成25年度</t>
  </si>
  <si>
    <t>18205_平成26年度</t>
  </si>
  <si>
    <t>18205_平成27年度</t>
  </si>
  <si>
    <t>18205_平成28年度</t>
  </si>
  <si>
    <t>18205_平成29年度</t>
  </si>
  <si>
    <t>18205_平成30年度</t>
  </si>
  <si>
    <t>18205_令和元年度</t>
  </si>
  <si>
    <t>18205_令和2年度</t>
  </si>
  <si>
    <t>18205_令和3年度</t>
  </si>
  <si>
    <t>18205_令和4年度</t>
  </si>
  <si>
    <t>18205_令和5年度</t>
  </si>
  <si>
    <t>18205_令和6年度</t>
  </si>
  <si>
    <t>40447_平成2年度</t>
  </si>
  <si>
    <t>40447</t>
  </si>
  <si>
    <t>筑前町</t>
  </si>
  <si>
    <t>40447_平成17年度</t>
  </si>
  <si>
    <t>40447_平成18年度</t>
  </si>
  <si>
    <t>40447_平成19年度</t>
  </si>
  <si>
    <t>40447_平成20年度</t>
  </si>
  <si>
    <t>40447_平成21年度</t>
  </si>
  <si>
    <t>40447_平成22年度</t>
  </si>
  <si>
    <t>40447_平成23年度</t>
  </si>
  <si>
    <t>40447_平成24年度</t>
  </si>
  <si>
    <t>40447_平成25年度</t>
  </si>
  <si>
    <t>40447_平成26年度</t>
  </si>
  <si>
    <t>40447_平成27年度</t>
  </si>
  <si>
    <t>40447_平成28年度</t>
  </si>
  <si>
    <t>40447_平成29年度</t>
  </si>
  <si>
    <t>40447_平成30年度</t>
  </si>
  <si>
    <t>40447_令和元年度</t>
  </si>
  <si>
    <t>40447_令和2年度</t>
  </si>
  <si>
    <t>40447_令和3年度</t>
  </si>
  <si>
    <t>40447_令和4年度</t>
  </si>
  <si>
    <t>40447_令和5年度</t>
  </si>
  <si>
    <t>40447_令和6年度</t>
  </si>
  <si>
    <t>41210_平成2年度</t>
  </si>
  <si>
    <t>41210</t>
  </si>
  <si>
    <t>神埼市</t>
  </si>
  <si>
    <t>41210_平成17年度</t>
  </si>
  <si>
    <t>41210_平成18年度</t>
  </si>
  <si>
    <t>41210_平成19年度</t>
  </si>
  <si>
    <t>41210_平成20年度</t>
  </si>
  <si>
    <t>41210_平成21年度</t>
  </si>
  <si>
    <t>41210_平成22年度</t>
  </si>
  <si>
    <t>41210_平成23年度</t>
  </si>
  <si>
    <t>41210_平成24年度</t>
  </si>
  <si>
    <t>41210_平成25年度</t>
  </si>
  <si>
    <t>41210_平成26年度</t>
  </si>
  <si>
    <t>41210_平成27年度</t>
  </si>
  <si>
    <t>41210_平成28年度</t>
  </si>
  <si>
    <t>41210_平成29年度</t>
  </si>
  <si>
    <t>41210_平成30年度</t>
  </si>
  <si>
    <t>41210_令和元年度</t>
  </si>
  <si>
    <t>41210_令和2年度</t>
  </si>
  <si>
    <t>41210_令和3年度</t>
  </si>
  <si>
    <t>41210_令和4年度</t>
  </si>
  <si>
    <t>41210_令和5年度</t>
  </si>
  <si>
    <t>41210_令和6年度</t>
  </si>
  <si>
    <t>38401_平成2年度</t>
  </si>
  <si>
    <t>38401</t>
  </si>
  <si>
    <t>38401_平成17年度</t>
  </si>
  <si>
    <t>38401_平成18年度</t>
  </si>
  <si>
    <t>38401_平成19年度</t>
  </si>
  <si>
    <t>38401_平成20年度</t>
  </si>
  <si>
    <t>38401_平成21年度</t>
  </si>
  <si>
    <t>38401_平成22年度</t>
  </si>
  <si>
    <t>38401_平成23年度</t>
  </si>
  <si>
    <t>38401_平成24年度</t>
  </si>
  <si>
    <t>38401_平成25年度</t>
  </si>
  <si>
    <t>38401_平成26年度</t>
  </si>
  <si>
    <t>38401_平成27年度</t>
  </si>
  <si>
    <t>38401_平成28年度</t>
  </si>
  <si>
    <t>38401_平成29年度</t>
  </si>
  <si>
    <t>38401_平成30年度</t>
  </si>
  <si>
    <t>38401_令和元年度</t>
  </si>
  <si>
    <t>38401_令和2年度</t>
  </si>
  <si>
    <t>38401_令和3年度</t>
  </si>
  <si>
    <t>38401_令和4年度</t>
  </si>
  <si>
    <t>38401_令和5年度</t>
  </si>
  <si>
    <t>38401_令和6年度</t>
  </si>
  <si>
    <t>37204_平成2年度</t>
  </si>
  <si>
    <t>37204</t>
  </si>
  <si>
    <t>善通寺市</t>
  </si>
  <si>
    <t>37204_平成17年度</t>
  </si>
  <si>
    <t>37204_平成18年度</t>
  </si>
  <si>
    <t>37204_平成19年度</t>
  </si>
  <si>
    <t>37204_平成20年度</t>
  </si>
  <si>
    <t>37204_平成21年度</t>
  </si>
  <si>
    <t>37204_平成22年度</t>
  </si>
  <si>
    <t>37204_平成23年度</t>
  </si>
  <si>
    <t>37204_平成24年度</t>
  </si>
  <si>
    <t>37204_平成25年度</t>
  </si>
  <si>
    <t>37204_平成26年度</t>
  </si>
  <si>
    <t>37204_平成27年度</t>
  </si>
  <si>
    <t>37204_平成28年度</t>
  </si>
  <si>
    <t>37204_平成29年度</t>
  </si>
  <si>
    <t>37204_平成30年度</t>
  </si>
  <si>
    <t>37204_令和元年度</t>
  </si>
  <si>
    <t>37204_令和2年度</t>
  </si>
  <si>
    <t>37204_令和3年度</t>
  </si>
  <si>
    <t>37204_令和4年度</t>
  </si>
  <si>
    <t>37204_令和5年度</t>
  </si>
  <si>
    <t>37204_令和6年度</t>
  </si>
  <si>
    <t>22223_平成2年度</t>
  </si>
  <si>
    <t>22223</t>
  </si>
  <si>
    <t>御前崎市</t>
  </si>
  <si>
    <t>22223_平成17年度</t>
  </si>
  <si>
    <t>22223_平成18年度</t>
  </si>
  <si>
    <t>22223_平成19年度</t>
  </si>
  <si>
    <t>22223_平成20年度</t>
  </si>
  <si>
    <t>22223_平成21年度</t>
  </si>
  <si>
    <t>22223_平成22年度</t>
  </si>
  <si>
    <t>22223_平成23年度</t>
  </si>
  <si>
    <t>22223_平成24年度</t>
  </si>
  <si>
    <t>22223_平成25年度</t>
  </si>
  <si>
    <t>22223_平成26年度</t>
  </si>
  <si>
    <t>22223_平成27年度</t>
  </si>
  <si>
    <t>22223_平成28年度</t>
  </si>
  <si>
    <t>22223_平成29年度</t>
  </si>
  <si>
    <t>22223_平成30年度</t>
  </si>
  <si>
    <t>22223_令和元年度</t>
  </si>
  <si>
    <t>22223_令和2年度</t>
  </si>
  <si>
    <t>22223_令和3年度</t>
  </si>
  <si>
    <t>22223_令和4年度</t>
  </si>
  <si>
    <t>22223_令和5年度</t>
  </si>
  <si>
    <t>22223_令和6年度</t>
  </si>
  <si>
    <t>40205</t>
  </si>
  <si>
    <t>飯塚市</t>
  </si>
  <si>
    <t>40205_令和4年度</t>
  </si>
  <si>
    <t>40205_令和6年度</t>
  </si>
  <si>
    <t>40602</t>
  </si>
  <si>
    <t>添田町</t>
  </si>
  <si>
    <t>40602_令和4年度</t>
  </si>
  <si>
    <t>40602_令和6年度</t>
  </si>
  <si>
    <t>40604</t>
  </si>
  <si>
    <t>糸田町</t>
  </si>
  <si>
    <t>40604_令和4年度</t>
  </si>
  <si>
    <t>40604_令和6年度</t>
  </si>
  <si>
    <t>川崎町</t>
  </si>
  <si>
    <t>40610</t>
  </si>
  <si>
    <t>福智町</t>
  </si>
  <si>
    <t>40610_令和4年度</t>
  </si>
  <si>
    <t>40610_令和6年度</t>
  </si>
  <si>
    <t>40544</t>
  </si>
  <si>
    <t>40544_令和4年度</t>
  </si>
  <si>
    <t>40544_令和6年度</t>
  </si>
  <si>
    <t>40625</t>
  </si>
  <si>
    <t>みやこ町</t>
  </si>
  <si>
    <t>40625_令和4年度</t>
  </si>
  <si>
    <t>40625_令和6年度</t>
  </si>
  <si>
    <t>40647</t>
  </si>
  <si>
    <t>築上町</t>
  </si>
  <si>
    <t>40647_令和4年度</t>
  </si>
  <si>
    <t>40647_令和6年度</t>
  </si>
  <si>
    <t>40214</t>
  </si>
  <si>
    <t>豊前市</t>
  </si>
  <si>
    <t>40214_令和4年度</t>
  </si>
  <si>
    <t>40214_令和6年度</t>
  </si>
  <si>
    <t>40621</t>
  </si>
  <si>
    <t>苅田町</t>
  </si>
  <si>
    <t>40621_令和4年度</t>
  </si>
  <si>
    <t>40621_令和6年度</t>
  </si>
  <si>
    <t>40341</t>
  </si>
  <si>
    <t>宇美町</t>
  </si>
  <si>
    <t>40341_令和4年度</t>
  </si>
  <si>
    <t>40341_令和6年度</t>
  </si>
  <si>
    <t>40605</t>
  </si>
  <si>
    <t>40605_令和4年度</t>
  </si>
  <si>
    <t>40605_令和6年度</t>
  </si>
  <si>
    <t>40402</t>
  </si>
  <si>
    <t>鞍手町</t>
  </si>
  <si>
    <t>40402_令和4年度</t>
  </si>
  <si>
    <t>40402_令和6年度</t>
  </si>
  <si>
    <t>40343</t>
  </si>
  <si>
    <t>志免町</t>
  </si>
  <si>
    <t>40343_令和4年度</t>
  </si>
  <si>
    <t>40343_令和6年度</t>
  </si>
  <si>
    <t>40206</t>
  </si>
  <si>
    <t>田川市</t>
  </si>
  <si>
    <t>40206_令和4年度</t>
  </si>
  <si>
    <t>40206_令和6年度</t>
  </si>
  <si>
    <t>40213</t>
  </si>
  <si>
    <t>行橋市</t>
  </si>
  <si>
    <t>40213_令和4年度</t>
  </si>
  <si>
    <t>40213_令和6年度</t>
  </si>
  <si>
    <t>40221</t>
  </si>
  <si>
    <t>太宰府市</t>
  </si>
  <si>
    <t>40221_令和4年度</t>
  </si>
  <si>
    <t>40221_令和6年度</t>
  </si>
  <si>
    <t>40224</t>
  </si>
  <si>
    <t>福津市</t>
  </si>
  <si>
    <t>40224_令和4年度</t>
  </si>
  <si>
    <t>40224_令和6年度</t>
  </si>
  <si>
    <t>40204</t>
  </si>
  <si>
    <t>直方市</t>
  </si>
  <si>
    <t>40204_令和4年度</t>
  </si>
  <si>
    <t>40204_令和6年度</t>
  </si>
  <si>
    <t>40609</t>
  </si>
  <si>
    <t>赤村</t>
  </si>
  <si>
    <t>40609_令和4年度</t>
  </si>
  <si>
    <t>40609_令和6年度</t>
  </si>
  <si>
    <t>40225</t>
  </si>
  <si>
    <t>うきは市</t>
  </si>
  <si>
    <t>40225_令和4年度</t>
  </si>
  <si>
    <t>40225_令和6年度</t>
  </si>
  <si>
    <t>40382</t>
  </si>
  <si>
    <t>水巻町</t>
  </si>
  <si>
    <t>40382_令和4年度</t>
  </si>
  <si>
    <t>40382_令和6年度</t>
  </si>
  <si>
    <t>40226</t>
  </si>
  <si>
    <t>宮若市</t>
  </si>
  <si>
    <t>40226_令和4年度</t>
  </si>
  <si>
    <t>40226_令和6年度</t>
  </si>
  <si>
    <t>40522</t>
  </si>
  <si>
    <t>大木町</t>
  </si>
  <si>
    <t>40522_令和4年度</t>
  </si>
  <si>
    <t>40522_令和6年度</t>
  </si>
  <si>
    <t>40646</t>
  </si>
  <si>
    <t>上毛町</t>
  </si>
  <si>
    <t>40646_令和4年度</t>
  </si>
  <si>
    <t>40646_令和6年度</t>
  </si>
  <si>
    <t>40401</t>
  </si>
  <si>
    <t>小竹町</t>
  </si>
  <si>
    <t>40401_令和4年度</t>
  </si>
  <si>
    <t>40401_令和6年度</t>
  </si>
  <si>
    <t>40503</t>
  </si>
  <si>
    <t>大刀洗町</t>
  </si>
  <si>
    <t>40503_令和4年度</t>
  </si>
  <si>
    <t>40503_令和6年度</t>
  </si>
  <si>
    <t>40608</t>
  </si>
  <si>
    <t>大任町</t>
  </si>
  <si>
    <t>40608_令和4年度</t>
  </si>
  <si>
    <t>40608_令和6年度</t>
  </si>
  <si>
    <t>40448</t>
  </si>
  <si>
    <t>東峰村</t>
  </si>
  <si>
    <t>40448_令和4年度</t>
  </si>
  <si>
    <t>40448_令和6年度</t>
  </si>
  <si>
    <t>40601</t>
  </si>
  <si>
    <t>香春町</t>
  </si>
  <si>
    <t>40601_令和4年度</t>
  </si>
  <si>
    <t>40601_令和6年度</t>
  </si>
  <si>
    <t>40348</t>
  </si>
  <si>
    <t>久山町</t>
  </si>
  <si>
    <t>40348_令和4年度</t>
  </si>
  <si>
    <t>40348_令和6年度</t>
  </si>
  <si>
    <t>40228</t>
  </si>
  <si>
    <t>朝倉市</t>
  </si>
  <si>
    <t>40228_令和4年度</t>
  </si>
  <si>
    <t>40228_令和6年度</t>
  </si>
  <si>
    <t>40231</t>
  </si>
  <si>
    <t>那珂川市</t>
  </si>
  <si>
    <t>40231_令和4年度</t>
  </si>
  <si>
    <t>40231_令和6年度</t>
  </si>
  <si>
    <t>40210</t>
  </si>
  <si>
    <t>八女市</t>
  </si>
  <si>
    <t>40210_令和4年度</t>
  </si>
  <si>
    <t>40210_令和6年度</t>
  </si>
  <si>
    <t>40216</t>
  </si>
  <si>
    <t>小郡市</t>
  </si>
  <si>
    <t>40216_令和4年度</t>
  </si>
  <si>
    <t>40216_令和6年度</t>
  </si>
  <si>
    <t>40223</t>
  </si>
  <si>
    <t>古賀市</t>
  </si>
  <si>
    <t>40223_令和4年度</t>
  </si>
  <si>
    <t>40223_令和6年度</t>
  </si>
  <si>
    <t>40344</t>
  </si>
  <si>
    <t>須恵町</t>
  </si>
  <si>
    <t>40344_令和4年度</t>
  </si>
  <si>
    <t>40344_令和6年度</t>
  </si>
  <si>
    <t>40381</t>
  </si>
  <si>
    <t>芦屋町</t>
  </si>
  <si>
    <t>40381_令和4年度</t>
  </si>
  <si>
    <t>40381_令和6年度</t>
  </si>
  <si>
    <t>40421</t>
  </si>
  <si>
    <t>桂川町</t>
  </si>
  <si>
    <t>40421_令和4年度</t>
  </si>
  <si>
    <t>40421_令和6年度</t>
  </si>
  <si>
    <t>40207</t>
  </si>
  <si>
    <t>柳川市</t>
  </si>
  <si>
    <t>40207_令和4年度</t>
  </si>
  <si>
    <t>40207_令和6年度</t>
  </si>
  <si>
    <t>40211</t>
  </si>
  <si>
    <t>筑後市</t>
  </si>
  <si>
    <t>40211_令和4年度</t>
  </si>
  <si>
    <t>40211_令和6年度</t>
  </si>
  <si>
    <t>40349</t>
  </si>
  <si>
    <t>粕屋町</t>
  </si>
  <si>
    <t>40349_令和4年度</t>
  </si>
  <si>
    <t>40349_令和6年度</t>
  </si>
  <si>
    <t>40215</t>
  </si>
  <si>
    <t>中間市</t>
  </si>
  <si>
    <t>40215_令和4年度</t>
  </si>
  <si>
    <t>40215_令和6年度</t>
  </si>
  <si>
    <t>40227</t>
  </si>
  <si>
    <t>嘉麻市</t>
  </si>
  <si>
    <t>40227_令和4年度</t>
  </si>
  <si>
    <t>40227_令和6年度</t>
  </si>
  <si>
    <t>40229</t>
  </si>
  <si>
    <t>みやま市</t>
  </si>
  <si>
    <t>40229_令和4年度</t>
  </si>
  <si>
    <t>40229_令和6年度</t>
  </si>
  <si>
    <t>40345</t>
  </si>
  <si>
    <t>新宮町</t>
  </si>
  <si>
    <t>40345_令和4年度</t>
  </si>
  <si>
    <t>40345_令和6年度</t>
  </si>
  <si>
    <t>40_平成2年度</t>
  </si>
  <si>
    <t>40</t>
  </si>
  <si>
    <t>福岡県</t>
  </si>
  <si>
    <t>40_平成17年度</t>
  </si>
  <si>
    <t>40_平成18年度</t>
  </si>
  <si>
    <t>40_平成19年度</t>
  </si>
  <si>
    <t>40_平成20年度</t>
  </si>
  <si>
    <t>40_平成21年度</t>
  </si>
  <si>
    <t>40_平成22年度</t>
  </si>
  <si>
    <t>40_平成23年度</t>
  </si>
  <si>
    <t>40_平成24年度</t>
  </si>
  <si>
    <t>40_平成25年度</t>
  </si>
  <si>
    <t>40_平成26年度</t>
  </si>
  <si>
    <t>40_平成27年度</t>
  </si>
  <si>
    <t>40_平成28年度</t>
  </si>
  <si>
    <t>40_平成29年度</t>
  </si>
  <si>
    <t>40_平成30年度</t>
  </si>
  <si>
    <t>40_令和元年度</t>
  </si>
  <si>
    <t>40_令和2年度</t>
  </si>
  <si>
    <t>40_令和3年度</t>
  </si>
  <si>
    <t>40_令和4年度</t>
  </si>
  <si>
    <t>40_令和5年度</t>
  </si>
  <si>
    <t>40_令和6年度</t>
  </si>
  <si>
    <t>40447_令和7年度</t>
  </si>
  <si>
    <t>40447_令和8年度</t>
  </si>
  <si>
    <t>40447_令和9年度</t>
  </si>
  <si>
    <t>40447_令和10年度</t>
  </si>
  <si>
    <t>40447_令和11年度</t>
  </si>
  <si>
    <t>40447_令和12年度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</si>
</sst>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3.1274833746156938</c:v>
                </c:pt>
                <c:pt idx="1">
                  <c:v>3.0952471370223709</c:v>
                </c:pt>
                <c:pt idx="2">
                  <c:v>3.0257150589725939</c:v>
                </c:pt>
                <c:pt idx="3">
                  <c:v>2.9203433215043599</c:v>
                </c:pt>
                <c:pt idx="4">
                  <c:v>3.5583269738556051</c:v>
                </c:pt>
                <c:pt idx="5">
                  <c:v>3.8527357325635618</c:v>
                </c:pt>
                <c:pt idx="6">
                  <c:v>4.0687834628652011</c:v>
                </c:pt>
                <c:pt idx="7">
                  <c:v>3.3019876285208469</c:v>
                </c:pt>
                <c:pt idx="8">
                  <c:v>3.5683697781928529</c:v>
                </c:pt>
                <c:pt idx="9">
                  <c:v>3.9230031527454985</c:v>
                </c:pt>
                <c:pt idx="10">
                  <c:v>4.6766170038835133</c:v>
                </c:pt>
                <c:pt idx="11">
                  <c:v>3.5805320537604648</c:v>
                </c:pt>
                <c:pt idx="12">
                  <c:v>2.7903780749268821</c:v>
                </c:pt>
                <c:pt idx="13">
                  <c:v>3.591054110248709</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62.532384939264361</c:v>
                </c:pt>
                <c:pt idx="1">
                  <c:v>62.714966672482603</c:v>
                </c:pt>
                <c:pt idx="2">
                  <c:v>61.69512813656506</c:v>
                </c:pt>
                <c:pt idx="3">
                  <c:v>61.833324638509062</c:v>
                </c:pt>
                <c:pt idx="4">
                  <c:v>61.218295590328175</c:v>
                </c:pt>
                <c:pt idx="5">
                  <c:v>59.662378456458697</c:v>
                </c:pt>
                <c:pt idx="6">
                  <c:v>59.5817179453582</c:v>
                </c:pt>
                <c:pt idx="7">
                  <c:v>58.622204865092876</c:v>
                </c:pt>
                <c:pt idx="8">
                  <c:v>57.853990090135184</c:v>
                </c:pt>
                <c:pt idx="9">
                  <c:v>57.417060422593153</c:v>
                </c:pt>
                <c:pt idx="10">
                  <c:v>56.948861635450619</c:v>
                </c:pt>
                <c:pt idx="11">
                  <c:v>52.105636237491517</c:v>
                </c:pt>
                <c:pt idx="12">
                  <c:v>52.270803843893276</c:v>
                </c:pt>
                <c:pt idx="13">
                  <c:v>53.531035967513802</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24.09813649021449</c:v>
                </c:pt>
                <c:pt idx="1">
                  <c:v>24.67341983574412</c:v>
                </c:pt>
                <c:pt idx="2">
                  <c:v>30.463326506234701</c:v>
                </c:pt>
                <c:pt idx="3">
                  <c:v>35.826044140111428</c:v>
                </c:pt>
                <c:pt idx="4">
                  <c:v>34.49743959976243</c:v>
                </c:pt>
                <c:pt idx="5">
                  <c:v>30.564415514682871</c:v>
                </c:pt>
                <c:pt idx="6">
                  <c:v>27.493535728743279</c:v>
                </c:pt>
                <c:pt idx="7">
                  <c:v>27.886682615556385</c:v>
                </c:pt>
                <c:pt idx="8">
                  <c:v>26.204202990862804</c:v>
                </c:pt>
                <c:pt idx="9">
                  <c:v>18.471162511891482</c:v>
                </c:pt>
                <c:pt idx="10">
                  <c:v>18.560746887534336</c:v>
                </c:pt>
                <c:pt idx="11">
                  <c:v>21.960720358080383</c:v>
                </c:pt>
                <c:pt idx="12">
                  <c:v>21.32198024007992</c:v>
                </c:pt>
                <c:pt idx="13">
                  <c:v>27.589154353366236</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21.65449077249043</c:v>
                </c:pt>
                <c:pt idx="1">
                  <c:v>22.77685607875712</c:v>
                </c:pt>
                <c:pt idx="2">
                  <c:v>27.562536312292099</c:v>
                </c:pt>
                <c:pt idx="3">
                  <c:v>30.57760994377826</c:v>
                </c:pt>
                <c:pt idx="4">
                  <c:v>30.294658112335799</c:v>
                </c:pt>
                <c:pt idx="5">
                  <c:v>31.222042350097439</c:v>
                </c:pt>
                <c:pt idx="6">
                  <c:v>29.880009438076829</c:v>
                </c:pt>
                <c:pt idx="7">
                  <c:v>24.299183005955935</c:v>
                </c:pt>
                <c:pt idx="8">
                  <c:v>22.624116401908026</c:v>
                </c:pt>
                <c:pt idx="9">
                  <c:v>20.642006771381226</c:v>
                </c:pt>
                <c:pt idx="10">
                  <c:v>21.677286633714939</c:v>
                </c:pt>
                <c:pt idx="11">
                  <c:v>20.924692553718142</c:v>
                </c:pt>
                <c:pt idx="12">
                  <c:v>19.254593571970979</c:v>
                </c:pt>
                <c:pt idx="13">
                  <c:v>21.79205027652414</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77.65782190990204</c:v>
                </c:pt>
                <c:pt idx="1">
                  <c:v>109.46678843340965</c:v>
                </c:pt>
                <c:pt idx="2">
                  <c:v>93.592630666312147</c:v>
                </c:pt>
                <c:pt idx="3">
                  <c:v>104.62822660127527</c:v>
                </c:pt>
                <c:pt idx="4">
                  <c:v>99.442099312321773</c:v>
                </c:pt>
                <c:pt idx="5">
                  <c:v>109.9309839261264</c:v>
                </c:pt>
                <c:pt idx="6">
                  <c:v>106.7139729064759</c:v>
                </c:pt>
                <c:pt idx="7">
                  <c:v>85.805823196111902</c:v>
                </c:pt>
                <c:pt idx="8">
                  <c:v>67.587733536011129</c:v>
                </c:pt>
                <c:pt idx="9">
                  <c:v>79.104228413713358</c:v>
                </c:pt>
                <c:pt idx="10">
                  <c:v>79.328835784181237</c:v>
                </c:pt>
                <c:pt idx="11">
                  <c:v>71.776546307604647</c:v>
                </c:pt>
                <c:pt idx="12">
                  <c:v>73.49368093046705</c:v>
                </c:pt>
                <c:pt idx="13">
                  <c:v>73.935892960103331</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16480</c:v>
                </c:pt>
                <c:pt idx="1">
                  <c:v>16520</c:v>
                </c:pt>
                <c:pt idx="2">
                  <c:v>16731</c:v>
                </c:pt>
                <c:pt idx="3">
                  <c:v>16993</c:v>
                </c:pt>
                <c:pt idx="4">
                  <c:v>17370</c:v>
                </c:pt>
                <c:pt idx="5">
                  <c:v>17573</c:v>
                </c:pt>
                <c:pt idx="6">
                  <c:v>17800</c:v>
                </c:pt>
                <c:pt idx="7">
                  <c:v>17975</c:v>
                </c:pt>
                <c:pt idx="8">
                  <c:v>18059</c:v>
                </c:pt>
                <c:pt idx="9">
                  <c:v>18208</c:v>
                </c:pt>
                <c:pt idx="10">
                  <c:v>18358</c:v>
                </c:pt>
                <c:pt idx="11">
                  <c:v>18505</c:v>
                </c:pt>
                <c:pt idx="12">
                  <c:v>18728</c:v>
                </c:pt>
                <c:pt idx="13">
                  <c:v>18919</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5681</c:v>
                </c:pt>
                <c:pt idx="1">
                  <c:v>5575</c:v>
                </c:pt>
                <c:pt idx="2">
                  <c:v>5537</c:v>
                </c:pt>
                <c:pt idx="3">
                  <c:v>5446</c:v>
                </c:pt>
                <c:pt idx="4">
                  <c:v>5434</c:v>
                </c:pt>
                <c:pt idx="5">
                  <c:v>5362</c:v>
                </c:pt>
                <c:pt idx="6">
                  <c:v>5331</c:v>
                </c:pt>
                <c:pt idx="7">
                  <c:v>5344</c:v>
                </c:pt>
                <c:pt idx="8">
                  <c:v>5307</c:v>
                </c:pt>
                <c:pt idx="9">
                  <c:v>5367</c:v>
                </c:pt>
                <c:pt idx="10">
                  <c:v>5354</c:v>
                </c:pt>
                <c:pt idx="11">
                  <c:v>5394</c:v>
                </c:pt>
                <c:pt idx="12">
                  <c:v>5393</c:v>
                </c:pt>
                <c:pt idx="13">
                  <c:v>5394</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9747</c:v>
                </c:pt>
                <c:pt idx="1">
                  <c:v>9843</c:v>
                </c:pt>
                <c:pt idx="2">
                  <c:v>9960</c:v>
                </c:pt>
                <c:pt idx="3">
                  <c:v>10134</c:v>
                </c:pt>
                <c:pt idx="4">
                  <c:v>10240</c:v>
                </c:pt>
                <c:pt idx="5">
                  <c:v>10376</c:v>
                </c:pt>
                <c:pt idx="6">
                  <c:v>10530</c:v>
                </c:pt>
                <c:pt idx="7">
                  <c:v>10741</c:v>
                </c:pt>
                <c:pt idx="8">
                  <c:v>10905</c:v>
                </c:pt>
                <c:pt idx="9">
                  <c:v>11120</c:v>
                </c:pt>
                <c:pt idx="10">
                  <c:v>11385</c:v>
                </c:pt>
                <c:pt idx="11">
                  <c:v>11613</c:v>
                </c:pt>
                <c:pt idx="12">
                  <c:v>11775</c:v>
                </c:pt>
                <c:pt idx="13">
                  <c:v>12032</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229</c:v>
                </c:pt>
                <c:pt idx="1">
                  <c:v>229</c:v>
                </c:pt>
                <c:pt idx="2">
                  <c:v>229</c:v>
                </c:pt>
                <c:pt idx="3">
                  <c:v>229</c:v>
                </c:pt>
                <c:pt idx="4">
                  <c:v>229</c:v>
                </c:pt>
                <c:pt idx="5">
                  <c:v>297</c:v>
                </c:pt>
                <c:pt idx="6">
                  <c:v>297</c:v>
                </c:pt>
                <c:pt idx="7">
                  <c:v>297</c:v>
                </c:pt>
                <c:pt idx="8">
                  <c:v>297</c:v>
                </c:pt>
                <c:pt idx="9">
                  <c:v>297</c:v>
                </c:pt>
                <c:pt idx="10">
                  <c:v>297</c:v>
                </c:pt>
                <c:pt idx="11">
                  <c:v>393</c:v>
                </c:pt>
                <c:pt idx="12">
                  <c:v>393</c:v>
                </c:pt>
                <c:pt idx="13">
                  <c:v>393</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1004</c:v>
                </c:pt>
                <c:pt idx="1">
                  <c:v>1004</c:v>
                </c:pt>
                <c:pt idx="2">
                  <c:v>1004</c:v>
                </c:pt>
                <c:pt idx="3">
                  <c:v>1004</c:v>
                </c:pt>
                <c:pt idx="4">
                  <c:v>1004</c:v>
                </c:pt>
                <c:pt idx="5">
                  <c:v>886</c:v>
                </c:pt>
                <c:pt idx="6">
                  <c:v>886</c:v>
                </c:pt>
                <c:pt idx="7">
                  <c:v>886</c:v>
                </c:pt>
                <c:pt idx="8">
                  <c:v>886</c:v>
                </c:pt>
                <c:pt idx="9">
                  <c:v>886</c:v>
                </c:pt>
                <c:pt idx="10">
                  <c:v>886</c:v>
                </c:pt>
                <c:pt idx="11">
                  <c:v>783</c:v>
                </c:pt>
                <c:pt idx="12">
                  <c:v>783</c:v>
                </c:pt>
                <c:pt idx="13">
                  <c:v>783</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300.55040000000002</c:v>
                </c:pt>
                <c:pt idx="1">
                  <c:v>411.59350000000001</c:v>
                </c:pt>
                <c:pt idx="2">
                  <c:v>317.84730000000002</c:v>
                </c:pt>
                <c:pt idx="3">
                  <c:v>347.27210000000002</c:v>
                </c:pt>
                <c:pt idx="4">
                  <c:v>332.15820000000002</c:v>
                </c:pt>
                <c:pt idx="5">
                  <c:v>367.57490000000001</c:v>
                </c:pt>
                <c:pt idx="6">
                  <c:v>406.35070000000002</c:v>
                </c:pt>
                <c:pt idx="7">
                  <c:v>335.49610000000001</c:v>
                </c:pt>
                <c:pt idx="8">
                  <c:v>269.24939999999998</c:v>
                </c:pt>
                <c:pt idx="9">
                  <c:v>369.47129999999999</c:v>
                </c:pt>
                <c:pt idx="10">
                  <c:v>369.39010000000002</c:v>
                </c:pt>
                <c:pt idx="11">
                  <c:v>334.0659</c:v>
                </c:pt>
                <c:pt idx="12">
                  <c:v>380.3107</c:v>
                </c:pt>
                <c:pt idx="13">
                  <c:v>421.75720000000001</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19.475999999999999</c:v>
                </c:pt>
                <c:pt idx="1">
                  <c:v>0</c:v>
                </c:pt>
                <c:pt idx="2">
                  <c:v>0</c:v>
                </c:pt>
                <c:pt idx="3">
                  <c:v>0</c:v>
                </c:pt>
                <c:pt idx="4">
                  <c:v>0</c:v>
                </c:pt>
                <c:pt idx="5">
                  <c:v>0</c:v>
                </c:pt>
                <c:pt idx="6">
                  <c:v>0</c:v>
                </c:pt>
                <c:pt idx="7">
                  <c:v>25.071000000000002</c:v>
                </c:pt>
                <c:pt idx="8">
                  <c:v>27.297999999999998</c:v>
                </c:pt>
                <c:pt idx="9">
                  <c:v>23.059000000000001</c:v>
                </c:pt>
                <c:pt idx="10">
                  <c:v>18.14</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12.827</c:v>
                </c:pt>
                <c:pt idx="1">
                  <c:v>16.215</c:v>
                </c:pt>
                <c:pt idx="2">
                  <c:v>21.494</c:v>
                </c:pt>
                <c:pt idx="3">
                  <c:v>21.617999999999999</c:v>
                </c:pt>
                <c:pt idx="4">
                  <c:v>18.483000000000001</c:v>
                </c:pt>
                <c:pt idx="5">
                  <c:v>10.298999999999999</c:v>
                </c:pt>
                <c:pt idx="6">
                  <c:v>16.367999999999999</c:v>
                </c:pt>
                <c:pt idx="7">
                  <c:v>16.113</c:v>
                </c:pt>
                <c:pt idx="8">
                  <c:v>13.991</c:v>
                </c:pt>
                <c:pt idx="9">
                  <c:v>12.936999999999999</c:v>
                </c:pt>
                <c:pt idx="10">
                  <c:v>16.131</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27.312000000000001</c:v>
                </c:pt>
                <c:pt idx="1">
                  <c:v>7.4829999999999997</c:v>
                </c:pt>
                <c:pt idx="2">
                  <c:v>8.2070000000000007</c:v>
                </c:pt>
                <c:pt idx="3">
                  <c:v>8.0109999999999992</c:v>
                </c:pt>
                <c:pt idx="4">
                  <c:v>7.7439999999999998</c:v>
                </c:pt>
                <c:pt idx="5">
                  <c:v>0</c:v>
                </c:pt>
                <c:pt idx="6">
                  <c:v>6.5380000000000003</c:v>
                </c:pt>
                <c:pt idx="7">
                  <c:v>31.276</c:v>
                </c:pt>
                <c:pt idx="8">
                  <c:v>32.719000000000001</c:v>
                </c:pt>
                <c:pt idx="9">
                  <c:v>28.065000000000001</c:v>
                </c:pt>
                <c:pt idx="10">
                  <c:v>22.905000000000001</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4.9909999999999997</c:v>
                </c:pt>
                <c:pt idx="1">
                  <c:v>8.7319999999999993</c:v>
                </c:pt>
                <c:pt idx="2">
                  <c:v>13.287000000000001</c:v>
                </c:pt>
                <c:pt idx="3">
                  <c:v>13.606999999999999</c:v>
                </c:pt>
                <c:pt idx="4">
                  <c:v>10.739000000000001</c:v>
                </c:pt>
                <c:pt idx="5">
                  <c:v>10.298999999999999</c:v>
                </c:pt>
                <c:pt idx="6">
                  <c:v>9.83</c:v>
                </c:pt>
                <c:pt idx="7">
                  <c:v>9.9079999999999995</c:v>
                </c:pt>
                <c:pt idx="8">
                  <c:v>8.57</c:v>
                </c:pt>
                <c:pt idx="9">
                  <c:v>7.931</c:v>
                </c:pt>
                <c:pt idx="10">
                  <c:v>11.366</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27.562536312292099</c:v>
                </c:pt>
                <c:pt idx="1">
                  <c:v>30.57760994377826</c:v>
                </c:pt>
                <c:pt idx="2">
                  <c:v>30.294658112335799</c:v>
                </c:pt>
                <c:pt idx="3">
                  <c:v>31.222042350097439</c:v>
                </c:pt>
                <c:pt idx="4">
                  <c:v>29.880009438076829</c:v>
                </c:pt>
                <c:pt idx="5">
                  <c:v>24.299183005955935</c:v>
                </c:pt>
                <c:pt idx="6">
                  <c:v>22.624116401908026</c:v>
                </c:pt>
                <c:pt idx="7">
                  <c:v>20.642006771381226</c:v>
                </c:pt>
                <c:pt idx="8">
                  <c:v>21.677286633714939</c:v>
                </c:pt>
                <c:pt idx="9">
                  <c:v>20.924692553718142</c:v>
                </c:pt>
                <c:pt idx="10">
                  <c:v>19.254593571970979</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93.592630666312147</c:v>
                </c:pt>
                <c:pt idx="1">
                  <c:v>104.62822660127527</c:v>
                </c:pt>
                <c:pt idx="2">
                  <c:v>99.442099312321773</c:v>
                </c:pt>
                <c:pt idx="3">
                  <c:v>109.9309839261264</c:v>
                </c:pt>
                <c:pt idx="4">
                  <c:v>106.7139729064759</c:v>
                </c:pt>
                <c:pt idx="5">
                  <c:v>85.805823196111902</c:v>
                </c:pt>
                <c:pt idx="6">
                  <c:v>67.587733536011129</c:v>
                </c:pt>
                <c:pt idx="7">
                  <c:v>79.104228413713358</c:v>
                </c:pt>
                <c:pt idx="8">
                  <c:v>79.328835784181237</c:v>
                </c:pt>
                <c:pt idx="9">
                  <c:v>71.776546307604647</c:v>
                </c:pt>
                <c:pt idx="10">
                  <c:v>73.49368093046705</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5.3326848112588275E-2</c:v>
                </c:pt>
                <c:pt idx="1">
                  <c:v>8.3457402305751868E-2</c:v>
                </c:pt>
                <c:pt idx="2">
                  <c:v>0.13361544146678753</c:v>
                </c:pt>
                <c:pt idx="3">
                  <c:v>0.12377766043778796</c:v>
                </c:pt>
                <c:pt idx="4">
                  <c:v>0.10063349444792631</c:v>
                </c:pt>
                <c:pt idx="5">
                  <c:v>0.12002681888455649</c:v>
                </c:pt>
                <c:pt idx="6">
                  <c:v>0.14544059233414774</c:v>
                </c:pt>
                <c:pt idx="7">
                  <c:v>0.1252524700472569</c:v>
                </c:pt>
                <c:pt idx="8">
                  <c:v>0.10803133457441869</c:v>
                </c:pt>
                <c:pt idx="9">
                  <c:v>0.11049570379175125</c:v>
                </c:pt>
                <c:pt idx="10">
                  <c:v>0.15465275185704008</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0.99091025914838016</c:v>
                </c:pt>
                <c:pt idx="1">
                  <c:v>0.2447215467055362</c:v>
                </c:pt>
                <c:pt idx="2">
                  <c:v>0.27090584648843291</c:v>
                </c:pt>
                <c:pt idx="3">
                  <c:v>0.25658154934810018</c:v>
                </c:pt>
                <c:pt idx="4">
                  <c:v>0.25916993152390477</c:v>
                </c:pt>
                <c:pt idx="5">
                  <c:v>0</c:v>
                </c:pt>
                <c:pt idx="6">
                  <c:v>0.28898366167567152</c:v>
                </c:pt>
                <c:pt idx="7">
                  <c:v>1</c:v>
                </c:pt>
                <c:pt idx="8">
                  <c:v>1</c:v>
                </c:pt>
                <c:pt idx="9">
                  <c:v>1</c:v>
                </c:pt>
                <c:pt idx="10">
                  <c:v>1</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11.366</c:v>
                </c:pt>
                <c:pt idx="2">
                  <c:v>0</c:v>
                </c:pt>
                <c:pt idx="3">
                  <c:v>0</c:v>
                </c:pt>
                <c:pt idx="4">
                  <c:v>22.905000000000001</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11.366</c:v>
                </c:pt>
                <c:pt idx="4" formatCode="#,##0">
                  <c:v>22.905000000000001</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9：食料品製造業(N=1)</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27：業務用機械器具製造業(N=1)</c:v>
                </c:pt>
                <c:pt idx="19">
                  <c:v>28：電子部品等製造業(N=1)</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R：ｻｰﾋﾞｽ業(他に分類されない)(N=1)</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5.4139999999999997</c:v>
                </c:pt>
                <c:pt idx="6">
                  <c:v>0</c:v>
                </c:pt>
                <c:pt idx="7">
                  <c:v>0</c:v>
                </c:pt>
                <c:pt idx="8">
                  <c:v>0</c:v>
                </c:pt>
                <c:pt idx="9">
                  <c:v>0</c:v>
                </c:pt>
                <c:pt idx="10">
                  <c:v>0</c:v>
                </c:pt>
                <c:pt idx="11">
                  <c:v>0</c:v>
                </c:pt>
                <c:pt idx="12">
                  <c:v>0</c:v>
                </c:pt>
                <c:pt idx="13">
                  <c:v>0</c:v>
                </c:pt>
                <c:pt idx="14">
                  <c:v>0</c:v>
                </c:pt>
                <c:pt idx="15">
                  <c:v>0</c:v>
                </c:pt>
                <c:pt idx="16">
                  <c:v>0</c:v>
                </c:pt>
                <c:pt idx="17">
                  <c:v>0</c:v>
                </c:pt>
                <c:pt idx="18">
                  <c:v>3.427</c:v>
                </c:pt>
                <c:pt idx="19">
                  <c:v>2.5249999999999999</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22.905000000000001</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74.490729361792958</c:v>
                </c:pt>
                <c:pt idx="2">
                  <c:v>1.926020605581358</c:v>
                </c:pt>
                <c:pt idx="3">
                  <c:v>8.3132819058496725</c:v>
                </c:pt>
                <c:pt idx="4">
                  <c:v>19.54614054934455</c:v>
                </c:pt>
                <c:pt idx="5">
                  <c:v>25.61580094543487</c:v>
                </c:pt>
                <c:pt idx="7">
                  <c:v>62.813855606858922</c:v>
                </c:pt>
                <c:pt idx="8">
                  <c:v>1.72884063061829</c:v>
                </c:pt>
                <c:pt idx="9">
                  <c:v>0</c:v>
                </c:pt>
                <c:pt idx="10">
                  <c:v>3.2482677304601162</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84.730031873223993</c:v>
                </c:pt>
                <c:pt idx="4" formatCode="#,##0">
                  <c:v>19.54614054934455</c:v>
                </c:pt>
                <c:pt idx="5" formatCode="#,##0">
                  <c:v>25.61580094543487</c:v>
                </c:pt>
                <c:pt idx="6" formatCode="#,##0">
                  <c:v>64.542696237477216</c:v>
                </c:pt>
                <c:pt idx="10" formatCode="#,##0">
                  <c:v>3.2482677304601162</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16.131</c:v>
                </c:pt>
                <c:pt idx="2" formatCode="#,##0_);[Red]\(#,##0\)">
                  <c:v>0</c:v>
                </c:pt>
                <c:pt idx="3" formatCode="#,##0_);[Red]\(#,##0\)">
                  <c:v>18.14</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16.131</c:v>
                </c:pt>
                <c:pt idx="1">
                  <c:v>18.14</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筑前町</c:v>
                </c:pt>
              </c:strCache>
            </c:strRef>
          </c:tx>
          <c:spPr>
            <a:solidFill>
              <a:srgbClr val="FF0066"/>
            </a:solidFill>
            <a:ln>
              <a:noFill/>
            </a:ln>
          </c:spPr>
          <c:invertIfNegative val="0"/>
          <c:cat>
            <c:strRef>
              <c:f>③特定事業所の現状把握!$BD$21:$BD$39</c:f>
              <c:strCache>
                <c:ptCount val="19"/>
                <c:pt idx="0">
                  <c:v>9：食料品製造業(N=1)</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27：業務用機械器具製造業(N=1)</c:v>
                </c:pt>
                <c:pt idx="14">
                  <c:v>28：電子部品等製造業(N=1)</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5.4139999999999997</c:v>
                </c:pt>
                <c:pt idx="1">
                  <c:v>0</c:v>
                </c:pt>
                <c:pt idx="2">
                  <c:v>0</c:v>
                </c:pt>
                <c:pt idx="3">
                  <c:v>0</c:v>
                </c:pt>
                <c:pt idx="4">
                  <c:v>0</c:v>
                </c:pt>
                <c:pt idx="5">
                  <c:v>0</c:v>
                </c:pt>
                <c:pt idx="6">
                  <c:v>0</c:v>
                </c:pt>
                <c:pt idx="7">
                  <c:v>0</c:v>
                </c:pt>
                <c:pt idx="8">
                  <c:v>0</c:v>
                </c:pt>
                <c:pt idx="9">
                  <c:v>0</c:v>
                </c:pt>
                <c:pt idx="10">
                  <c:v>0</c:v>
                </c:pt>
                <c:pt idx="11">
                  <c:v>0</c:v>
                </c:pt>
                <c:pt idx="12">
                  <c:v>0</c:v>
                </c:pt>
                <c:pt idx="13">
                  <c:v>3.427</c:v>
                </c:pt>
                <c:pt idx="14">
                  <c:v>2.5249999999999999</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9：食料品製造業(N=1)</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27：業務用機械器具製造業(N=1)</c:v>
                </c:pt>
                <c:pt idx="14">
                  <c:v>28：電子部品等製造業(N=1)</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筑前町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R：ｻｰﾋﾞｽ業(他に分類されない)(N=1)</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22.905000000000001</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R：ｻｰﾋﾞｽ業(他に分類されない)(N=1)</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筑前町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筑前町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26,369</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9020.6699999999892</c:v>
                </c:pt>
                <c:pt idx="1">
                  <c:v>11648.550000000003</c:v>
                </c:pt>
                <c:pt idx="2">
                  <c:v>0</c:v>
                </c:pt>
                <c:pt idx="3">
                  <c:v>0</c:v>
                </c:pt>
                <c:pt idx="4">
                  <c:v>0</c:v>
                </c:pt>
                <c:pt idx="5">
                  <c:v>5700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66,180</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10825.886480399984</c:v>
                </c:pt>
                <c:pt idx="1">
                  <c:v>15408.235998000004</c:v>
                </c:pt>
                <c:pt idx="2">
                  <c:v>0</c:v>
                </c:pt>
                <c:pt idx="3">
                  <c:v>0</c:v>
                </c:pt>
                <c:pt idx="4">
                  <c:v>0</c:v>
                </c:pt>
                <c:pt idx="5">
                  <c:v>39945.599999999999</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56</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筑前町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35.533586735999997</c:v>
                </c:pt>
                <c:pt idx="1">
                  <c:v>2.3951586599999999</c:v>
                </c:pt>
                <c:pt idx="2">
                  <c:v>0</c:v>
                </c:pt>
                <c:pt idx="3">
                  <c:v>0</c:v>
                </c:pt>
                <c:pt idx="4">
                  <c:v>2.18979795</c:v>
                </c:pt>
                <c:pt idx="5">
                  <c:v>15.39743593</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809,649</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筑前町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779549</c:v>
                </c:pt>
                <c:pt idx="1">
                  <c:v>30100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5700</c:v>
                </c:pt>
                <c:pt idx="6">
                  <c:v>5700</c:v>
                </c:pt>
                <c:pt idx="7">
                  <c:v>5700</c:v>
                </c:pt>
                <c:pt idx="8">
                  <c:v>5700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6398.75</c:v>
                </c:pt>
                <c:pt idx="1">
                  <c:v>6664.15</c:v>
                </c:pt>
                <c:pt idx="2">
                  <c:v>7980.85</c:v>
                </c:pt>
                <c:pt idx="3">
                  <c:v>8823.25</c:v>
                </c:pt>
                <c:pt idx="4">
                  <c:v>9252.6499999999978</c:v>
                </c:pt>
                <c:pt idx="5">
                  <c:v>10598.95</c:v>
                </c:pt>
                <c:pt idx="6">
                  <c:v>11408.95</c:v>
                </c:pt>
                <c:pt idx="7">
                  <c:v>11408.950000000004</c:v>
                </c:pt>
                <c:pt idx="8">
                  <c:v>11648.550000000003</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5168.4400000000014</c:v>
                </c:pt>
                <c:pt idx="1">
                  <c:v>5484.87</c:v>
                </c:pt>
                <c:pt idx="2">
                  <c:v>5787.27</c:v>
                </c:pt>
                <c:pt idx="3">
                  <c:v>6097.7400000000016</c:v>
                </c:pt>
                <c:pt idx="4">
                  <c:v>6556.7200000000048</c:v>
                </c:pt>
                <c:pt idx="5">
                  <c:v>6988.230000000005</c:v>
                </c:pt>
                <c:pt idx="6">
                  <c:v>7553.4600000000046</c:v>
                </c:pt>
                <c:pt idx="7">
                  <c:v>8307.2999999999975</c:v>
                </c:pt>
                <c:pt idx="8">
                  <c:v>9020.6699999999892</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0.10769092285970674</c:v>
                </c:pt>
                <c:pt idx="1">
                  <c:v>0.11777972861782143</c:v>
                </c:pt>
                <c:pt idx="2">
                  <c:v>0.14317534875577773</c:v>
                </c:pt>
                <c:pt idx="3">
                  <c:v>0.15691670352550191</c:v>
                </c:pt>
                <c:pt idx="4">
                  <c:v>0.16817091849552063</c:v>
                </c:pt>
                <c:pt idx="5">
                  <c:v>0.50991622663843661</c:v>
                </c:pt>
                <c:pt idx="6">
                  <c:v>0.49144154542698704</c:v>
                </c:pt>
                <c:pt idx="7">
                  <c:v>0.48020655361202469</c:v>
                </c:pt>
                <c:pt idx="8">
                  <c:v>0.48887201183165979</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87.320006754283256</c:v>
                </c:pt>
                <c:pt idx="2">
                  <c:v>1.9683633974804959</c:v>
                </c:pt>
                <c:pt idx="3">
                  <c:v>10.15372916055801</c:v>
                </c:pt>
                <c:pt idx="4">
                  <c:v>30.294658112335799</c:v>
                </c:pt>
                <c:pt idx="5">
                  <c:v>34.49743959976243</c:v>
                </c:pt>
                <c:pt idx="7">
                  <c:v>58.936171513499545</c:v>
                </c:pt>
                <c:pt idx="8">
                  <c:v>2.2821240768286302</c:v>
                </c:pt>
                <c:pt idx="9">
                  <c:v>0</c:v>
                </c:pt>
                <c:pt idx="10">
                  <c:v>3.5583269738556051</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99.442099312321773</c:v>
                </c:pt>
                <c:pt idx="4" formatCode="#,##0">
                  <c:v>30.294658112335799</c:v>
                </c:pt>
                <c:pt idx="5" formatCode="#,##0">
                  <c:v>34.49743959976243</c:v>
                </c:pt>
                <c:pt idx="6" formatCode="#,##0">
                  <c:v>61.218295590328175</c:v>
                </c:pt>
                <c:pt idx="10" formatCode="#,##0">
                  <c:v>3.5583269738556051</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1159</c:v>
                </c:pt>
                <c:pt idx="1">
                  <c:v>1219</c:v>
                </c:pt>
                <c:pt idx="2">
                  <c:v>1280</c:v>
                </c:pt>
                <c:pt idx="3">
                  <c:v>1337</c:v>
                </c:pt>
                <c:pt idx="4">
                  <c:v>1414</c:v>
                </c:pt>
                <c:pt idx="5">
                  <c:v>1493</c:v>
                </c:pt>
                <c:pt idx="6">
                  <c:v>1591</c:v>
                </c:pt>
                <c:pt idx="7">
                  <c:v>1707</c:v>
                </c:pt>
                <c:pt idx="8">
                  <c:v>1830</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135372.28738140277</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66179.722478399985</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1053576.2609999999</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987044.076</c:v>
                </c:pt>
                <c:pt idx="1">
                  <c:v>66532.184999999998</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26234.122478399986</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排出量比較シート!$DN$21:$DN$50</c:f>
              <c:numCache>
                <c:formatCode>0.0%;;</c:formatCode>
                <c:ptCount val="30"/>
                <c:pt idx="0">
                  <c:v>1</c:v>
                </c:pt>
                <c:pt idx="1">
                  <c:v>0</c:v>
                </c:pt>
                <c:pt idx="2">
                  <c:v>1</c:v>
                </c:pt>
                <c:pt idx="3">
                  <c:v>0.94</c:v>
                </c:pt>
                <c:pt idx="4">
                  <c:v>0</c:v>
                </c:pt>
                <c:pt idx="5">
                  <c:v>0</c:v>
                </c:pt>
                <c:pt idx="6">
                  <c:v>0</c:v>
                </c:pt>
                <c:pt idx="7">
                  <c:v>0.94</c:v>
                </c:pt>
                <c:pt idx="8">
                  <c:v>1</c:v>
                </c:pt>
                <c:pt idx="9">
                  <c:v>1</c:v>
                </c:pt>
                <c:pt idx="10">
                  <c:v>0</c:v>
                </c:pt>
                <c:pt idx="11">
                  <c:v>0.99</c:v>
                </c:pt>
                <c:pt idx="12">
                  <c:v>1</c:v>
                </c:pt>
                <c:pt idx="13">
                  <c:v>0.61</c:v>
                </c:pt>
                <c:pt idx="14">
                  <c:v>0.82</c:v>
                </c:pt>
                <c:pt idx="15">
                  <c:v>0.14000000000000001</c:v>
                </c:pt>
                <c:pt idx="16">
                  <c:v>0.09</c:v>
                </c:pt>
                <c:pt idx="17">
                  <c:v>0.53</c:v>
                </c:pt>
                <c:pt idx="18">
                  <c:v>1</c:v>
                </c:pt>
                <c:pt idx="19">
                  <c:v>0.81</c:v>
                </c:pt>
                <c:pt idx="20">
                  <c:v>1</c:v>
                </c:pt>
                <c:pt idx="21">
                  <c:v>0.16</c:v>
                </c:pt>
                <c:pt idx="22">
                  <c:v>1</c:v>
                </c:pt>
                <c:pt idx="23">
                  <c:v>0.97</c:v>
                </c:pt>
                <c:pt idx="24">
                  <c:v>0.33</c:v>
                </c:pt>
                <c:pt idx="25">
                  <c:v>0.61</c:v>
                </c:pt>
                <c:pt idx="26">
                  <c:v>0.99</c:v>
                </c:pt>
                <c:pt idx="27">
                  <c:v>0.45</c:v>
                </c:pt>
                <c:pt idx="28">
                  <c:v>0.34</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排出量比較シート!$DP$21:$DP$50</c:f>
              <c:numCache>
                <c:formatCode>0.0%;;</c:formatCode>
                <c:ptCount val="30"/>
                <c:pt idx="0">
                  <c:v>0</c:v>
                </c:pt>
                <c:pt idx="1">
                  <c:v>0</c:v>
                </c:pt>
                <c:pt idx="2">
                  <c:v>0</c:v>
                </c:pt>
                <c:pt idx="3">
                  <c:v>0.06</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排出量比較シート!$DQ$21:$DQ$50</c:f>
              <c:numCache>
                <c:formatCode>0.0%;;</c:formatCode>
                <c:ptCount val="30"/>
                <c:pt idx="0">
                  <c:v>0</c:v>
                </c:pt>
                <c:pt idx="1">
                  <c:v>1</c:v>
                </c:pt>
                <c:pt idx="2">
                  <c:v>0</c:v>
                </c:pt>
                <c:pt idx="3">
                  <c:v>0</c:v>
                </c:pt>
                <c:pt idx="4">
                  <c:v>0</c:v>
                </c:pt>
                <c:pt idx="5">
                  <c:v>0</c:v>
                </c:pt>
                <c:pt idx="6">
                  <c:v>0</c:v>
                </c:pt>
                <c:pt idx="7">
                  <c:v>0.06</c:v>
                </c:pt>
                <c:pt idx="8">
                  <c:v>0</c:v>
                </c:pt>
                <c:pt idx="9">
                  <c:v>0</c:v>
                </c:pt>
                <c:pt idx="10">
                  <c:v>1</c:v>
                </c:pt>
                <c:pt idx="11">
                  <c:v>0.01</c:v>
                </c:pt>
                <c:pt idx="12">
                  <c:v>0</c:v>
                </c:pt>
                <c:pt idx="13">
                  <c:v>0.39</c:v>
                </c:pt>
                <c:pt idx="14">
                  <c:v>0.18</c:v>
                </c:pt>
                <c:pt idx="15">
                  <c:v>0.08</c:v>
                </c:pt>
                <c:pt idx="16">
                  <c:v>0.91</c:v>
                </c:pt>
                <c:pt idx="17">
                  <c:v>0.47</c:v>
                </c:pt>
                <c:pt idx="18">
                  <c:v>0</c:v>
                </c:pt>
                <c:pt idx="19">
                  <c:v>0.19</c:v>
                </c:pt>
                <c:pt idx="20">
                  <c:v>0</c:v>
                </c:pt>
                <c:pt idx="21">
                  <c:v>0.84</c:v>
                </c:pt>
                <c:pt idx="22">
                  <c:v>0</c:v>
                </c:pt>
                <c:pt idx="23">
                  <c:v>0.03</c:v>
                </c:pt>
                <c:pt idx="24">
                  <c:v>0.67</c:v>
                </c:pt>
                <c:pt idx="25">
                  <c:v>0.39</c:v>
                </c:pt>
                <c:pt idx="26">
                  <c:v>0.01</c:v>
                </c:pt>
                <c:pt idx="27">
                  <c:v>0.55000000000000004</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0.78</c:v>
                </c:pt>
                <c:pt idx="16">
                  <c:v>0</c:v>
                </c:pt>
                <c:pt idx="17">
                  <c:v>0</c:v>
                </c:pt>
                <c:pt idx="18">
                  <c:v>0</c:v>
                </c:pt>
                <c:pt idx="19">
                  <c:v>0</c:v>
                </c:pt>
                <c:pt idx="20">
                  <c:v>0</c:v>
                </c:pt>
                <c:pt idx="21">
                  <c:v>0</c:v>
                </c:pt>
                <c:pt idx="22">
                  <c:v>0</c:v>
                </c:pt>
                <c:pt idx="23">
                  <c:v>0</c:v>
                </c:pt>
                <c:pt idx="24">
                  <c:v>0</c:v>
                </c:pt>
                <c:pt idx="25">
                  <c:v>0</c:v>
                </c:pt>
                <c:pt idx="26">
                  <c:v>0</c:v>
                </c:pt>
                <c:pt idx="27">
                  <c:v>0</c:v>
                </c:pt>
                <c:pt idx="28">
                  <c:v>0.66</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排出量比較シート!$DF$21:$DF$50</c:f>
              <c:numCache>
                <c:formatCode>#,##0;;</c:formatCode>
                <c:ptCount val="30"/>
                <c:pt idx="0">
                  <c:v>1</c:v>
                </c:pt>
                <c:pt idx="1">
                  <c:v>0</c:v>
                </c:pt>
                <c:pt idx="2">
                  <c:v>6</c:v>
                </c:pt>
                <c:pt idx="3">
                  <c:v>10</c:v>
                </c:pt>
                <c:pt idx="4">
                  <c:v>0</c:v>
                </c:pt>
                <c:pt idx="5">
                  <c:v>0</c:v>
                </c:pt>
                <c:pt idx="6">
                  <c:v>0</c:v>
                </c:pt>
                <c:pt idx="7">
                  <c:v>8</c:v>
                </c:pt>
                <c:pt idx="8">
                  <c:v>12</c:v>
                </c:pt>
                <c:pt idx="9">
                  <c:v>4</c:v>
                </c:pt>
                <c:pt idx="10">
                  <c:v>0</c:v>
                </c:pt>
                <c:pt idx="11">
                  <c:v>1</c:v>
                </c:pt>
                <c:pt idx="12">
                  <c:v>4</c:v>
                </c:pt>
                <c:pt idx="13">
                  <c:v>1</c:v>
                </c:pt>
                <c:pt idx="14">
                  <c:v>3</c:v>
                </c:pt>
                <c:pt idx="15">
                  <c:v>6</c:v>
                </c:pt>
                <c:pt idx="16">
                  <c:v>1</c:v>
                </c:pt>
                <c:pt idx="17">
                  <c:v>3</c:v>
                </c:pt>
                <c:pt idx="18">
                  <c:v>3</c:v>
                </c:pt>
                <c:pt idx="19">
                  <c:v>8</c:v>
                </c:pt>
                <c:pt idx="20">
                  <c:v>6</c:v>
                </c:pt>
                <c:pt idx="21">
                  <c:v>1</c:v>
                </c:pt>
                <c:pt idx="22">
                  <c:v>5</c:v>
                </c:pt>
                <c:pt idx="23">
                  <c:v>6</c:v>
                </c:pt>
                <c:pt idx="24">
                  <c:v>3</c:v>
                </c:pt>
                <c:pt idx="25">
                  <c:v>5</c:v>
                </c:pt>
                <c:pt idx="26">
                  <c:v>3</c:v>
                </c:pt>
                <c:pt idx="27">
                  <c:v>2</c:v>
                </c:pt>
                <c:pt idx="28">
                  <c:v>8</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排出量比較シート!$DH$21:$DH$50</c:f>
              <c:numCache>
                <c:formatCode>#,##0;;</c:formatCode>
                <c:ptCount val="30"/>
                <c:pt idx="0">
                  <c:v>0</c:v>
                </c:pt>
                <c:pt idx="1">
                  <c:v>0</c:v>
                </c:pt>
                <c:pt idx="2">
                  <c:v>0</c:v>
                </c:pt>
                <c:pt idx="3">
                  <c:v>1</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排出量比較シート!$DI$21:$DI$50</c:f>
              <c:numCache>
                <c:formatCode>#,##0;;</c:formatCode>
                <c:ptCount val="30"/>
                <c:pt idx="0">
                  <c:v>0</c:v>
                </c:pt>
                <c:pt idx="1">
                  <c:v>1</c:v>
                </c:pt>
                <c:pt idx="2">
                  <c:v>0</c:v>
                </c:pt>
                <c:pt idx="3">
                  <c:v>0</c:v>
                </c:pt>
                <c:pt idx="4">
                  <c:v>0</c:v>
                </c:pt>
                <c:pt idx="5">
                  <c:v>0</c:v>
                </c:pt>
                <c:pt idx="6">
                  <c:v>0</c:v>
                </c:pt>
                <c:pt idx="7">
                  <c:v>1</c:v>
                </c:pt>
                <c:pt idx="8">
                  <c:v>0</c:v>
                </c:pt>
                <c:pt idx="9">
                  <c:v>0</c:v>
                </c:pt>
                <c:pt idx="10">
                  <c:v>2</c:v>
                </c:pt>
                <c:pt idx="11">
                  <c:v>1</c:v>
                </c:pt>
                <c:pt idx="12">
                  <c:v>0</c:v>
                </c:pt>
                <c:pt idx="13">
                  <c:v>2</c:v>
                </c:pt>
                <c:pt idx="14">
                  <c:v>1</c:v>
                </c:pt>
                <c:pt idx="15">
                  <c:v>2</c:v>
                </c:pt>
                <c:pt idx="16">
                  <c:v>2</c:v>
                </c:pt>
                <c:pt idx="17">
                  <c:v>3</c:v>
                </c:pt>
                <c:pt idx="18">
                  <c:v>0</c:v>
                </c:pt>
                <c:pt idx="19">
                  <c:v>1</c:v>
                </c:pt>
                <c:pt idx="20">
                  <c:v>0</c:v>
                </c:pt>
                <c:pt idx="21">
                  <c:v>2</c:v>
                </c:pt>
                <c:pt idx="22">
                  <c:v>0</c:v>
                </c:pt>
                <c:pt idx="23">
                  <c:v>1</c:v>
                </c:pt>
                <c:pt idx="24">
                  <c:v>1</c:v>
                </c:pt>
                <c:pt idx="25">
                  <c:v>2</c:v>
                </c:pt>
                <c:pt idx="26">
                  <c:v>1</c:v>
                </c:pt>
                <c:pt idx="27">
                  <c:v>2</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c:v>
                </c:pt>
                <c:pt idx="16">
                  <c:v>0</c:v>
                </c:pt>
                <c:pt idx="17">
                  <c:v>0</c:v>
                </c:pt>
                <c:pt idx="18">
                  <c:v>0</c:v>
                </c:pt>
                <c:pt idx="19">
                  <c:v>0</c:v>
                </c:pt>
                <c:pt idx="20">
                  <c:v>0</c:v>
                </c:pt>
                <c:pt idx="21">
                  <c:v>0</c:v>
                </c:pt>
                <c:pt idx="22">
                  <c:v>0</c:v>
                </c:pt>
                <c:pt idx="23">
                  <c:v>0</c:v>
                </c:pt>
                <c:pt idx="24">
                  <c:v>0</c:v>
                </c:pt>
                <c:pt idx="25">
                  <c:v>0</c:v>
                </c:pt>
                <c:pt idx="26">
                  <c:v>0</c:v>
                </c:pt>
                <c:pt idx="27">
                  <c:v>0</c:v>
                </c:pt>
                <c:pt idx="28">
                  <c:v>1</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排出量比較シート!$DL$21:$DL$50</c:f>
              <c:numCache>
                <c:formatCode>#,##0;;</c:formatCode>
                <c:ptCount val="30"/>
                <c:pt idx="0">
                  <c:v>1</c:v>
                </c:pt>
                <c:pt idx="1">
                  <c:v>1</c:v>
                </c:pt>
                <c:pt idx="2">
                  <c:v>6</c:v>
                </c:pt>
                <c:pt idx="3">
                  <c:v>11</c:v>
                </c:pt>
                <c:pt idx="4">
                  <c:v>0</c:v>
                </c:pt>
                <c:pt idx="5">
                  <c:v>0</c:v>
                </c:pt>
                <c:pt idx="6">
                  <c:v>0</c:v>
                </c:pt>
                <c:pt idx="7">
                  <c:v>9</c:v>
                </c:pt>
                <c:pt idx="8">
                  <c:v>12</c:v>
                </c:pt>
                <c:pt idx="9">
                  <c:v>4</c:v>
                </c:pt>
                <c:pt idx="10">
                  <c:v>2</c:v>
                </c:pt>
                <c:pt idx="11">
                  <c:v>2</c:v>
                </c:pt>
                <c:pt idx="12">
                  <c:v>4</c:v>
                </c:pt>
                <c:pt idx="13">
                  <c:v>3</c:v>
                </c:pt>
                <c:pt idx="14">
                  <c:v>4</c:v>
                </c:pt>
                <c:pt idx="15">
                  <c:v>9</c:v>
                </c:pt>
                <c:pt idx="16">
                  <c:v>3</c:v>
                </c:pt>
                <c:pt idx="17">
                  <c:v>6</c:v>
                </c:pt>
                <c:pt idx="18">
                  <c:v>3</c:v>
                </c:pt>
                <c:pt idx="19">
                  <c:v>9</c:v>
                </c:pt>
                <c:pt idx="20">
                  <c:v>6</c:v>
                </c:pt>
                <c:pt idx="21">
                  <c:v>3</c:v>
                </c:pt>
                <c:pt idx="22">
                  <c:v>5</c:v>
                </c:pt>
                <c:pt idx="23">
                  <c:v>7</c:v>
                </c:pt>
                <c:pt idx="24">
                  <c:v>4</c:v>
                </c:pt>
                <c:pt idx="25">
                  <c:v>7</c:v>
                </c:pt>
                <c:pt idx="26">
                  <c:v>4</c:v>
                </c:pt>
                <c:pt idx="27">
                  <c:v>4</c:v>
                </c:pt>
                <c:pt idx="28">
                  <c:v>9</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排出量比較シート!$CX$21:$CX$50</c:f>
              <c:numCache>
                <c:formatCode>[=0]#;[&lt;1]0.00;#,##0</c:formatCode>
                <c:ptCount val="30"/>
                <c:pt idx="0">
                  <c:v>3.431</c:v>
                </c:pt>
                <c:pt idx="1">
                  <c:v>0</c:v>
                </c:pt>
                <c:pt idx="2">
                  <c:v>42.31</c:v>
                </c:pt>
                <c:pt idx="3">
                  <c:v>49.209000000000003</c:v>
                </c:pt>
                <c:pt idx="4">
                  <c:v>0</c:v>
                </c:pt>
                <c:pt idx="5">
                  <c:v>0</c:v>
                </c:pt>
                <c:pt idx="6">
                  <c:v>0</c:v>
                </c:pt>
                <c:pt idx="7">
                  <c:v>45.36</c:v>
                </c:pt>
                <c:pt idx="8">
                  <c:v>203.17099999999999</c:v>
                </c:pt>
                <c:pt idx="9">
                  <c:v>37.237000000000002</c:v>
                </c:pt>
                <c:pt idx="10">
                  <c:v>0</c:v>
                </c:pt>
                <c:pt idx="11">
                  <c:v>224.10300000000001</c:v>
                </c:pt>
                <c:pt idx="12">
                  <c:v>15.111000000000001</c:v>
                </c:pt>
                <c:pt idx="13">
                  <c:v>10.023</c:v>
                </c:pt>
                <c:pt idx="14">
                  <c:v>19.123999999999999</c:v>
                </c:pt>
                <c:pt idx="15">
                  <c:v>26.712</c:v>
                </c:pt>
                <c:pt idx="16">
                  <c:v>2.5419999999999998</c:v>
                </c:pt>
                <c:pt idx="17">
                  <c:v>14.724</c:v>
                </c:pt>
                <c:pt idx="18">
                  <c:v>11.101000000000001</c:v>
                </c:pt>
                <c:pt idx="19">
                  <c:v>70.456000000000003</c:v>
                </c:pt>
                <c:pt idx="20">
                  <c:v>26.521000000000001</c:v>
                </c:pt>
                <c:pt idx="21">
                  <c:v>3.613</c:v>
                </c:pt>
                <c:pt idx="22">
                  <c:v>32.447000000000003</c:v>
                </c:pt>
                <c:pt idx="23">
                  <c:v>155.119</c:v>
                </c:pt>
                <c:pt idx="24">
                  <c:v>11.366</c:v>
                </c:pt>
                <c:pt idx="25">
                  <c:v>19.826000000000001</c:v>
                </c:pt>
                <c:pt idx="26">
                  <c:v>650.64300000000003</c:v>
                </c:pt>
                <c:pt idx="27">
                  <c:v>7.7560000000000002</c:v>
                </c:pt>
                <c:pt idx="28">
                  <c:v>59.378999999999998</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排出量比較シート!$CZ$21:$CZ$50</c:f>
              <c:numCache>
                <c:formatCode>[=0]#;[&lt;1]0.00;#,##0</c:formatCode>
                <c:ptCount val="30"/>
                <c:pt idx="0">
                  <c:v>0</c:v>
                </c:pt>
                <c:pt idx="1">
                  <c:v>0</c:v>
                </c:pt>
                <c:pt idx="2">
                  <c:v>0</c:v>
                </c:pt>
                <c:pt idx="3">
                  <c:v>3.3170000000000002</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排出量比較シート!$DA$21:$DA$50</c:f>
              <c:numCache>
                <c:formatCode>[=0]#;[&lt;1]0.00;#,##0</c:formatCode>
                <c:ptCount val="30"/>
                <c:pt idx="0">
                  <c:v>0</c:v>
                </c:pt>
                <c:pt idx="1">
                  <c:v>2.7669999999999999</c:v>
                </c:pt>
                <c:pt idx="2">
                  <c:v>0</c:v>
                </c:pt>
                <c:pt idx="3">
                  <c:v>0</c:v>
                </c:pt>
                <c:pt idx="4">
                  <c:v>0</c:v>
                </c:pt>
                <c:pt idx="5">
                  <c:v>0</c:v>
                </c:pt>
                <c:pt idx="6">
                  <c:v>0</c:v>
                </c:pt>
                <c:pt idx="7">
                  <c:v>2.9</c:v>
                </c:pt>
                <c:pt idx="8">
                  <c:v>0</c:v>
                </c:pt>
                <c:pt idx="9">
                  <c:v>0</c:v>
                </c:pt>
                <c:pt idx="10">
                  <c:v>10.217000000000001</c:v>
                </c:pt>
                <c:pt idx="11">
                  <c:v>3.0089999999999999</c:v>
                </c:pt>
                <c:pt idx="12">
                  <c:v>0</c:v>
                </c:pt>
                <c:pt idx="13">
                  <c:v>6.508</c:v>
                </c:pt>
                <c:pt idx="14">
                  <c:v>4.2759999999999998</c:v>
                </c:pt>
                <c:pt idx="15">
                  <c:v>15.141</c:v>
                </c:pt>
                <c:pt idx="16">
                  <c:v>26.552</c:v>
                </c:pt>
                <c:pt idx="17">
                  <c:v>13.021000000000001</c:v>
                </c:pt>
                <c:pt idx="18">
                  <c:v>0</c:v>
                </c:pt>
                <c:pt idx="19">
                  <c:v>16.172999999999998</c:v>
                </c:pt>
                <c:pt idx="20">
                  <c:v>0</c:v>
                </c:pt>
                <c:pt idx="21">
                  <c:v>19.553999999999998</c:v>
                </c:pt>
                <c:pt idx="22">
                  <c:v>0</c:v>
                </c:pt>
                <c:pt idx="23">
                  <c:v>4.1619999999999999</c:v>
                </c:pt>
                <c:pt idx="24">
                  <c:v>22.905000000000001</c:v>
                </c:pt>
                <c:pt idx="25">
                  <c:v>12.421000000000001</c:v>
                </c:pt>
                <c:pt idx="26">
                  <c:v>5.181</c:v>
                </c:pt>
                <c:pt idx="27">
                  <c:v>9.5659999999999989</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151.12200000000001</c:v>
                </c:pt>
                <c:pt idx="16">
                  <c:v>0</c:v>
                </c:pt>
                <c:pt idx="17">
                  <c:v>0</c:v>
                </c:pt>
                <c:pt idx="18">
                  <c:v>0</c:v>
                </c:pt>
                <c:pt idx="19">
                  <c:v>0</c:v>
                </c:pt>
                <c:pt idx="20">
                  <c:v>0</c:v>
                </c:pt>
                <c:pt idx="21">
                  <c:v>0</c:v>
                </c:pt>
                <c:pt idx="22">
                  <c:v>0</c:v>
                </c:pt>
                <c:pt idx="23">
                  <c:v>0</c:v>
                </c:pt>
                <c:pt idx="24">
                  <c:v>0</c:v>
                </c:pt>
                <c:pt idx="25">
                  <c:v>0</c:v>
                </c:pt>
                <c:pt idx="26">
                  <c:v>0</c:v>
                </c:pt>
                <c:pt idx="27">
                  <c:v>0</c:v>
                </c:pt>
                <c:pt idx="28">
                  <c:v>117.13</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排出量比較シート!$DD$21:$DD$50</c:f>
              <c:numCache>
                <c:formatCode>[=0]#;[&lt;1]0.00;#,##0</c:formatCode>
                <c:ptCount val="30"/>
                <c:pt idx="0">
                  <c:v>3.431</c:v>
                </c:pt>
                <c:pt idx="1">
                  <c:v>2.7669999999999999</c:v>
                </c:pt>
                <c:pt idx="2">
                  <c:v>42.31</c:v>
                </c:pt>
                <c:pt idx="3">
                  <c:v>52.526000000000003</c:v>
                </c:pt>
                <c:pt idx="4">
                  <c:v>0</c:v>
                </c:pt>
                <c:pt idx="5">
                  <c:v>0</c:v>
                </c:pt>
                <c:pt idx="6">
                  <c:v>0</c:v>
                </c:pt>
                <c:pt idx="7">
                  <c:v>48.26</c:v>
                </c:pt>
                <c:pt idx="8">
                  <c:v>203.17099999999999</c:v>
                </c:pt>
                <c:pt idx="9">
                  <c:v>37.237000000000002</c:v>
                </c:pt>
                <c:pt idx="10">
                  <c:v>10.217000000000001</c:v>
                </c:pt>
                <c:pt idx="11">
                  <c:v>227.11199999999999</c:v>
                </c:pt>
                <c:pt idx="12">
                  <c:v>15.111000000000001</c:v>
                </c:pt>
                <c:pt idx="13">
                  <c:v>16.530999999999999</c:v>
                </c:pt>
                <c:pt idx="14">
                  <c:v>23.4</c:v>
                </c:pt>
                <c:pt idx="15">
                  <c:v>192.97500000000002</c:v>
                </c:pt>
                <c:pt idx="16">
                  <c:v>29.094000000000001</c:v>
                </c:pt>
                <c:pt idx="17">
                  <c:v>27.745000000000001</c:v>
                </c:pt>
                <c:pt idx="18">
                  <c:v>11.101000000000001</c:v>
                </c:pt>
                <c:pt idx="19">
                  <c:v>86.629000000000005</c:v>
                </c:pt>
                <c:pt idx="20">
                  <c:v>26.521000000000001</c:v>
                </c:pt>
                <c:pt idx="21">
                  <c:v>23.166999999999998</c:v>
                </c:pt>
                <c:pt idx="22">
                  <c:v>32.447000000000003</c:v>
                </c:pt>
                <c:pt idx="23">
                  <c:v>159.28100000000001</c:v>
                </c:pt>
                <c:pt idx="24">
                  <c:v>34.271000000000001</c:v>
                </c:pt>
                <c:pt idx="25">
                  <c:v>32.247</c:v>
                </c:pt>
                <c:pt idx="26">
                  <c:v>655.82400000000007</c:v>
                </c:pt>
                <c:pt idx="27">
                  <c:v>17.321999999999999</c:v>
                </c:pt>
                <c:pt idx="28">
                  <c:v>176.50899999999999</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排出量比較シート!$CU$21:$CU$50</c:f>
              <c:numCache>
                <c:formatCode>\(0%\);;</c:formatCode>
                <c:ptCount val="30"/>
                <c:pt idx="0">
                  <c:v>0</c:v>
                </c:pt>
                <c:pt idx="1">
                  <c:v>7.0843393735306653E-2</c:v>
                </c:pt>
                <c:pt idx="2">
                  <c:v>0</c:v>
                </c:pt>
                <c:pt idx="3">
                  <c:v>0</c:v>
                </c:pt>
                <c:pt idx="4">
                  <c:v>0</c:v>
                </c:pt>
                <c:pt idx="5">
                  <c:v>0</c:v>
                </c:pt>
                <c:pt idx="6">
                  <c:v>0</c:v>
                </c:pt>
                <c:pt idx="7">
                  <c:v>9.3261666241076513E-2</c:v>
                </c:pt>
                <c:pt idx="8">
                  <c:v>0</c:v>
                </c:pt>
                <c:pt idx="9">
                  <c:v>0</c:v>
                </c:pt>
                <c:pt idx="10">
                  <c:v>0.36394750732685482</c:v>
                </c:pt>
                <c:pt idx="11">
                  <c:v>7.5666936139984861E-2</c:v>
                </c:pt>
                <c:pt idx="12">
                  <c:v>0</c:v>
                </c:pt>
                <c:pt idx="13">
                  <c:v>0.1119857948313647</c:v>
                </c:pt>
                <c:pt idx="14">
                  <c:v>9.9295115164412889E-2</c:v>
                </c:pt>
                <c:pt idx="15">
                  <c:v>0.28690650545696739</c:v>
                </c:pt>
                <c:pt idx="16">
                  <c:v>0.38422550019440738</c:v>
                </c:pt>
                <c:pt idx="17">
                  <c:v>0.29600633965006901</c:v>
                </c:pt>
                <c:pt idx="18">
                  <c:v>0</c:v>
                </c:pt>
                <c:pt idx="19">
                  <c:v>0.30012137559787688</c:v>
                </c:pt>
                <c:pt idx="20">
                  <c:v>0</c:v>
                </c:pt>
                <c:pt idx="21">
                  <c:v>0.44337191531203074</c:v>
                </c:pt>
                <c:pt idx="22">
                  <c:v>0</c:v>
                </c:pt>
                <c:pt idx="23">
                  <c:v>0.11970458596921998</c:v>
                </c:pt>
                <c:pt idx="24">
                  <c:v>1</c:v>
                </c:pt>
                <c:pt idx="25">
                  <c:v>0.54497919014368723</c:v>
                </c:pt>
                <c:pt idx="26">
                  <c:v>0.14686929400693705</c:v>
                </c:pt>
                <c:pt idx="27">
                  <c:v>0.18493737192905396</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排出量比較シート!$CM$21:$CM$50</c:f>
              <c:numCache>
                <c:formatCode>\(0%\);;</c:formatCode>
                <c:ptCount val="30"/>
                <c:pt idx="0">
                  <c:v>0.10311390059917554</c:v>
                </c:pt>
                <c:pt idx="1">
                  <c:v>0</c:v>
                </c:pt>
                <c:pt idx="2">
                  <c:v>1</c:v>
                </c:pt>
                <c:pt idx="3">
                  <c:v>0.5723372661935886</c:v>
                </c:pt>
                <c:pt idx="4">
                  <c:v>0</c:v>
                </c:pt>
                <c:pt idx="5">
                  <c:v>0</c:v>
                </c:pt>
                <c:pt idx="6">
                  <c:v>0</c:v>
                </c:pt>
                <c:pt idx="7">
                  <c:v>0.71714546571535043</c:v>
                </c:pt>
                <c:pt idx="8">
                  <c:v>0.22369874405950044</c:v>
                </c:pt>
                <c:pt idx="9">
                  <c:v>0.22384464783845939</c:v>
                </c:pt>
                <c:pt idx="10">
                  <c:v>0</c:v>
                </c:pt>
                <c:pt idx="11">
                  <c:v>1</c:v>
                </c:pt>
                <c:pt idx="12">
                  <c:v>0.1177111428342812</c:v>
                </c:pt>
                <c:pt idx="13">
                  <c:v>6.4484901763696562E-2</c:v>
                </c:pt>
                <c:pt idx="14">
                  <c:v>0.1022635104546364</c:v>
                </c:pt>
                <c:pt idx="15">
                  <c:v>0.11607585078244523</c:v>
                </c:pt>
                <c:pt idx="16">
                  <c:v>4.3724863158918527E-2</c:v>
                </c:pt>
                <c:pt idx="17">
                  <c:v>0.13704839520738568</c:v>
                </c:pt>
                <c:pt idx="18">
                  <c:v>0.12683957369157858</c:v>
                </c:pt>
                <c:pt idx="19">
                  <c:v>1</c:v>
                </c:pt>
                <c:pt idx="20">
                  <c:v>0.11670370677150924</c:v>
                </c:pt>
                <c:pt idx="21">
                  <c:v>0.1022347335804632</c:v>
                </c:pt>
                <c:pt idx="22">
                  <c:v>0.44544489669440857</c:v>
                </c:pt>
                <c:pt idx="23">
                  <c:v>1</c:v>
                </c:pt>
                <c:pt idx="24">
                  <c:v>0.15465275185704008</c:v>
                </c:pt>
                <c:pt idx="25">
                  <c:v>0.20369566372450015</c:v>
                </c:pt>
                <c:pt idx="26">
                  <c:v>1</c:v>
                </c:pt>
                <c:pt idx="27">
                  <c:v>0.16350639499873687</c:v>
                </c:pt>
                <c:pt idx="28">
                  <c:v>0.73234273535097849</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排出量比較シート!$BV$21:$BV$50</c:f>
              <c:numCache>
                <c:formatCode>0%</c:formatCode>
                <c:ptCount val="30"/>
                <c:pt idx="0">
                  <c:v>0.20129489388648886</c:v>
                </c:pt>
                <c:pt idx="1">
                  <c:v>0.40302460496918613</c:v>
                </c:pt>
                <c:pt idx="2">
                  <c:v>0.3345587728894327</c:v>
                </c:pt>
                <c:pt idx="3">
                  <c:v>0.36285006890972332</c:v>
                </c:pt>
                <c:pt idx="4">
                  <c:v>0.30156846571646939</c:v>
                </c:pt>
                <c:pt idx="5">
                  <c:v>0.11986424266175384</c:v>
                </c:pt>
                <c:pt idx="6">
                  <c:v>0.2296570057958377</c:v>
                </c:pt>
                <c:pt idx="7">
                  <c:v>0.33224664431321954</c:v>
                </c:pt>
                <c:pt idx="8">
                  <c:v>0.8405234658012356</c:v>
                </c:pt>
                <c:pt idx="9">
                  <c:v>0.54514414962155522</c:v>
                </c:pt>
                <c:pt idx="10">
                  <c:v>0.35584462542497669</c:v>
                </c:pt>
                <c:pt idx="11">
                  <c:v>0.48917592582001962</c:v>
                </c:pt>
                <c:pt idx="12">
                  <c:v>0.43619388608857296</c:v>
                </c:pt>
                <c:pt idx="13">
                  <c:v>0.40033736004717424</c:v>
                </c:pt>
                <c:pt idx="14">
                  <c:v>0.53581933416384064</c:v>
                </c:pt>
                <c:pt idx="15">
                  <c:v>0.5981676703409029</c:v>
                </c:pt>
                <c:pt idx="16">
                  <c:v>0.25004918774365742</c:v>
                </c:pt>
                <c:pt idx="17">
                  <c:v>0.38269038839679609</c:v>
                </c:pt>
                <c:pt idx="18">
                  <c:v>0.24768767613711584</c:v>
                </c:pt>
                <c:pt idx="19">
                  <c:v>0.28903290806449894</c:v>
                </c:pt>
                <c:pt idx="20">
                  <c:v>0.66748509821662505</c:v>
                </c:pt>
                <c:pt idx="21">
                  <c:v>0.19276442123635892</c:v>
                </c:pt>
                <c:pt idx="22">
                  <c:v>0.38515624739628535</c:v>
                </c:pt>
                <c:pt idx="23">
                  <c:v>0.33694294056577156</c:v>
                </c:pt>
                <c:pt idx="24">
                  <c:v>0.43453589930550757</c:v>
                </c:pt>
                <c:pt idx="25">
                  <c:v>0.46283367554209082</c:v>
                </c:pt>
                <c:pt idx="26">
                  <c:v>0.62768308033517906</c:v>
                </c:pt>
                <c:pt idx="27">
                  <c:v>0.22642697772958809</c:v>
                </c:pt>
                <c:pt idx="28">
                  <c:v>0.35495515144194462</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排出量比較シート!$BZ$21:$BZ$50</c:f>
              <c:numCache>
                <c:formatCode>0%</c:formatCode>
                <c:ptCount val="30"/>
                <c:pt idx="0">
                  <c:v>0.20247022174624879</c:v>
                </c:pt>
                <c:pt idx="1">
                  <c:v>0.17453326637392816</c:v>
                </c:pt>
                <c:pt idx="2">
                  <c:v>0.1736629935100937</c:v>
                </c:pt>
                <c:pt idx="3">
                  <c:v>0.16651420479305179</c:v>
                </c:pt>
                <c:pt idx="4">
                  <c:v>0.13358257831235743</c:v>
                </c:pt>
                <c:pt idx="5">
                  <c:v>0.22719221175772195</c:v>
                </c:pt>
                <c:pt idx="6">
                  <c:v>0.16927135680570571</c:v>
                </c:pt>
                <c:pt idx="7">
                  <c:v>0.16333890571290943</c:v>
                </c:pt>
                <c:pt idx="8">
                  <c:v>4.1724537609947356E-2</c:v>
                </c:pt>
                <c:pt idx="9">
                  <c:v>0.12150740623477292</c:v>
                </c:pt>
                <c:pt idx="10">
                  <c:v>0.19250543756927893</c:v>
                </c:pt>
                <c:pt idx="11">
                  <c:v>0.14748589585926977</c:v>
                </c:pt>
                <c:pt idx="12">
                  <c:v>0.13191303617807756</c:v>
                </c:pt>
                <c:pt idx="13">
                  <c:v>0.14968250430821792</c:v>
                </c:pt>
                <c:pt idx="14">
                  <c:v>0.12338721305328762</c:v>
                </c:pt>
                <c:pt idx="15">
                  <c:v>0.13717424224993746</c:v>
                </c:pt>
                <c:pt idx="16">
                  <c:v>0.29722779225940227</c:v>
                </c:pt>
                <c:pt idx="17">
                  <c:v>0.15668918682726382</c:v>
                </c:pt>
                <c:pt idx="18">
                  <c:v>0.12390253196492078</c:v>
                </c:pt>
                <c:pt idx="19">
                  <c:v>0.24167541891513308</c:v>
                </c:pt>
                <c:pt idx="20">
                  <c:v>7.2995442994787205E-2</c:v>
                </c:pt>
                <c:pt idx="21">
                  <c:v>0.24056077686280025</c:v>
                </c:pt>
                <c:pt idx="22">
                  <c:v>0.14446229133985741</c:v>
                </c:pt>
                <c:pt idx="23">
                  <c:v>0.14396904942321739</c:v>
                </c:pt>
                <c:pt idx="24">
                  <c:v>0.11384396627887453</c:v>
                </c:pt>
                <c:pt idx="25">
                  <c:v>0.10837978248227757</c:v>
                </c:pt>
                <c:pt idx="26">
                  <c:v>0.10309527489707608</c:v>
                </c:pt>
                <c:pt idx="27">
                  <c:v>0.24690552454888712</c:v>
                </c:pt>
                <c:pt idx="28">
                  <c:v>0.16748107402862836</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排出量比較シート!$CA$21:$CA$50</c:f>
              <c:numCache>
                <c:formatCode>0%</c:formatCode>
                <c:ptCount val="30"/>
                <c:pt idx="0">
                  <c:v>0.19003470420412705</c:v>
                </c:pt>
                <c:pt idx="1">
                  <c:v>0.11245721998523656</c:v>
                </c:pt>
                <c:pt idx="2">
                  <c:v>0.26608303155004659</c:v>
                </c:pt>
                <c:pt idx="3">
                  <c:v>0.20342583253177873</c:v>
                </c:pt>
                <c:pt idx="4">
                  <c:v>0.29322101017619356</c:v>
                </c:pt>
                <c:pt idx="5">
                  <c:v>0.23475667298134473</c:v>
                </c:pt>
                <c:pt idx="6">
                  <c:v>0.21723197574970063</c:v>
                </c:pt>
                <c:pt idx="7">
                  <c:v>0.17866458434712879</c:v>
                </c:pt>
                <c:pt idx="8">
                  <c:v>4.5274630814545407E-2</c:v>
                </c:pt>
                <c:pt idx="9">
                  <c:v>0.13419335633201701</c:v>
                </c:pt>
                <c:pt idx="10">
                  <c:v>0.16928419495736885</c:v>
                </c:pt>
                <c:pt idx="11">
                  <c:v>0.1298137166433537</c:v>
                </c:pt>
                <c:pt idx="12">
                  <c:v>0.21646999845695489</c:v>
                </c:pt>
                <c:pt idx="13">
                  <c:v>0.19707722777169839</c:v>
                </c:pt>
                <c:pt idx="14">
                  <c:v>0.16067241061368465</c:v>
                </c:pt>
                <c:pt idx="15">
                  <c:v>0.10493635080897422</c:v>
                </c:pt>
                <c:pt idx="16">
                  <c:v>0.1670939854268855</c:v>
                </c:pt>
                <c:pt idx="17">
                  <c:v>0.15240431737875773</c:v>
                </c:pt>
                <c:pt idx="18">
                  <c:v>0.13646473873865822</c:v>
                </c:pt>
                <c:pt idx="19">
                  <c:v>0.17201000997341284</c:v>
                </c:pt>
                <c:pt idx="20">
                  <c:v>6.7581365041577079E-2</c:v>
                </c:pt>
                <c:pt idx="21">
                  <c:v>0.20579596039954948</c:v>
                </c:pt>
                <c:pt idx="22">
                  <c:v>0.17268463146065552</c:v>
                </c:pt>
                <c:pt idx="23">
                  <c:v>0.22845776363069087</c:v>
                </c:pt>
                <c:pt idx="24">
                  <c:v>0.12606751684356696</c:v>
                </c:pt>
                <c:pt idx="25">
                  <c:v>0.1329252080579503</c:v>
                </c:pt>
                <c:pt idx="26">
                  <c:v>0.12223488628113449</c:v>
                </c:pt>
                <c:pt idx="27">
                  <c:v>0.24288786037899568</c:v>
                </c:pt>
                <c:pt idx="28">
                  <c:v>0.14249896670242237</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排出量比較シート!$CB$21:$CB$50</c:f>
              <c:numCache>
                <c:formatCode>0%</c:formatCode>
                <c:ptCount val="30"/>
                <c:pt idx="0">
                  <c:v>0.38862331182883936</c:v>
                </c:pt>
                <c:pt idx="1">
                  <c:v>0.2822780455189613</c:v>
                </c:pt>
                <c:pt idx="2">
                  <c:v>0.1957333083182447</c:v>
                </c:pt>
                <c:pt idx="3">
                  <c:v>0.258605586408518</c:v>
                </c:pt>
                <c:pt idx="4">
                  <c:v>0.25604673334407729</c:v>
                </c:pt>
                <c:pt idx="5">
                  <c:v>0.38290141281941892</c:v>
                </c:pt>
                <c:pt idx="6">
                  <c:v>0.38383966164875599</c:v>
                </c:pt>
                <c:pt idx="7">
                  <c:v>0.3257498656267423</c:v>
                </c:pt>
                <c:pt idx="8">
                  <c:v>6.9111982979057809E-2</c:v>
                </c:pt>
                <c:pt idx="9">
                  <c:v>0.18996311001515809</c:v>
                </c:pt>
                <c:pt idx="10">
                  <c:v>0.28236574204837556</c:v>
                </c:pt>
                <c:pt idx="11">
                  <c:v>0.23352446167735702</c:v>
                </c:pt>
                <c:pt idx="12">
                  <c:v>0.20529191992416765</c:v>
                </c:pt>
                <c:pt idx="13">
                  <c:v>0.25290290787290948</c:v>
                </c:pt>
                <c:pt idx="14">
                  <c:v>0.17095491601799456</c:v>
                </c:pt>
                <c:pt idx="15">
                  <c:v>0.15089715101422899</c:v>
                </c:pt>
                <c:pt idx="16">
                  <c:v>0.26206142586861664</c:v>
                </c:pt>
                <c:pt idx="17">
                  <c:v>0.29560889917689454</c:v>
                </c:pt>
                <c:pt idx="18">
                  <c:v>0.47589748869183934</c:v>
                </c:pt>
                <c:pt idx="19">
                  <c:v>0.28302513514476607</c:v>
                </c:pt>
                <c:pt idx="20">
                  <c:v>0.17984288549612201</c:v>
                </c:pt>
                <c:pt idx="21">
                  <c:v>0.3367917660167804</c:v>
                </c:pt>
                <c:pt idx="22">
                  <c:v>0.27430549349464195</c:v>
                </c:pt>
                <c:pt idx="23">
                  <c:v>0.26862747656545122</c:v>
                </c:pt>
                <c:pt idx="24">
                  <c:v>0.30905433593967629</c:v>
                </c:pt>
                <c:pt idx="25">
                  <c:v>0.28118434466861619</c:v>
                </c:pt>
                <c:pt idx="26">
                  <c:v>0.13984449873950816</c:v>
                </c:pt>
                <c:pt idx="27">
                  <c:v>0.26746474352020377</c:v>
                </c:pt>
                <c:pt idx="28">
                  <c:v>0.31570089142455654</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排出量比較シート!$CH$21:$CH$50</c:f>
              <c:numCache>
                <c:formatCode>0%</c:formatCode>
                <c:ptCount val="30"/>
                <c:pt idx="0">
                  <c:v>1.7576868334296111E-2</c:v>
                </c:pt>
                <c:pt idx="1">
                  <c:v>2.7706863152687947E-2</c:v>
                </c:pt>
                <c:pt idx="2">
                  <c:v>2.9961893732182339E-2</c:v>
                </c:pt>
                <c:pt idx="3">
                  <c:v>8.6043073569281679E-3</c:v>
                </c:pt>
                <c:pt idx="4">
                  <c:v>1.5581212450902352E-2</c:v>
                </c:pt>
                <c:pt idx="5">
                  <c:v>3.5285459779760581E-2</c:v>
                </c:pt>
                <c:pt idx="6">
                  <c:v>0</c:v>
                </c:pt>
                <c:pt idx="7">
                  <c:v>0</c:v>
                </c:pt>
                <c:pt idx="8">
                  <c:v>3.3653827952137643E-3</c:v>
                </c:pt>
                <c:pt idx="9">
                  <c:v>9.1919777964968689E-3</c:v>
                </c:pt>
                <c:pt idx="10">
                  <c:v>0</c:v>
                </c:pt>
                <c:pt idx="11">
                  <c:v>0</c:v>
                </c:pt>
                <c:pt idx="12">
                  <c:v>1.0131159352227024E-2</c:v>
                </c:pt>
                <c:pt idx="13">
                  <c:v>0</c:v>
                </c:pt>
                <c:pt idx="14">
                  <c:v>9.1661261511924805E-3</c:v>
                </c:pt>
                <c:pt idx="15">
                  <c:v>8.8245855859564997E-3</c:v>
                </c:pt>
                <c:pt idx="16">
                  <c:v>2.3567608701438109E-2</c:v>
                </c:pt>
                <c:pt idx="17">
                  <c:v>1.2607208220287703E-2</c:v>
                </c:pt>
                <c:pt idx="18">
                  <c:v>1.6047564467465768E-2</c:v>
                </c:pt>
                <c:pt idx="19">
                  <c:v>1.4256527902189177E-2</c:v>
                </c:pt>
                <c:pt idx="20">
                  <c:v>1.2095208250888731E-2</c:v>
                </c:pt>
                <c:pt idx="21">
                  <c:v>2.4087075484510972E-2</c:v>
                </c:pt>
                <c:pt idx="22">
                  <c:v>2.339133630855986E-2</c:v>
                </c:pt>
                <c:pt idx="23">
                  <c:v>2.2002769814868952E-2</c:v>
                </c:pt>
                <c:pt idx="24">
                  <c:v>1.6498281632374597E-2</c:v>
                </c:pt>
                <c:pt idx="25">
                  <c:v>1.4676989249065161E-2</c:v>
                </c:pt>
                <c:pt idx="26">
                  <c:v>7.142259747102267E-3</c:v>
                </c:pt>
                <c:pt idx="27">
                  <c:v>1.631489382232534E-2</c:v>
                </c:pt>
                <c:pt idx="28">
                  <c:v>1.936391640244799E-2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extLst>
                      <c:ext uri="{02D57815-91ED-43cb-92C2-25804820EDAC}">
                        <c15:formulaRef>
                          <c15:sqref>排出量比較シート!$BW$21:$BW$50</c15:sqref>
                        </c15:formulaRef>
                      </c:ext>
                    </c:extLst>
                    <c:numCache>
                      <c:formatCode>0%</c:formatCode>
                      <c:ptCount val="30"/>
                      <c:pt idx="0">
                        <c:v>0.11103895633224369</c:v>
                      </c:pt>
                      <c:pt idx="1">
                        <c:v>0.35934125748791412</c:v>
                      </c:pt>
                      <c:pt idx="2">
                        <c:v>0.33090202445303774</c:v>
                      </c:pt>
                      <c:pt idx="3">
                        <c:v>0.30130798783724394</c:v>
                      </c:pt>
                      <c:pt idx="4">
                        <c:v>0.26170266754735472</c:v>
                      </c:pt>
                      <c:pt idx="5">
                        <c:v>0.10445009745920406</c:v>
                      </c:pt>
                      <c:pt idx="6">
                        <c:v>0.17356578211641732</c:v>
                      </c:pt>
                      <c:pt idx="7">
                        <c:v>0.27455855756953701</c:v>
                      </c:pt>
                      <c:pt idx="8">
                        <c:v>0.83588115450324085</c:v>
                      </c:pt>
                      <c:pt idx="9">
                        <c:v>0.48902984960954832</c:v>
                      </c:pt>
                      <c:pt idx="10">
                        <c:v>0.34527604075709956</c:v>
                      </c:pt>
                      <c:pt idx="11">
                        <c:v>0.46033775131187454</c:v>
                      </c:pt>
                      <c:pt idx="12">
                        <c:v>0.39019833802692233</c:v>
                      </c:pt>
                      <c:pt idx="13">
                        <c:v>0.33682612586185462</c:v>
                      </c:pt>
                      <c:pt idx="14">
                        <c:v>0.48263396540084619</c:v>
                      </c:pt>
                      <c:pt idx="15">
                        <c:v>0.59525918703684111</c:v>
                      </c:pt>
                      <c:pt idx="16">
                        <c:v>0.18625688064162585</c:v>
                      </c:pt>
                      <c:pt idx="17">
                        <c:v>0.31062347158573755</c:v>
                      </c:pt>
                      <c:pt idx="18">
                        <c:v>0.20800047915968919</c:v>
                      </c:pt>
                      <c:pt idx="19">
                        <c:v>0.25364528488459076</c:v>
                      </c:pt>
                      <c:pt idx="20">
                        <c:v>0.64847661349511898</c:v>
                      </c:pt>
                      <c:pt idx="21">
                        <c:v>0.14006533827045262</c:v>
                      </c:pt>
                      <c:pt idx="22">
                        <c:v>0.35626638243311848</c:v>
                      </c:pt>
                      <c:pt idx="23">
                        <c:v>0.23390633016658921</c:v>
                      </c:pt>
                      <c:pt idx="24">
                        <c:v>0.36536356935886716</c:v>
                      </c:pt>
                      <c:pt idx="25">
                        <c:v>0.38888763688260131</c:v>
                      </c:pt>
                      <c:pt idx="26">
                        <c:v>0.59897314128543067</c:v>
                      </c:pt>
                      <c:pt idx="27">
                        <c:v>0.17310318193292051</c:v>
                      </c:pt>
                      <c:pt idx="28">
                        <c:v>0.29869639339869075</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1.2572572366000373E-2</c:v>
                      </c:pt>
                      <c:pt idx="1">
                        <c:v>6.0405570331048247E-3</c:v>
                      </c:pt>
                      <c:pt idx="2">
                        <c:v>3.6567484363949337E-3</c:v>
                      </c:pt>
                      <c:pt idx="3">
                        <c:v>1.1014901118075663E-2</c:v>
                      </c:pt>
                      <c:pt idx="4">
                        <c:v>1.454077744964625E-2</c:v>
                      </c:pt>
                      <c:pt idx="5">
                        <c:v>8.9544238737685206E-3</c:v>
                      </c:pt>
                      <c:pt idx="6">
                        <c:v>1.0562846514118009E-2</c:v>
                      </c:pt>
                      <c:pt idx="7">
                        <c:v>8.6234621804790086E-3</c:v>
                      </c:pt>
                      <c:pt idx="8">
                        <c:v>1.6755369965913639E-3</c:v>
                      </c:pt>
                      <c:pt idx="9">
                        <c:v>8.9345218765048209E-3</c:v>
                      </c:pt>
                      <c:pt idx="10">
                        <c:v>6.1522293429078466E-3</c:v>
                      </c:pt>
                      <c:pt idx="11">
                        <c:v>1.1965015521990065E-2</c:v>
                      </c:pt>
                      <c:pt idx="12">
                        <c:v>1.1826564058679838E-2</c:v>
                      </c:pt>
                      <c:pt idx="13">
                        <c:v>1.2461146122769304E-2</c:v>
                      </c:pt>
                      <c:pt idx="14">
                        <c:v>8.9806550502417141E-3</c:v>
                      </c:pt>
                      <c:pt idx="15">
                        <c:v>2.6551457019579373E-3</c:v>
                      </c:pt>
                      <c:pt idx="16">
                        <c:v>9.8274822218078102E-3</c:v>
                      </c:pt>
                      <c:pt idx="17">
                        <c:v>9.6263484719408994E-3</c:v>
                      </c:pt>
                      <c:pt idx="18">
                        <c:v>5.0756775417355616E-3</c:v>
                      </c:pt>
                      <c:pt idx="19">
                        <c:v>7.6244622527061271E-3</c:v>
                      </c:pt>
                      <c:pt idx="20">
                        <c:v>4.0721975194807419E-3</c:v>
                      </c:pt>
                      <c:pt idx="21">
                        <c:v>1.5075903211234788E-2</c:v>
                      </c:pt>
                      <c:pt idx="22">
                        <c:v>6.9375936666278074E-3</c:v>
                      </c:pt>
                      <c:pt idx="23">
                        <c:v>1.431959931153849E-2</c:v>
                      </c:pt>
                      <c:pt idx="24">
                        <c:v>9.3127238504579837E-3</c:v>
                      </c:pt>
                      <c:pt idx="25">
                        <c:v>8.5783241534182469E-3</c:v>
                      </c:pt>
                      <c:pt idx="26">
                        <c:v>7.1650640906661903E-3</c:v>
                      </c:pt>
                      <c:pt idx="27">
                        <c:v>7.1711656746937342E-3</c:v>
                      </c:pt>
                      <c:pt idx="28">
                        <c:v>1.6734677164966641E-2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7.7683365188244813E-2</c:v>
                      </c:pt>
                      <c:pt idx="1">
                        <c:v>3.7642790448167159E-2</c:v>
                      </c:pt>
                      <c:pt idx="2">
                        <c:v>0</c:v>
                      </c:pt>
                      <c:pt idx="3">
                        <c:v>5.0527179954403673E-2</c:v>
                      </c:pt>
                      <c:pt idx="4">
                        <c:v>2.5325020719468471E-2</c:v>
                      </c:pt>
                      <c:pt idx="5">
                        <c:v>6.4597213287812556E-3</c:v>
                      </c:pt>
                      <c:pt idx="6">
                        <c:v>4.5528377165302364E-2</c:v>
                      </c:pt>
                      <c:pt idx="7">
                        <c:v>4.9064624563203485E-2</c:v>
                      </c:pt>
                      <c:pt idx="8">
                        <c:v>2.9667743014034575E-3</c:v>
                      </c:pt>
                      <c:pt idx="9">
                        <c:v>4.7179778135502129E-2</c:v>
                      </c:pt>
                      <c:pt idx="10">
                        <c:v>4.4163553249692731E-3</c:v>
                      </c:pt>
                      <c:pt idx="11">
                        <c:v>1.6873158986155049E-2</c:v>
                      </c:pt>
                      <c:pt idx="12">
                        <c:v>3.4168984002970818E-2</c:v>
                      </c:pt>
                      <c:pt idx="13">
                        <c:v>5.1050088062550347E-2</c:v>
                      </c:pt>
                      <c:pt idx="14">
                        <c:v>4.4204713712752759E-2</c:v>
                      </c:pt>
                      <c:pt idx="15">
                        <c:v>2.5333760210387681E-4</c:v>
                      </c:pt>
                      <c:pt idx="16">
                        <c:v>5.3964824880223784E-2</c:v>
                      </c:pt>
                      <c:pt idx="17">
                        <c:v>6.244056833911759E-2</c:v>
                      </c:pt>
                      <c:pt idx="18">
                        <c:v>3.4611519435691095E-2</c:v>
                      </c:pt>
                      <c:pt idx="19">
                        <c:v>2.7763160927202012E-2</c:v>
                      </c:pt>
                      <c:pt idx="20">
                        <c:v>1.4936287202025254E-2</c:v>
                      </c:pt>
                      <c:pt idx="21">
                        <c:v>3.7623179754671499E-2</c:v>
                      </c:pt>
                      <c:pt idx="22">
                        <c:v>2.195227129653908E-2</c:v>
                      </c:pt>
                      <c:pt idx="23">
                        <c:v>8.8717011087643904E-2</c:v>
                      </c:pt>
                      <c:pt idx="24">
                        <c:v>5.9859606096182398E-2</c:v>
                      </c:pt>
                      <c:pt idx="25">
                        <c:v>6.5367714506071289E-2</c:v>
                      </c:pt>
                      <c:pt idx="26">
                        <c:v>2.1544874959082142E-2</c:v>
                      </c:pt>
                      <c:pt idx="27">
                        <c:v>4.615263012197382E-2</c:v>
                      </c:pt>
                      <c:pt idx="28">
                        <c:v>3.9524080878287238E-2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0.37699916995535537</c:v>
                      </c:pt>
                      <c:pt idx="1">
                        <c:v>0.27309974465928855</c:v>
                      </c:pt>
                      <c:pt idx="2">
                        <c:v>0.17753710379066254</c:v>
                      </c:pt>
                      <c:pt idx="3">
                        <c:v>0.25117489286983014</c:v>
                      </c:pt>
                      <c:pt idx="4">
                        <c:v>0.24718562842131092</c:v>
                      </c:pt>
                      <c:pt idx="5">
                        <c:v>0.36904099218692149</c:v>
                      </c:pt>
                      <c:pt idx="6">
                        <c:v>0.36815939550712268</c:v>
                      </c:pt>
                      <c:pt idx="7">
                        <c:v>0.31581773860470841</c:v>
                      </c:pt>
                      <c:pt idx="8">
                        <c:v>5.6528375776228254E-2</c:v>
                      </c:pt>
                      <c:pt idx="9">
                        <c:v>0.1837396628997516</c:v>
                      </c:pt>
                      <c:pt idx="10">
                        <c:v>0.26981254287299533</c:v>
                      </c:pt>
                      <c:pt idx="11">
                        <c:v>0.22677318766511936</c:v>
                      </c:pt>
                      <c:pt idx="12">
                        <c:v>0.1989483832089568</c:v>
                      </c:pt>
                      <c:pt idx="13">
                        <c:v>0.14533040902001568</c:v>
                      </c:pt>
                      <c:pt idx="14">
                        <c:v>0.16517357818382958</c:v>
                      </c:pt>
                      <c:pt idx="15">
                        <c:v>8.3138921541363181E-2</c:v>
                      </c:pt>
                      <c:pt idx="16">
                        <c:v>0.25406500472241439</c:v>
                      </c:pt>
                      <c:pt idx="17">
                        <c:v>0.28905392007265401</c:v>
                      </c:pt>
                      <c:pt idx="18">
                        <c:v>0.15347924483602021</c:v>
                      </c:pt>
                      <c:pt idx="19">
                        <c:v>0.27496899861675383</c:v>
                      </c:pt>
                      <c:pt idx="20">
                        <c:v>0.17457710937134305</c:v>
                      </c:pt>
                      <c:pt idx="21">
                        <c:v>0.32680027283715751</c:v>
                      </c:pt>
                      <c:pt idx="22">
                        <c:v>0.2648269847944324</c:v>
                      </c:pt>
                      <c:pt idx="23">
                        <c:v>0.26098235941849934</c:v>
                      </c:pt>
                      <c:pt idx="24">
                        <c:v>0.29866156743431888</c:v>
                      </c:pt>
                      <c:pt idx="25">
                        <c:v>0.27260763794224563</c:v>
                      </c:pt>
                      <c:pt idx="26">
                        <c:v>0.13264980899913303</c:v>
                      </c:pt>
                      <c:pt idx="27">
                        <c:v>0.25881462996123333</c:v>
                      </c:pt>
                      <c:pt idx="28">
                        <c:v>0.28595271657495741</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0.16771799165369367</c:v>
                      </c:pt>
                      <c:pt idx="1">
                        <c:v>0.13082691049259196</c:v>
                      </c:pt>
                      <c:pt idx="2">
                        <c:v>0.12959833092415868</c:v>
                      </c:pt>
                      <c:pt idx="3">
                        <c:v>0.12360422446662898</c:v>
                      </c:pt>
                      <c:pt idx="4">
                        <c:v>0.1319189830042177</c:v>
                      </c:pt>
                      <c:pt idx="5">
                        <c:v>0.18534379042998961</c:v>
                      </c:pt>
                      <c:pt idx="6">
                        <c:v>0.22089483739750262</c:v>
                      </c:pt>
                      <c:pt idx="7">
                        <c:v>0.14427877549378604</c:v>
                      </c:pt>
                      <c:pt idx="8">
                        <c:v>2.7850392894392156E-2</c:v>
                      </c:pt>
                      <c:pt idx="9">
                        <c:v>9.6000627961110932E-2</c:v>
                      </c:pt>
                      <c:pt idx="10">
                        <c:v>0.16150823402285516</c:v>
                      </c:pt>
                      <c:pt idx="11">
                        <c:v>0.11880601198309389</c:v>
                      </c:pt>
                      <c:pt idx="12">
                        <c:v>8.9928969762325978E-2</c:v>
                      </c:pt>
                      <c:pt idx="13">
                        <c:v>6.8794861123823561E-2</c:v>
                      </c:pt>
                      <c:pt idx="14">
                        <c:v>7.7916032595319276E-2</c:v>
                      </c:pt>
                      <c:pt idx="15">
                        <c:v>5.1579137015213182E-2</c:v>
                      </c:pt>
                      <c:pt idx="16">
                        <c:v>0.11670480350397143</c:v>
                      </c:pt>
                      <c:pt idx="17">
                        <c:v>0.12147208344965299</c:v>
                      </c:pt>
                      <c:pt idx="18">
                        <c:v>6.3689487976971937E-2</c:v>
                      </c:pt>
                      <c:pt idx="19">
                        <c:v>0.14087060152738781</c:v>
                      </c:pt>
                      <c:pt idx="20">
                        <c:v>7.8248742623262382E-2</c:v>
                      </c:pt>
                      <c:pt idx="21">
                        <c:v>0.1740454989386562</c:v>
                      </c:pt>
                      <c:pt idx="22">
                        <c:v>0.15755746645549984</c:v>
                      </c:pt>
                      <c:pt idx="23">
                        <c:v>0.12345199063843791</c:v>
                      </c:pt>
                      <c:pt idx="24">
                        <c:v>0.15049770331686937</c:v>
                      </c:pt>
                      <c:pt idx="25">
                        <c:v>0.13824366109568434</c:v>
                      </c:pt>
                      <c:pt idx="26">
                        <c:v>6.6421274505443051E-2</c:v>
                      </c:pt>
                      <c:pt idx="27">
                        <c:v>0.13163457310104942</c:v>
                      </c:pt>
                      <c:pt idx="28">
                        <c:v>0.1361957589726063</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0.20928117830166165</c:v>
                      </c:pt>
                      <c:pt idx="1">
                        <c:v>0.14227283416669659</c:v>
                      </c:pt>
                      <c:pt idx="2">
                        <c:v>4.7938772866503845E-2</c:v>
                      </c:pt>
                      <c:pt idx="3">
                        <c:v>0.12757066840320117</c:v>
                      </c:pt>
                      <c:pt idx="4">
                        <c:v>0.11526664541709322</c:v>
                      </c:pt>
                      <c:pt idx="5">
                        <c:v>0.18369720175693188</c:v>
                      </c:pt>
                      <c:pt idx="6">
                        <c:v>0.14726455810962003</c:v>
                      </c:pt>
                      <c:pt idx="7">
                        <c:v>0.17153896311092237</c:v>
                      </c:pt>
                      <c:pt idx="8">
                        <c:v>2.8677982881836102E-2</c:v>
                      </c:pt>
                      <c:pt idx="9">
                        <c:v>8.7739034938640645E-2</c:v>
                      </c:pt>
                      <c:pt idx="10">
                        <c:v>0.10830430885014015</c:v>
                      </c:pt>
                      <c:pt idx="11">
                        <c:v>0.10796717568202548</c:v>
                      </c:pt>
                      <c:pt idx="12">
                        <c:v>0.10901941344663083</c:v>
                      </c:pt>
                      <c:pt idx="13">
                        <c:v>7.6535547896192116E-2</c:v>
                      </c:pt>
                      <c:pt idx="14">
                        <c:v>8.7257545588510316E-2</c:v>
                      </c:pt>
                      <c:pt idx="15">
                        <c:v>3.1559784526149999E-2</c:v>
                      </c:pt>
                      <c:pt idx="16">
                        <c:v>0.137360201218443</c:v>
                      </c:pt>
                      <c:pt idx="17">
                        <c:v>0.16758183662300102</c:v>
                      </c:pt>
                      <c:pt idx="18">
                        <c:v>8.9789756859048289E-2</c:v>
                      </c:pt>
                      <c:pt idx="19">
                        <c:v>0.13409839708936599</c:v>
                      </c:pt>
                      <c:pt idx="20">
                        <c:v>9.6328366748080679E-2</c:v>
                      </c:pt>
                      <c:pt idx="21">
                        <c:v>0.15275477389850131</c:v>
                      </c:pt>
                      <c:pt idx="22">
                        <c:v>0.10726951833893252</c:v>
                      </c:pt>
                      <c:pt idx="23">
                        <c:v>0.13753036878006142</c:v>
                      </c:pt>
                      <c:pt idx="24">
                        <c:v>0.14816386411744947</c:v>
                      </c:pt>
                      <c:pt idx="25">
                        <c:v>0.13436397684656126</c:v>
                      </c:pt>
                      <c:pt idx="26">
                        <c:v>6.6228534493689983E-2</c:v>
                      </c:pt>
                      <c:pt idx="27">
                        <c:v>0.12718005686018388</c:v>
                      </c:pt>
                      <c:pt idx="28">
                        <c:v>0.14975695760235114</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1.1624141873484033E-2</c:v>
                      </c:pt>
                      <c:pt idx="1">
                        <c:v>8.5713097396522692E-3</c:v>
                      </c:pt>
                      <c:pt idx="2">
                        <c:v>1.8196204527582163E-2</c:v>
                      </c:pt>
                      <c:pt idx="3">
                        <c:v>7.4306935386878846E-3</c:v>
                      </c:pt>
                      <c:pt idx="4">
                        <c:v>8.861104922766351E-3</c:v>
                      </c:pt>
                      <c:pt idx="5">
                        <c:v>1.3860420632497436E-2</c:v>
                      </c:pt>
                      <c:pt idx="6">
                        <c:v>1.5680266141633328E-2</c:v>
                      </c:pt>
                      <c:pt idx="7">
                        <c:v>9.9321270220338997E-3</c:v>
                      </c:pt>
                      <c:pt idx="8">
                        <c:v>1.7651348225920279E-3</c:v>
                      </c:pt>
                      <c:pt idx="9">
                        <c:v>6.223447115406483E-3</c:v>
                      </c:pt>
                      <c:pt idx="10">
                        <c:v>1.2553199175380237E-2</c:v>
                      </c:pt>
                      <c:pt idx="11">
                        <c:v>6.7512740122376465E-3</c:v>
                      </c:pt>
                      <c:pt idx="12">
                        <c:v>6.3435367152108605E-3</c:v>
                      </c:pt>
                      <c:pt idx="13">
                        <c:v>4.8544152036344686E-3</c:v>
                      </c:pt>
                      <c:pt idx="14">
                        <c:v>5.4095806314296844E-3</c:v>
                      </c:pt>
                      <c:pt idx="15">
                        <c:v>4.6149098614079696E-3</c:v>
                      </c:pt>
                      <c:pt idx="16">
                        <c:v>7.9964211462022605E-3</c:v>
                      </c:pt>
                      <c:pt idx="17">
                        <c:v>6.5549791042404859E-3</c:v>
                      </c:pt>
                      <c:pt idx="18">
                        <c:v>5.2708114817350401E-3</c:v>
                      </c:pt>
                      <c:pt idx="19">
                        <c:v>8.0561365280122175E-3</c:v>
                      </c:pt>
                      <c:pt idx="20">
                        <c:v>5.2657761247789725E-3</c:v>
                      </c:pt>
                      <c:pt idx="21">
                        <c:v>9.9914931796229022E-3</c:v>
                      </c:pt>
                      <c:pt idx="22">
                        <c:v>9.4785087002096039E-3</c:v>
                      </c:pt>
                      <c:pt idx="23">
                        <c:v>7.6451171469518932E-3</c:v>
                      </c:pt>
                      <c:pt idx="24">
                        <c:v>1.0392768505357431E-2</c:v>
                      </c:pt>
                      <c:pt idx="25">
                        <c:v>8.5767067263705764E-3</c:v>
                      </c:pt>
                      <c:pt idx="26">
                        <c:v>5.192483059887355E-3</c:v>
                      </c:pt>
                      <c:pt idx="27">
                        <c:v>8.650113558970449E-3</c:v>
                      </c:pt>
                      <c:pt idx="28">
                        <c:v>7.9700671635157278E-3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6.0699112002047433E-4</c:v>
                      </c:pt>
                      <c:pt idx="2">
                        <c:v>0</c:v>
                      </c:pt>
                      <c:pt idx="3">
                        <c:v>0</c:v>
                      </c:pt>
                      <c:pt idx="4">
                        <c:v>0</c:v>
                      </c:pt>
                      <c:pt idx="5">
                        <c:v>0</c:v>
                      </c:pt>
                      <c:pt idx="6">
                        <c:v>0</c:v>
                      </c:pt>
                      <c:pt idx="7">
                        <c:v>0</c:v>
                      </c:pt>
                      <c:pt idx="8">
                        <c:v>1.0818472380237532E-2</c:v>
                      </c:pt>
                      <c:pt idx="9">
                        <c:v>0</c:v>
                      </c:pt>
                      <c:pt idx="10">
                        <c:v>0</c:v>
                      </c:pt>
                      <c:pt idx="11">
                        <c:v>0</c:v>
                      </c:pt>
                      <c:pt idx="12">
                        <c:v>0</c:v>
                      </c:pt>
                      <c:pt idx="13">
                        <c:v>0.10271808364925933</c:v>
                      </c:pt>
                      <c:pt idx="14">
                        <c:v>3.7175720273529677E-4</c:v>
                      </c:pt>
                      <c:pt idx="15">
                        <c:v>6.3143319611457832E-2</c:v>
                      </c:pt>
                      <c:pt idx="16">
                        <c:v>0</c:v>
                      </c:pt>
                      <c:pt idx="17">
                        <c:v>0</c:v>
                      </c:pt>
                      <c:pt idx="18">
                        <c:v>0.3171474323740841</c:v>
                      </c:pt>
                      <c:pt idx="19">
                        <c:v>0</c:v>
                      </c:pt>
                      <c:pt idx="20">
                        <c:v>0</c:v>
                      </c:pt>
                      <c:pt idx="21">
                        <c:v>0</c:v>
                      </c:pt>
                      <c:pt idx="22">
                        <c:v>0</c:v>
                      </c:pt>
                      <c:pt idx="23">
                        <c:v>0</c:v>
                      </c:pt>
                      <c:pt idx="24">
                        <c:v>0</c:v>
                      </c:pt>
                      <c:pt idx="25">
                        <c:v>0</c:v>
                      </c:pt>
                      <c:pt idx="26">
                        <c:v>2.0022066804877697E-3</c:v>
                      </c:pt>
                      <c:pt idx="27">
                        <c:v>0</c:v>
                      </c:pt>
                      <c:pt idx="28">
                        <c:v>2.1778107686083424E-2</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排出量比較シート!$BE$21:$BE$50</c:f>
              <c:numCache>
                <c:formatCode>#,##0_);[Red]\(#,##0\)</c:formatCode>
                <c:ptCount val="30"/>
                <c:pt idx="0">
                  <c:v>33.273884316887468</c:v>
                </c:pt>
                <c:pt idx="1">
                  <c:v>90.190988277809424</c:v>
                </c:pt>
                <c:pt idx="2">
                  <c:v>34.244090922725988</c:v>
                </c:pt>
                <c:pt idx="3">
                  <c:v>91.774558643248469</c:v>
                </c:pt>
                <c:pt idx="4">
                  <c:v>63.92033870924665</c:v>
                </c:pt>
                <c:pt idx="5">
                  <c:v>16.042094857630254</c:v>
                </c:pt>
                <c:pt idx="6">
                  <c:v>27.028783842574622</c:v>
                </c:pt>
                <c:pt idx="7">
                  <c:v>63.250765944331164</c:v>
                </c:pt>
                <c:pt idx="8">
                  <c:v>908.23487120678521</c:v>
                </c:pt>
                <c:pt idx="9">
                  <c:v>166.35197830091789</c:v>
                </c:pt>
                <c:pt idx="10">
                  <c:v>51.892196462979904</c:v>
                </c:pt>
                <c:pt idx="11">
                  <c:v>131.89569592804787</c:v>
                </c:pt>
                <c:pt idx="12">
                  <c:v>128.37357310576718</c:v>
                </c:pt>
                <c:pt idx="13">
                  <c:v>155.43173248102406</c:v>
                </c:pt>
                <c:pt idx="14">
                  <c:v>187.00707529968193</c:v>
                </c:pt>
                <c:pt idx="15">
                  <c:v>230.125386287841</c:v>
                </c:pt>
                <c:pt idx="16">
                  <c:v>58.136259701055465</c:v>
                </c:pt>
                <c:pt idx="17">
                  <c:v>107.43650064431041</c:v>
                </c:pt>
                <c:pt idx="18">
                  <c:v>87.520004024871952</c:v>
                </c:pt>
                <c:pt idx="19">
                  <c:v>64.447855475370176</c:v>
                </c:pt>
                <c:pt idx="20">
                  <c:v>227.25070808525979</c:v>
                </c:pt>
                <c:pt idx="21">
                  <c:v>35.340239793909291</c:v>
                </c:pt>
                <c:pt idx="22">
                  <c:v>72.841781869733325</c:v>
                </c:pt>
                <c:pt idx="23">
                  <c:v>81.372659743918035</c:v>
                </c:pt>
                <c:pt idx="24">
                  <c:v>73.49368093046705</c:v>
                </c:pt>
                <c:pt idx="25">
                  <c:v>97.331477938650707</c:v>
                </c:pt>
                <c:pt idx="26">
                  <c:v>214.77525638160117</c:v>
                </c:pt>
                <c:pt idx="27">
                  <c:v>47.435453518866446</c:v>
                </c:pt>
                <c:pt idx="28">
                  <c:v>81.080888952277718</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排出量比較シート!$BI$21:$BI$50</c:f>
              <c:numCache>
                <c:formatCode>#,##0_);[Red]\(#,##0\)</c:formatCode>
                <c:ptCount val="30"/>
                <c:pt idx="0">
                  <c:v>33.46816506830146</c:v>
                </c:pt>
                <c:pt idx="1">
                  <c:v>39.05798203765319</c:v>
                </c:pt>
                <c:pt idx="2">
                  <c:v>17.775445815727586</c:v>
                </c:pt>
                <c:pt idx="3">
                  <c:v>42.11592875986446</c:v>
                </c:pt>
                <c:pt idx="4">
                  <c:v>28.314113118870555</c:v>
                </c:pt>
                <c:pt idx="5">
                  <c:v>30.406390855169711</c:v>
                </c:pt>
                <c:pt idx="6">
                  <c:v>19.92187827227896</c:v>
                </c:pt>
                <c:pt idx="7">
                  <c:v>31.095305465630993</c:v>
                </c:pt>
                <c:pt idx="8">
                  <c:v>45.085808527914025</c:v>
                </c:pt>
                <c:pt idx="9">
                  <c:v>37.078261629332047</c:v>
                </c:pt>
                <c:pt idx="10">
                  <c:v>28.072729705012907</c:v>
                </c:pt>
                <c:pt idx="11">
                  <c:v>39.766378202935414</c:v>
                </c:pt>
                <c:pt idx="12">
                  <c:v>38.822524417436526</c:v>
                </c:pt>
                <c:pt idx="13">
                  <c:v>58.114513629163042</c:v>
                </c:pt>
                <c:pt idx="14">
                  <c:v>43.063548422495884</c:v>
                </c:pt>
                <c:pt idx="15">
                  <c:v>52.773289249347371</c:v>
                </c:pt>
                <c:pt idx="16">
                  <c:v>69.105251958980929</c:v>
                </c:pt>
                <c:pt idx="17">
                  <c:v>43.988922721699431</c:v>
                </c:pt>
                <c:pt idx="18">
                  <c:v>43.780741397317883</c:v>
                </c:pt>
                <c:pt idx="19">
                  <c:v>53.888197625982123</c:v>
                </c:pt>
                <c:pt idx="20">
                  <c:v>24.85188980530479</c:v>
                </c:pt>
                <c:pt idx="21">
                  <c:v>44.102928770845871</c:v>
                </c:pt>
                <c:pt idx="22">
                  <c:v>27.321095750922115</c:v>
                </c:pt>
                <c:pt idx="23">
                  <c:v>34.768926907029176</c:v>
                </c:pt>
                <c:pt idx="24">
                  <c:v>19.254593571970979</c:v>
                </c:pt>
                <c:pt idx="25">
                  <c:v>22.791695948473052</c:v>
                </c:pt>
                <c:pt idx="26">
                  <c:v>35.276264075697725</c:v>
                </c:pt>
                <c:pt idx="27">
                  <c:v>51.725618787692767</c:v>
                </c:pt>
                <c:pt idx="28">
                  <c:v>38.256986297449025</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排出量比較シート!$BJ$21:$BJ$50</c:f>
              <c:numCache>
                <c:formatCode>#,##0_);[Red]\(#,##0\)</c:formatCode>
                <c:ptCount val="30"/>
                <c:pt idx="0">
                  <c:v>31.412584004479172</c:v>
                </c:pt>
                <c:pt idx="1">
                  <c:v>25.16627442689008</c:v>
                </c:pt>
                <c:pt idx="2">
                  <c:v>27.235189341173498</c:v>
                </c:pt>
                <c:pt idx="3">
                  <c:v>51.451873919539679</c:v>
                </c:pt>
                <c:pt idx="4">
                  <c:v>62.151015168646531</c:v>
                </c:pt>
                <c:pt idx="5">
                  <c:v>31.418784558258135</c:v>
                </c:pt>
                <c:pt idx="6">
                  <c:v>25.566457665366315</c:v>
                </c:pt>
                <c:pt idx="7">
                  <c:v>34.012899755363527</c:v>
                </c:pt>
                <c:pt idx="8">
                  <c:v>48.921892320502238</c:v>
                </c:pt>
                <c:pt idx="9">
                  <c:v>40.949408181612377</c:v>
                </c:pt>
                <c:pt idx="10">
                  <c:v>24.686416697495503</c:v>
                </c:pt>
                <c:pt idx="11">
                  <c:v>35.001457745451525</c:v>
                </c:pt>
                <c:pt idx="12">
                  <c:v>63.707970373698458</c:v>
                </c:pt>
                <c:pt idx="13">
                  <c:v>76.515604093264997</c:v>
                </c:pt>
                <c:pt idx="14">
                  <c:v>56.076508767836152</c:v>
                </c:pt>
                <c:pt idx="15">
                  <c:v>40.370818188467219</c:v>
                </c:pt>
                <c:pt idx="16">
                  <c:v>38.849233700452992</c:v>
                </c:pt>
                <c:pt idx="17">
                  <c:v>42.785988461464264</c:v>
                </c:pt>
                <c:pt idx="18">
                  <c:v>48.219575030647867</c:v>
                </c:pt>
                <c:pt idx="19">
                  <c:v>38.354374030688845</c:v>
                </c:pt>
                <c:pt idx="20">
                  <c:v>23.008623113983845</c:v>
                </c:pt>
                <c:pt idx="21">
                  <c:v>37.729361790370369</c:v>
                </c:pt>
                <c:pt idx="22">
                  <c:v>32.658580360946971</c:v>
                </c:pt>
                <c:pt idx="23">
                  <c:v>55.173186992911141</c:v>
                </c:pt>
                <c:pt idx="24">
                  <c:v>21.32198024007992</c:v>
                </c:pt>
                <c:pt idx="25">
                  <c:v>27.953469333080889</c:v>
                </c:pt>
                <c:pt idx="26">
                  <c:v>41.825293467823862</c:v>
                </c:pt>
                <c:pt idx="27">
                  <c:v>50.883935857962982</c:v>
                </c:pt>
                <c:pt idx="28">
                  <c:v>32.550430239080939</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排出量比較シート!$BK$21:$BK$50</c:f>
              <c:numCache>
                <c:formatCode>#,##0_);[Red]\(#,##0\)</c:formatCode>
                <c:ptCount val="30"/>
                <c:pt idx="0">
                  <c:v>64.239121375479812</c:v>
                </c:pt>
                <c:pt idx="1">
                  <c:v>63.169681405506481</c:v>
                </c:pt>
                <c:pt idx="2">
                  <c:v>20.034474507326962</c:v>
                </c:pt>
                <c:pt idx="3">
                  <c:v>65.408320374950904</c:v>
                </c:pt>
                <c:pt idx="4">
                  <c:v>54.271569415806319</c:v>
                </c:pt>
                <c:pt idx="5">
                  <c:v>51.245814841574223</c:v>
                </c:pt>
                <c:pt idx="6">
                  <c:v>45.174843279696013</c:v>
                </c:pt>
                <c:pt idx="7">
                  <c:v>62.013955174007485</c:v>
                </c:pt>
                <c:pt idx="8">
                  <c:v>74.679548535856981</c:v>
                </c:pt>
                <c:pt idx="9">
                  <c:v>57.967675480245028</c:v>
                </c:pt>
                <c:pt idx="10">
                  <c:v>41.176900011599692</c:v>
                </c:pt>
                <c:pt idx="11">
                  <c:v>62.964814422388763</c:v>
                </c:pt>
                <c:pt idx="12">
                  <c:v>60.418217978087426</c:v>
                </c:pt>
                <c:pt idx="13">
                  <c:v>98.190029318130826</c:v>
                </c:pt>
                <c:pt idx="14">
                  <c:v>59.665220745566309</c:v>
                </c:pt>
                <c:pt idx="15">
                  <c:v>58.052728170838421</c:v>
                </c:pt>
                <c:pt idx="16">
                  <c:v>60.929096588570061</c:v>
                </c:pt>
                <c:pt idx="17">
                  <c:v>82.989243131846081</c:v>
                </c:pt>
                <c:pt idx="18">
                  <c:v>168.15753926601974</c:v>
                </c:pt>
                <c:pt idx="19">
                  <c:v>63.108256868925736</c:v>
                </c:pt>
                <c:pt idx="20">
                  <c:v>61.228967032049454</c:v>
                </c:pt>
                <c:pt idx="21">
                  <c:v>61.745324657464415</c:v>
                </c:pt>
                <c:pt idx="22">
                  <c:v>51.877390170561128</c:v>
                </c:pt>
                <c:pt idx="23">
                  <c:v>64.874284683702683</c:v>
                </c:pt>
                <c:pt idx="24">
                  <c:v>52.270803843893276</c:v>
                </c:pt>
                <c:pt idx="25">
                  <c:v>59.131582868840916</c:v>
                </c:pt>
                <c:pt idx="26">
                  <c:v>47.850800844107162</c:v>
                </c:pt>
                <c:pt idx="27">
                  <c:v>56.032684516683638</c:v>
                </c:pt>
                <c:pt idx="28">
                  <c:v>72.11420602221115</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排出量比較シート!$BQ$21:$BQ$50</c:f>
              <c:numCache>
                <c:formatCode>#,##0_);[Red]\(#,##0\)</c:formatCode>
                <c:ptCount val="30"/>
                <c:pt idx="0">
                  <c:v>2.905442221193804</c:v>
                </c:pt>
                <c:pt idx="1">
                  <c:v>6.200389105300423</c:v>
                </c:pt>
                <c:pt idx="2">
                  <c:v>3.0667789827199998</c:v>
                </c:pt>
                <c:pt idx="3">
                  <c:v>2.176261155153326</c:v>
                </c:pt>
                <c:pt idx="4">
                  <c:v>3.3025879380199989</c:v>
                </c:pt>
                <c:pt idx="5">
                  <c:v>4.7224483324803241</c:v>
                </c:pt>
                <c:pt idx="6">
                  <c:v>0</c:v>
                </c:pt>
                <c:pt idx="7">
                  <c:v>0</c:v>
                </c:pt>
                <c:pt idx="8">
                  <c:v>3.6364933686400009</c:v>
                </c:pt>
                <c:pt idx="9">
                  <c:v>2.8049529505303981</c:v>
                </c:pt>
                <c:pt idx="10">
                  <c:v>0</c:v>
                </c:pt>
                <c:pt idx="11">
                  <c:v>0</c:v>
                </c:pt>
                <c:pt idx="12">
                  <c:v>2.9816399707289798</c:v>
                </c:pt>
                <c:pt idx="13">
                  <c:v>0</c:v>
                </c:pt>
                <c:pt idx="14">
                  <c:v>3.1990828513819478</c:v>
                </c:pt>
                <c:pt idx="15">
                  <c:v>3.3949697843766748</c:v>
                </c:pt>
                <c:pt idx="16">
                  <c:v>5.4794523923999998</c:v>
                </c:pt>
                <c:pt idx="17">
                  <c:v>3.5393476688980652</c:v>
                </c:pt>
                <c:pt idx="18">
                  <c:v>5.6703786344400013</c:v>
                </c:pt>
                <c:pt idx="19">
                  <c:v>3.178885947533129</c:v>
                </c:pt>
                <c:pt idx="20">
                  <c:v>4.1179116159999998</c:v>
                </c:pt>
                <c:pt idx="21">
                  <c:v>4.4159758221817098</c:v>
                </c:pt>
                <c:pt idx="22">
                  <c:v>4.4238322201654192</c:v>
                </c:pt>
                <c:pt idx="23">
                  <c:v>5.3137302670972248</c:v>
                </c:pt>
                <c:pt idx="24">
                  <c:v>2.7903780749268821</c:v>
                </c:pt>
                <c:pt idx="25">
                  <c:v>3.0864933361386022</c:v>
                </c:pt>
                <c:pt idx="26">
                  <c:v>2.4438776771053679</c:v>
                </c:pt>
                <c:pt idx="27">
                  <c:v>3.417898323486857</c:v>
                </c:pt>
                <c:pt idx="28">
                  <c:v>4.4232167053500726</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排出量比較シート!$BR$21:$BR$50</c:f>
              <c:numCache>
                <c:formatCode>#,##0_);[Red]\(#,##0\)</c:formatCode>
                <c:ptCount val="30"/>
                <c:pt idx="0">
                  <c:v>165.29919698634168</c:v>
                </c:pt>
                <c:pt idx="1">
                  <c:v>223.78531525315958</c:v>
                </c:pt>
                <c:pt idx="2">
                  <c:v>102.35597956967403</c:v>
                </c:pt>
                <c:pt idx="3">
                  <c:v>252.92694285275684</c:v>
                </c:pt>
                <c:pt idx="4">
                  <c:v>211.95962435059005</c:v>
                </c:pt>
                <c:pt idx="5">
                  <c:v>133.83553344511265</c:v>
                </c:pt>
                <c:pt idx="6">
                  <c:v>117.69196305991591</c:v>
                </c:pt>
                <c:pt idx="7">
                  <c:v>190.37292633933316</c:v>
                </c:pt>
                <c:pt idx="8">
                  <c:v>1080.5586139596985</c:v>
                </c:pt>
                <c:pt idx="9">
                  <c:v>305.15227654263771</c:v>
                </c:pt>
                <c:pt idx="10">
                  <c:v>145.828242877088</c:v>
                </c:pt>
                <c:pt idx="11">
                  <c:v>269.62834629882354</c:v>
                </c:pt>
                <c:pt idx="12">
                  <c:v>294.30392584571854</c:v>
                </c:pt>
                <c:pt idx="13">
                  <c:v>388.25187952158291</c:v>
                </c:pt>
                <c:pt idx="14">
                  <c:v>349.01143608696225</c:v>
                </c:pt>
                <c:pt idx="15">
                  <c:v>384.71719168087066</c:v>
                </c:pt>
                <c:pt idx="16">
                  <c:v>232.49929434145946</c:v>
                </c:pt>
                <c:pt idx="17">
                  <c:v>280.74000262821829</c:v>
                </c:pt>
                <c:pt idx="18">
                  <c:v>353.34823835329746</c:v>
                </c:pt>
                <c:pt idx="19">
                  <c:v>222.97756994849999</c:v>
                </c:pt>
                <c:pt idx="20">
                  <c:v>340.45809965259787</c:v>
                </c:pt>
                <c:pt idx="21">
                  <c:v>183.33383083477165</c:v>
                </c:pt>
                <c:pt idx="22">
                  <c:v>189.12268037232894</c:v>
                </c:pt>
                <c:pt idx="23">
                  <c:v>241.50278859465826</c:v>
                </c:pt>
                <c:pt idx="24">
                  <c:v>169.13143666133811</c:v>
                </c:pt>
                <c:pt idx="25">
                  <c:v>210.29471942518416</c:v>
                </c:pt>
                <c:pt idx="26">
                  <c:v>342.17149244633526</c:v>
                </c:pt>
                <c:pt idx="27">
                  <c:v>209.4955910046927</c:v>
                </c:pt>
                <c:pt idx="28">
                  <c:v>228.42572821636892</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extLst>
                      <c:ext uri="{02D57815-91ED-43cb-92C2-25804820EDAC}">
                        <c15:formulaRef>
                          <c15:sqref>排出量比較シート!$BF$21:$BF$68</c15:sqref>
                        </c15:formulaRef>
                      </c:ext>
                    </c:extLst>
                    <c:numCache>
                      <c:formatCode>#,##0_);[Red]\(#,##0\)</c:formatCode>
                      <c:ptCount val="48"/>
                      <c:pt idx="0">
                        <c:v>18.35465031592134</c:v>
                      </c:pt>
                      <c:pt idx="1">
                        <c:v>80.415296590399649</c:v>
                      </c:pt>
                      <c:pt idx="2">
                        <c:v>33.86980085447891</c:v>
                      </c:pt>
                      <c:pt idx="3">
                        <c:v>76.208908220789752</c:v>
                      </c:pt>
                      <c:pt idx="4">
                        <c:v>55.470399104884656</c:v>
                      </c:pt>
                      <c:pt idx="5">
                        <c:v>13.97913451184658</c:v>
                      </c:pt>
                      <c:pt idx="6">
                        <c:v>20.427297617310799</c:v>
                      </c:pt>
                      <c:pt idx="7">
                        <c:v>52.268516056019031</c:v>
                      </c:pt>
                      <c:pt idx="8">
                        <c:v>903.21858174505451</c:v>
                      </c:pt>
                      <c:pt idx="9">
                        <c:v>149.22857190565742</c:v>
                      </c:pt>
                      <c:pt idx="10">
                        <c:v>50.350998331165648</c:v>
                      </c:pt>
                      <c:pt idx="11">
                        <c:v>124.12010662513983</c:v>
                      </c:pt>
                      <c:pt idx="12">
                        <c:v>114.83690273979796</c:v>
                      </c:pt>
                      <c:pt idx="13">
                        <c:v>130.77337643783829</c:v>
                      </c:pt>
                      <c:pt idx="14">
                        <c:v>168.44477336889457</c:v>
                      </c:pt>
                      <c:pt idx="15">
                        <c:v>229.00644275905165</c:v>
                      </c:pt>
                      <c:pt idx="16">
                        <c:v>43.304593315419453</c:v>
                      </c:pt>
                      <c:pt idx="17">
                        <c:v>87.204434229366257</c:v>
                      </c:pt>
                      <c:pt idx="18">
                        <c:v>73.496602887717941</c:v>
                      </c:pt>
                      <c:pt idx="19">
                        <c:v>56.557209252461043</c:v>
                      </c:pt>
                      <c:pt idx="20">
                        <c:v>220.77911549970042</c:v>
                      </c:pt>
                      <c:pt idx="21">
                        <c:v>25.678715032290228</c:v>
                      </c:pt>
                      <c:pt idx="22">
                        <c:v>67.378053172304575</c:v>
                      </c:pt>
                      <c:pt idx="23">
                        <c:v>56.489031005174127</c:v>
                      </c:pt>
                      <c:pt idx="24">
                        <c:v>61.79446538937966</c:v>
                      </c:pt>
                      <c:pt idx="25">
                        <c:v>81.781016486149539</c:v>
                      </c:pt>
                      <c:pt idx="26">
                        <c:v>204.95153368890544</c:v>
                      </c:pt>
                      <c:pt idx="27">
                        <c:v>36.264353403830029</c:v>
                      </c:pt>
                      <c:pt idx="28">
                        <c:v>68.229941177698947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2.0782361161525316</c:v>
                      </c:pt>
                      <c:pt idx="1">
                        <c:v>1.3517879599580536</c:v>
                      </c:pt>
                      <c:pt idx="2">
                        <c:v>0.37429006824707728</c:v>
                      </c:pt>
                      <c:pt idx="3">
                        <c:v>2.7859652656202907</c:v>
                      </c:pt>
                      <c:pt idx="4">
                        <c:v>3.0820577259925499</c:v>
                      </c:pt>
                      <c:pt idx="5">
                        <c:v>1.198420095839462</c:v>
                      </c:pt>
                      <c:pt idx="6">
                        <c:v>1.2431621417471383</c:v>
                      </c:pt>
                      <c:pt idx="7">
                        <c:v>1.6416737304743556</c:v>
                      </c:pt>
                      <c:pt idx="8">
                        <c:v>1.8105159346749604</c:v>
                      </c:pt>
                      <c:pt idx="9">
                        <c:v>2.7263896904354454</c:v>
                      </c:pt>
                      <c:pt idx="10">
                        <c:v>0.89716879485311296</c:v>
                      </c:pt>
                      <c:pt idx="11">
                        <c:v>3.2261073486339362</c:v>
                      </c:pt>
                      <c:pt idx="12">
                        <c:v>3.4806042317353514</c:v>
                      </c:pt>
                      <c:pt idx="13">
                        <c:v>4.8380634031582677</c:v>
                      </c:pt>
                      <c:pt idx="14">
                        <c:v>3.1343513160864909</c:v>
                      </c:pt>
                      <c:pt idx="15">
                        <c:v>1.0214801979607917</c:v>
                      </c:pt>
                      <c:pt idx="16">
                        <c:v>2.2848826817235541</c:v>
                      </c:pt>
                      <c:pt idx="17">
                        <c:v>2.702501095312833</c:v>
                      </c:pt>
                      <c:pt idx="18">
                        <c:v>1.793481717821656</c:v>
                      </c:pt>
                      <c:pt idx="19">
                        <c:v>1.7000840652724782</c:v>
                      </c:pt>
                      <c:pt idx="20">
                        <c:v>1.3864126288924363</c:v>
                      </c:pt>
                      <c:pt idx="21">
                        <c:v>2.7639230890099094</c:v>
                      </c:pt>
                      <c:pt idx="22">
                        <c:v>1.3120563095667443</c:v>
                      </c:pt>
                      <c:pt idx="23">
                        <c:v>3.4582231652946938</c:v>
                      </c:pt>
                      <c:pt idx="24">
                        <c:v>1.5750743640582674</c:v>
                      </c:pt>
                      <c:pt idx="25">
                        <c:v>1.8039762709813707</c:v>
                      </c:pt>
                      <c:pt idx="26">
                        <c:v>2.4516806733768943</c:v>
                      </c:pt>
                      <c:pt idx="27">
                        <c:v>1.5023275912125298</c:v>
                      </c:pt>
                      <c:pt idx="28">
                        <c:v>3.8226308178733448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12.840997884813598</c:v>
                      </c:pt>
                      <c:pt idx="1">
                        <c:v>8.4239037274517123</c:v>
                      </c:pt>
                      <c:pt idx="2">
                        <c:v>0</c:v>
                      </c:pt>
                      <c:pt idx="3">
                        <c:v>12.779685156838418</c:v>
                      </c:pt>
                      <c:pt idx="4">
                        <c:v>5.3678818783694471</c:v>
                      </c:pt>
                      <c:pt idx="5">
                        <c:v>0.86454024994421119</c:v>
                      </c:pt>
                      <c:pt idx="6">
                        <c:v>5.3583240835166848</c:v>
                      </c:pt>
                      <c:pt idx="7">
                        <c:v>9.3405761578377735</c:v>
                      </c:pt>
                      <c:pt idx="8">
                        <c:v>3.205773527055773</c:v>
                      </c:pt>
                      <c:pt idx="9">
                        <c:v>14.397016704825038</c:v>
                      </c:pt>
                      <c:pt idx="10">
                        <c:v>0.64402933696114006</c:v>
                      </c:pt>
                      <c:pt idx="11">
                        <c:v>4.5494819542741203</c:v>
                      </c:pt>
                      <c:pt idx="12">
                        <c:v>10.056066134233866</c:v>
                      </c:pt>
                      <c:pt idx="13">
                        <c:v>19.820292640027496</c:v>
                      </c:pt>
                      <c:pt idx="14">
                        <c:v>15.427950614700872</c:v>
                      </c:pt>
                      <c:pt idx="15">
                        <c:v>9.7463330828569311E-2</c:v>
                      </c:pt>
                      <c:pt idx="16">
                        <c:v>12.546783703912464</c:v>
                      </c:pt>
                      <c:pt idx="17">
                        <c:v>17.529565319631317</c:v>
                      </c:pt>
                      <c:pt idx="18">
                        <c:v>12.229919419332365</c:v>
                      </c:pt>
                      <c:pt idx="19">
                        <c:v>6.1905621576366485</c:v>
                      </c:pt>
                      <c:pt idx="20">
                        <c:v>5.085179956666936</c:v>
                      </c:pt>
                      <c:pt idx="21">
                        <c:v>6.8976016726091505</c:v>
                      </c:pt>
                      <c:pt idx="22">
                        <c:v>4.1516723878620114</c:v>
                      </c:pt>
                      <c:pt idx="23">
                        <c:v>21.425405573449218</c:v>
                      </c:pt>
                      <c:pt idx="24">
                        <c:v>10.124141177029122</c:v>
                      </c:pt>
                      <c:pt idx="25">
                        <c:v>13.746485181519802</c:v>
                      </c:pt>
                      <c:pt idx="26">
                        <c:v>7.3720420193188128</c:v>
                      </c:pt>
                      <c:pt idx="27">
                        <c:v>9.668772523823888</c:v>
                      </c:pt>
                      <c:pt idx="28">
                        <c:v>9.0283169567054244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62.317660058137591</c:v>
                      </c:pt>
                      <c:pt idx="1">
                        <c:v>61.115712454136272</c:v>
                      </c:pt>
                      <c:pt idx="2">
                        <c:v>18.171984168456152</c:v>
                      </c:pt>
                      <c:pt idx="3">
                        <c:v>63.528897774934848</c:v>
                      </c:pt>
                      <c:pt idx="4">
                        <c:v>52.393372945045598</c:v>
                      </c:pt>
                      <c:pt idx="5">
                        <c:v>49.390798052450286</c:v>
                      </c:pt>
                      <c:pt idx="6">
                        <c:v>43.329401976185252</c:v>
                      </c:pt>
                      <c:pt idx="7">
                        <c:v>60.123147088048924</c:v>
                      </c:pt>
                      <c:pt idx="8">
                        <c:v>61.082223378154197</c:v>
                      </c:pt>
                      <c:pt idx="9">
                        <c:v>56.068576425036028</c:v>
                      </c:pt>
                      <c:pt idx="10">
                        <c:v>39.346289033367881</c:v>
                      </c:pt>
                      <c:pt idx="11">
                        <c:v>61.144479575058902</c:v>
                      </c:pt>
                      <c:pt idx="12">
                        <c:v>58.551290219054415</c:v>
                      </c:pt>
                      <c:pt idx="13">
                        <c:v>56.424804453661494</c:v>
                      </c:pt>
                      <c:pt idx="14">
                        <c:v>57.647467725560503</c:v>
                      </c:pt>
                      <c:pt idx="15">
                        <c:v>31.984972414769487</c:v>
                      </c:pt>
                      <c:pt idx="16">
                        <c:v>59.069934314820912</c:v>
                      </c:pt>
                      <c:pt idx="17">
                        <c:v>81.148998280893693</c:v>
                      </c:pt>
                      <c:pt idx="18">
                        <c:v>54.231620786602171</c:v>
                      </c:pt>
                      <c:pt idx="19">
                        <c:v>61.311919122736228</c:v>
                      </c:pt>
                      <c:pt idx="20">
                        <c:v>59.436190899411187</c:v>
                      </c:pt>
                      <c:pt idx="21">
                        <c:v>59.913545937084656</c:v>
                      </c:pt>
                      <c:pt idx="22">
                        <c:v>50.084789199245051</c:v>
                      </c:pt>
                      <c:pt idx="23">
                        <c:v>63.027967573580959</c:v>
                      </c:pt>
                      <c:pt idx="24">
                        <c:v>50.513059975693466</c:v>
                      </c:pt>
                      <c:pt idx="25">
                        <c:v>57.327946734226728</c:v>
                      </c:pt>
                      <c:pt idx="26">
                        <c:v>45.388983117954666</c:v>
                      </c:pt>
                      <c:pt idx="27">
                        <c:v>54.220523864389421</c:v>
                      </c:pt>
                      <c:pt idx="28">
                        <c:v>65.318957519083597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63.776446897612871</c:v>
                </c:pt>
                <c:pt idx="2">
                  <c:v>1.5670957701260604</c:v>
                </c:pt>
                <c:pt idx="3">
                  <c:v>8.5923502923644062</c:v>
                </c:pt>
                <c:pt idx="4">
                  <c:v>21.79205027652414</c:v>
                </c:pt>
                <c:pt idx="5">
                  <c:v>27.589154353366236</c:v>
                </c:pt>
                <c:pt idx="7">
                  <c:v>51.751224018997121</c:v>
                </c:pt>
                <c:pt idx="8">
                  <c:v>1.7798119485166786</c:v>
                </c:pt>
                <c:pt idx="9">
                  <c:v>0</c:v>
                </c:pt>
                <c:pt idx="10">
                  <c:v>3.591054110248709</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73.935892960103331</c:v>
                </c:pt>
                <c:pt idx="4">
                  <c:v>21.79205027652414</c:v>
                </c:pt>
                <c:pt idx="5">
                  <c:v>27.589154353366236</c:v>
                </c:pt>
                <c:pt idx="6">
                  <c:v>53.531035967513802</c:v>
                </c:pt>
                <c:pt idx="10">
                  <c:v>3.591054110248709</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-173711.78684431588</c:v>
                </c:pt>
                <c:pt idx="12">
                  <c:v>0</c:v>
                </c:pt>
                <c:pt idx="13">
                  <c:v>0</c:v>
                </c:pt>
                <c:pt idx="14">
                  <c:v>0</c:v>
                </c:pt>
                <c:pt idx="15">
                  <c:v>0</c:v>
                </c:pt>
                <c:pt idx="16">
                  <c:v>-177337.76214799099</c:v>
                </c:pt>
                <c:pt idx="17">
                  <c:v>-36842.894002596906</c:v>
                </c:pt>
                <c:pt idx="18">
                  <c:v>0</c:v>
                </c:pt>
                <c:pt idx="19">
                  <c:v>0</c:v>
                </c:pt>
                <c:pt idx="20">
                  <c:v>0</c:v>
                </c:pt>
                <c:pt idx="21">
                  <c:v>-1379733.3842016417</c:v>
                </c:pt>
                <c:pt idx="22">
                  <c:v>-2841320.0408966988</c:v>
                </c:pt>
                <c:pt idx="23">
                  <c:v>0</c:v>
                </c:pt>
                <c:pt idx="24">
                  <c:v>0</c:v>
                </c:pt>
                <c:pt idx="25">
                  <c:v>0</c:v>
                </c:pt>
                <c:pt idx="26">
                  <c:v>0</c:v>
                </c:pt>
                <c:pt idx="27">
                  <c:v>-25287.721540568629</c:v>
                </c:pt>
                <c:pt idx="28">
                  <c:v>0</c:v>
                </c:pt>
                <c:pt idx="29">
                  <c:v>0</c:v>
                </c:pt>
                <c:pt idx="30">
                  <c:v>-61997.712369874411</c:v>
                </c:pt>
                <c:pt idx="31">
                  <c:v>-59487.319807205931</c:v>
                </c:pt>
                <c:pt idx="32">
                  <c:v>0</c:v>
                </c:pt>
                <c:pt idx="33">
                  <c:v>0</c:v>
                </c:pt>
                <c:pt idx="34">
                  <c:v>0</c:v>
                </c:pt>
                <c:pt idx="35">
                  <c:v>-26823.636064585065</c:v>
                </c:pt>
                <c:pt idx="36">
                  <c:v>0</c:v>
                </c:pt>
                <c:pt idx="37">
                  <c:v>0</c:v>
                </c:pt>
                <c:pt idx="38">
                  <c:v>0</c:v>
                </c:pt>
                <c:pt idx="39">
                  <c:v>0</c:v>
                </c:pt>
                <c:pt idx="40">
                  <c:v>0</c:v>
                </c:pt>
                <c:pt idx="41">
                  <c:v>0</c:v>
                </c:pt>
                <c:pt idx="42">
                  <c:v>0</c:v>
                </c:pt>
                <c:pt idx="43">
                  <c:v>0</c:v>
                </c:pt>
                <c:pt idx="44">
                  <c:v>0</c:v>
                </c:pt>
                <c:pt idx="45">
                  <c:v>0</c:v>
                </c:pt>
                <c:pt idx="46">
                  <c:v>0</c:v>
                </c:pt>
                <c:pt idx="47">
                  <c:v>-5904973.3730893452</c:v>
                </c:pt>
                <c:pt idx="48">
                  <c:v>0</c:v>
                </c:pt>
                <c:pt idx="49">
                  <c:v>0</c:v>
                </c:pt>
                <c:pt idx="50">
                  <c:v>0</c:v>
                </c:pt>
                <c:pt idx="51">
                  <c:v>0</c:v>
                </c:pt>
                <c:pt idx="52">
                  <c:v>0</c:v>
                </c:pt>
                <c:pt idx="53">
                  <c:v>0</c:v>
                </c:pt>
                <c:pt idx="54">
                  <c:v>-327410.21192172251</c:v>
                </c:pt>
                <c:pt idx="55">
                  <c:v>0</c:v>
                </c:pt>
                <c:pt idx="56">
                  <c:v>0</c:v>
                </c:pt>
                <c:pt idx="57">
                  <c:v>0</c:v>
                </c:pt>
                <c:pt idx="58">
                  <c:v>0</c:v>
                </c:pt>
                <c:pt idx="59">
                  <c:v>0</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再エネ比較シート!$BM$72:$BM$161</c:f>
              <c:numCache>
                <c:formatCode>#,##0_);[Red]\(#,##0\)</c:formatCode>
                <c:ptCount val="90"/>
                <c:pt idx="0">
                  <c:v>151723.14616126398</c:v>
                </c:pt>
                <c:pt idx="1">
                  <c:v>1235759.7576368346</c:v>
                </c:pt>
                <c:pt idx="2">
                  <c:v>21617.950652944164</c:v>
                </c:pt>
                <c:pt idx="3">
                  <c:v>540125.04157012759</c:v>
                </c:pt>
                <c:pt idx="4">
                  <c:v>1422617.0721076361</c:v>
                </c:pt>
                <c:pt idx="5">
                  <c:v>66062.176348403082</c:v>
                </c:pt>
                <c:pt idx="6">
                  <c:v>554748.12881161168</c:v>
                </c:pt>
                <c:pt idx="7">
                  <c:v>54895.155273150682</c:v>
                </c:pt>
                <c:pt idx="8">
                  <c:v>160258.31320093959</c:v>
                </c:pt>
                <c:pt idx="9">
                  <c:v>113490.49559300877</c:v>
                </c:pt>
                <c:pt idx="10">
                  <c:v>93740.072521183465</c:v>
                </c:pt>
                <c:pt idx="11">
                  <c:v>0</c:v>
                </c:pt>
                <c:pt idx="12">
                  <c:v>38874.849392369273</c:v>
                </c:pt>
                <c:pt idx="13">
                  <c:v>201145.90412919628</c:v>
                </c:pt>
                <c:pt idx="14">
                  <c:v>263255.91682473064</c:v>
                </c:pt>
                <c:pt idx="15">
                  <c:v>233375.23357852708</c:v>
                </c:pt>
                <c:pt idx="16">
                  <c:v>0</c:v>
                </c:pt>
                <c:pt idx="17">
                  <c:v>0</c:v>
                </c:pt>
                <c:pt idx="18">
                  <c:v>658395.81982727698</c:v>
                </c:pt>
                <c:pt idx="19">
                  <c:v>154955.7059838475</c:v>
                </c:pt>
                <c:pt idx="20">
                  <c:v>177655.28613557763</c:v>
                </c:pt>
                <c:pt idx="21">
                  <c:v>0</c:v>
                </c:pt>
                <c:pt idx="22">
                  <c:v>0</c:v>
                </c:pt>
                <c:pt idx="23">
                  <c:v>185840.0505405952</c:v>
                </c:pt>
                <c:pt idx="24">
                  <c:v>618791.41076991288</c:v>
                </c:pt>
                <c:pt idx="25">
                  <c:v>126261.43537805247</c:v>
                </c:pt>
                <c:pt idx="26">
                  <c:v>359085.87699147669</c:v>
                </c:pt>
                <c:pt idx="27">
                  <c:v>0</c:v>
                </c:pt>
                <c:pt idx="28">
                  <c:v>59034.784551593097</c:v>
                </c:pt>
                <c:pt idx="29">
                  <c:v>12368.050262408971</c:v>
                </c:pt>
                <c:pt idx="30">
                  <c:v>0</c:v>
                </c:pt>
                <c:pt idx="31">
                  <c:v>0</c:v>
                </c:pt>
                <c:pt idx="32">
                  <c:v>2776.8649217919738</c:v>
                </c:pt>
                <c:pt idx="33">
                  <c:v>393922.23739146278</c:v>
                </c:pt>
                <c:pt idx="34">
                  <c:v>222543.70447043801</c:v>
                </c:pt>
                <c:pt idx="35">
                  <c:v>0</c:v>
                </c:pt>
                <c:pt idx="36">
                  <c:v>166775.10456526512</c:v>
                </c:pt>
                <c:pt idx="37">
                  <c:v>279295.52230648405</c:v>
                </c:pt>
                <c:pt idx="38">
                  <c:v>207761.48909539921</c:v>
                </c:pt>
                <c:pt idx="39">
                  <c:v>871064.43261428818</c:v>
                </c:pt>
                <c:pt idx="40">
                  <c:v>918203.97361859714</c:v>
                </c:pt>
                <c:pt idx="41">
                  <c:v>101027.93789104908</c:v>
                </c:pt>
                <c:pt idx="42">
                  <c:v>195022.53503211611</c:v>
                </c:pt>
                <c:pt idx="43">
                  <c:v>78825.468110466114</c:v>
                </c:pt>
                <c:pt idx="44">
                  <c:v>95022.317630672071</c:v>
                </c:pt>
                <c:pt idx="45">
                  <c:v>110622.9135452592</c:v>
                </c:pt>
                <c:pt idx="46">
                  <c:v>347856.83347237576</c:v>
                </c:pt>
                <c:pt idx="47">
                  <c:v>0</c:v>
                </c:pt>
                <c:pt idx="48">
                  <c:v>268039.76699863141</c:v>
                </c:pt>
                <c:pt idx="49">
                  <c:v>337048.30591100216</c:v>
                </c:pt>
                <c:pt idx="50">
                  <c:v>539145.96082043636</c:v>
                </c:pt>
                <c:pt idx="51">
                  <c:v>3016.6884009359637</c:v>
                </c:pt>
                <c:pt idx="52">
                  <c:v>786369.74462402868</c:v>
                </c:pt>
                <c:pt idx="53">
                  <c:v>775979.25851024338</c:v>
                </c:pt>
                <c:pt idx="54">
                  <c:v>0</c:v>
                </c:pt>
                <c:pt idx="55">
                  <c:v>545190.93436547858</c:v>
                </c:pt>
                <c:pt idx="56">
                  <c:v>423742.93756916188</c:v>
                </c:pt>
                <c:pt idx="57">
                  <c:v>2299974.7479967568</c:v>
                </c:pt>
                <c:pt idx="58">
                  <c:v>494909.91670222802</c:v>
                </c:pt>
                <c:pt idx="59">
                  <c:v>25360.070175214765</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再エネ比較シート!$BK$72:$BK$161</c:f>
              <c:numCache>
                <c:formatCode>#,##0_);[Red]\(#,##0\)</c:formatCode>
                <c:ptCount val="90"/>
                <c:pt idx="0">
                  <c:v>151723.14616126398</c:v>
                </c:pt>
                <c:pt idx="1">
                  <c:v>1235759.7576368346</c:v>
                </c:pt>
                <c:pt idx="2">
                  <c:v>21617.950652944164</c:v>
                </c:pt>
                <c:pt idx="3">
                  <c:v>540125.04157012759</c:v>
                </c:pt>
                <c:pt idx="4">
                  <c:v>1422617.0721076361</c:v>
                </c:pt>
                <c:pt idx="5">
                  <c:v>66062.176348403082</c:v>
                </c:pt>
                <c:pt idx="6">
                  <c:v>554748.12881161168</c:v>
                </c:pt>
                <c:pt idx="7">
                  <c:v>54895.155273150682</c:v>
                </c:pt>
                <c:pt idx="8">
                  <c:v>160258.31320093959</c:v>
                </c:pt>
                <c:pt idx="9">
                  <c:v>113490.49559300877</c:v>
                </c:pt>
                <c:pt idx="10">
                  <c:v>93740.072521183465</c:v>
                </c:pt>
                <c:pt idx="11">
                  <c:v>-173711.78684431588</c:v>
                </c:pt>
                <c:pt idx="12">
                  <c:v>38874.849392369273</c:v>
                </c:pt>
                <c:pt idx="13">
                  <c:v>201145.90412919628</c:v>
                </c:pt>
                <c:pt idx="14">
                  <c:v>263255.91682473064</c:v>
                </c:pt>
                <c:pt idx="15">
                  <c:v>233375.23357852708</c:v>
                </c:pt>
                <c:pt idx="16">
                  <c:v>-177337.76214799099</c:v>
                </c:pt>
                <c:pt idx="17">
                  <c:v>-36842.894002596906</c:v>
                </c:pt>
                <c:pt idx="18">
                  <c:v>658395.81982727698</c:v>
                </c:pt>
                <c:pt idx="19">
                  <c:v>154955.7059838475</c:v>
                </c:pt>
                <c:pt idx="20">
                  <c:v>177655.28613557763</c:v>
                </c:pt>
                <c:pt idx="21">
                  <c:v>-1379733.3842016417</c:v>
                </c:pt>
                <c:pt idx="22">
                  <c:v>-2841320.0408966988</c:v>
                </c:pt>
                <c:pt idx="23">
                  <c:v>185840.0505405952</c:v>
                </c:pt>
                <c:pt idx="24">
                  <c:v>618791.41076991288</c:v>
                </c:pt>
                <c:pt idx="25">
                  <c:v>126261.43537805247</c:v>
                </c:pt>
                <c:pt idx="26">
                  <c:v>359085.87699147669</c:v>
                </c:pt>
                <c:pt idx="27">
                  <c:v>-25287.721540568629</c:v>
                </c:pt>
                <c:pt idx="28">
                  <c:v>59034.784551593097</c:v>
                </c:pt>
                <c:pt idx="29">
                  <c:v>12368.050262408971</c:v>
                </c:pt>
                <c:pt idx="30">
                  <c:v>-61997.712369874411</c:v>
                </c:pt>
                <c:pt idx="31">
                  <c:v>-59487.319807205931</c:v>
                </c:pt>
                <c:pt idx="32">
                  <c:v>2776.8649217919738</c:v>
                </c:pt>
                <c:pt idx="33">
                  <c:v>393922.23739146278</c:v>
                </c:pt>
                <c:pt idx="34">
                  <c:v>222543.70447043801</c:v>
                </c:pt>
                <c:pt idx="35">
                  <c:v>-26823.636064585065</c:v>
                </c:pt>
                <c:pt idx="36">
                  <c:v>166775.10456526512</c:v>
                </c:pt>
                <c:pt idx="37">
                  <c:v>279295.52230648405</c:v>
                </c:pt>
                <c:pt idx="38">
                  <c:v>207761.48909539921</c:v>
                </c:pt>
                <c:pt idx="39">
                  <c:v>871064.43261428818</c:v>
                </c:pt>
                <c:pt idx="40">
                  <c:v>918203.97361859714</c:v>
                </c:pt>
                <c:pt idx="41">
                  <c:v>101027.93789104908</c:v>
                </c:pt>
                <c:pt idx="42">
                  <c:v>195022.53503211611</c:v>
                </c:pt>
                <c:pt idx="43">
                  <c:v>78825.468110466114</c:v>
                </c:pt>
                <c:pt idx="44">
                  <c:v>95022.317630672071</c:v>
                </c:pt>
                <c:pt idx="45">
                  <c:v>110622.9135452592</c:v>
                </c:pt>
                <c:pt idx="46">
                  <c:v>347856.83347237576</c:v>
                </c:pt>
                <c:pt idx="47">
                  <c:v>-5904973.3730893452</c:v>
                </c:pt>
                <c:pt idx="48">
                  <c:v>268039.76699863141</c:v>
                </c:pt>
                <c:pt idx="49">
                  <c:v>337048.30591100216</c:v>
                </c:pt>
                <c:pt idx="50">
                  <c:v>539145.96082043636</c:v>
                </c:pt>
                <c:pt idx="51">
                  <c:v>3016.6884009359637</c:v>
                </c:pt>
                <c:pt idx="52">
                  <c:v>786369.74462402868</c:v>
                </c:pt>
                <c:pt idx="53">
                  <c:v>775979.25851024338</c:v>
                </c:pt>
                <c:pt idx="54">
                  <c:v>-327410.21192172251</c:v>
                </c:pt>
                <c:pt idx="55">
                  <c:v>545190.93436547858</c:v>
                </c:pt>
                <c:pt idx="56">
                  <c:v>423742.93756916188</c:v>
                </c:pt>
                <c:pt idx="57">
                  <c:v>2299974.7479967568</c:v>
                </c:pt>
                <c:pt idx="58">
                  <c:v>494909.91670222802</c:v>
                </c:pt>
                <c:pt idx="59">
                  <c:v>25360.070175214765</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再エネ比較シート!$BJ$72:$BJ$161</c:f>
              <c:numCache>
                <c:formatCode>#,##0_);[Red]\(#,##0\)</c:formatCode>
                <c:ptCount val="90"/>
                <c:pt idx="0">
                  <c:v>11300.210838736033</c:v>
                </c:pt>
                <c:pt idx="1">
                  <c:v>500119.68136316532</c:v>
                </c:pt>
                <c:pt idx="2">
                  <c:v>61545.947347055822</c:v>
                </c:pt>
                <c:pt idx="3">
                  <c:v>781455.86542987253</c:v>
                </c:pt>
                <c:pt idx="4">
                  <c:v>418805.64889236377</c:v>
                </c:pt>
                <c:pt idx="5">
                  <c:v>30171.348651596909</c:v>
                </c:pt>
                <c:pt idx="6">
                  <c:v>158752.62718838837</c:v>
                </c:pt>
                <c:pt idx="7">
                  <c:v>196009.78072684933</c:v>
                </c:pt>
                <c:pt idx="8">
                  <c:v>189300.59579906039</c:v>
                </c:pt>
                <c:pt idx="9">
                  <c:v>56260.747406991213</c:v>
                </c:pt>
                <c:pt idx="10">
                  <c:v>23777.295478816548</c:v>
                </c:pt>
                <c:pt idx="11">
                  <c:v>447495.08084431587</c:v>
                </c:pt>
                <c:pt idx="12">
                  <c:v>809732.6946076306</c:v>
                </c:pt>
                <c:pt idx="13">
                  <c:v>122727.57187080375</c:v>
                </c:pt>
                <c:pt idx="14">
                  <c:v>257614.28717526933</c:v>
                </c:pt>
                <c:pt idx="15">
                  <c:v>102324.58542147293</c:v>
                </c:pt>
                <c:pt idx="16">
                  <c:v>419186.68414799101</c:v>
                </c:pt>
                <c:pt idx="17">
                  <c:v>269235.4050025969</c:v>
                </c:pt>
                <c:pt idx="18">
                  <c:v>186394.59117272307</c:v>
                </c:pt>
                <c:pt idx="19">
                  <c:v>72452.646016152517</c:v>
                </c:pt>
                <c:pt idx="20">
                  <c:v>48266.609864422382</c:v>
                </c:pt>
                <c:pt idx="21">
                  <c:v>1778080.9062016418</c:v>
                </c:pt>
                <c:pt idx="22">
                  <c:v>7049887.723896699</c:v>
                </c:pt>
                <c:pt idx="23">
                  <c:v>168086.0034594048</c:v>
                </c:pt>
                <c:pt idx="24">
                  <c:v>1728279.7602300872</c:v>
                </c:pt>
                <c:pt idx="25">
                  <c:v>59417.228621947543</c:v>
                </c:pt>
                <c:pt idx="26">
                  <c:v>53683.009008523353</c:v>
                </c:pt>
                <c:pt idx="27">
                  <c:v>448731.06954056857</c:v>
                </c:pt>
                <c:pt idx="28">
                  <c:v>57533.292448406894</c:v>
                </c:pt>
                <c:pt idx="29">
                  <c:v>158672.27673759102</c:v>
                </c:pt>
                <c:pt idx="30">
                  <c:v>213551.61636987442</c:v>
                </c:pt>
                <c:pt idx="31">
                  <c:v>229017.05180720595</c:v>
                </c:pt>
                <c:pt idx="32">
                  <c:v>161473.57407820801</c:v>
                </c:pt>
                <c:pt idx="33">
                  <c:v>34454.684608537245</c:v>
                </c:pt>
                <c:pt idx="34">
                  <c:v>299766.86652956193</c:v>
                </c:pt>
                <c:pt idx="35">
                  <c:v>289985.13506458508</c:v>
                </c:pt>
                <c:pt idx="36">
                  <c:v>76398.414434734863</c:v>
                </c:pt>
                <c:pt idx="37">
                  <c:v>388186.87569351587</c:v>
                </c:pt>
                <c:pt idx="38">
                  <c:v>445866.74390460079</c:v>
                </c:pt>
                <c:pt idx="39">
                  <c:v>87753.533385711999</c:v>
                </c:pt>
                <c:pt idx="40">
                  <c:v>135372.28738140277</c:v>
                </c:pt>
                <c:pt idx="41">
                  <c:v>9841.3531089509343</c:v>
                </c:pt>
                <c:pt idx="42">
                  <c:v>199590.86496788391</c:v>
                </c:pt>
                <c:pt idx="43">
                  <c:v>197147.53388953386</c:v>
                </c:pt>
                <c:pt idx="44">
                  <c:v>423715.25236932799</c:v>
                </c:pt>
                <c:pt idx="45">
                  <c:v>122826.81945474081</c:v>
                </c:pt>
                <c:pt idx="46">
                  <c:v>144937.91152762427</c:v>
                </c:pt>
                <c:pt idx="47">
                  <c:v>9854744.3360893447</c:v>
                </c:pt>
                <c:pt idx="48">
                  <c:v>105687.27800136857</c:v>
                </c:pt>
                <c:pt idx="49">
                  <c:v>261531.42408899794</c:v>
                </c:pt>
                <c:pt idx="50">
                  <c:v>218359.10417956355</c:v>
                </c:pt>
                <c:pt idx="51">
                  <c:v>134505.82759906404</c:v>
                </c:pt>
                <c:pt idx="52">
                  <c:v>146167.7963759712</c:v>
                </c:pt>
                <c:pt idx="53">
                  <c:v>158020.54048975659</c:v>
                </c:pt>
                <c:pt idx="54">
                  <c:v>1142648.5889217225</c:v>
                </c:pt>
                <c:pt idx="55">
                  <c:v>394425.07263452164</c:v>
                </c:pt>
                <c:pt idx="56">
                  <c:v>287216.2824308381</c:v>
                </c:pt>
                <c:pt idx="57">
                  <c:v>336952.03300324327</c:v>
                </c:pt>
                <c:pt idx="58">
                  <c:v>404830.61029777199</c:v>
                </c:pt>
                <c:pt idx="59">
                  <c:v>60038.113824785243</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再エネ比較シート!$BJ$72:$BJ$161</c:f>
              <c:numCache>
                <c:formatCode>#,##0_);[Red]\(#,##0\)</c:formatCode>
                <c:ptCount val="90"/>
                <c:pt idx="0">
                  <c:v>11300.210838736033</c:v>
                </c:pt>
                <c:pt idx="1">
                  <c:v>500119.68136316532</c:v>
                </c:pt>
                <c:pt idx="2">
                  <c:v>61545.947347055822</c:v>
                </c:pt>
                <c:pt idx="3">
                  <c:v>781455.86542987253</c:v>
                </c:pt>
                <c:pt idx="4">
                  <c:v>418805.64889236377</c:v>
                </c:pt>
                <c:pt idx="5">
                  <c:v>30171.348651596909</c:v>
                </c:pt>
                <c:pt idx="6">
                  <c:v>158752.62718838837</c:v>
                </c:pt>
                <c:pt idx="7">
                  <c:v>196009.78072684933</c:v>
                </c:pt>
                <c:pt idx="8">
                  <c:v>189300.59579906039</c:v>
                </c:pt>
                <c:pt idx="9">
                  <c:v>56260.747406991213</c:v>
                </c:pt>
                <c:pt idx="10">
                  <c:v>23777.295478816548</c:v>
                </c:pt>
                <c:pt idx="11">
                  <c:v>447495.08084431587</c:v>
                </c:pt>
                <c:pt idx="12">
                  <c:v>809732.6946076306</c:v>
                </c:pt>
                <c:pt idx="13">
                  <c:v>122727.57187080375</c:v>
                </c:pt>
                <c:pt idx="14">
                  <c:v>257614.28717526933</c:v>
                </c:pt>
                <c:pt idx="15">
                  <c:v>102324.58542147293</c:v>
                </c:pt>
                <c:pt idx="16">
                  <c:v>419186.68414799101</c:v>
                </c:pt>
                <c:pt idx="17">
                  <c:v>269235.4050025969</c:v>
                </c:pt>
                <c:pt idx="18">
                  <c:v>186394.59117272307</c:v>
                </c:pt>
                <c:pt idx="19">
                  <c:v>72452.646016152517</c:v>
                </c:pt>
                <c:pt idx="20">
                  <c:v>48266.609864422382</c:v>
                </c:pt>
                <c:pt idx="21">
                  <c:v>1778080.9062016418</c:v>
                </c:pt>
                <c:pt idx="22">
                  <c:v>7049887.723896699</c:v>
                </c:pt>
                <c:pt idx="23">
                  <c:v>168086.0034594048</c:v>
                </c:pt>
                <c:pt idx="24">
                  <c:v>1728279.7602300872</c:v>
                </c:pt>
                <c:pt idx="25">
                  <c:v>59417.228621947543</c:v>
                </c:pt>
                <c:pt idx="26">
                  <c:v>53683.009008523353</c:v>
                </c:pt>
                <c:pt idx="27">
                  <c:v>448731.06954056857</c:v>
                </c:pt>
                <c:pt idx="28">
                  <c:v>57533.292448406894</c:v>
                </c:pt>
                <c:pt idx="29">
                  <c:v>158672.27673759102</c:v>
                </c:pt>
                <c:pt idx="30">
                  <c:v>213551.61636987442</c:v>
                </c:pt>
                <c:pt idx="31">
                  <c:v>229017.05180720595</c:v>
                </c:pt>
                <c:pt idx="32">
                  <c:v>161473.57407820801</c:v>
                </c:pt>
                <c:pt idx="33">
                  <c:v>34454.684608537245</c:v>
                </c:pt>
                <c:pt idx="34">
                  <c:v>299766.86652956193</c:v>
                </c:pt>
                <c:pt idx="35">
                  <c:v>289985.13506458508</c:v>
                </c:pt>
                <c:pt idx="36">
                  <c:v>76398.414434734863</c:v>
                </c:pt>
                <c:pt idx="37">
                  <c:v>388186.87569351587</c:v>
                </c:pt>
                <c:pt idx="38">
                  <c:v>445866.74390460079</c:v>
                </c:pt>
                <c:pt idx="39">
                  <c:v>87753.533385711999</c:v>
                </c:pt>
                <c:pt idx="40">
                  <c:v>135372.28738140277</c:v>
                </c:pt>
                <c:pt idx="41">
                  <c:v>9841.3531089509343</c:v>
                </c:pt>
                <c:pt idx="42">
                  <c:v>199590.86496788391</c:v>
                </c:pt>
                <c:pt idx="43">
                  <c:v>197147.53388953386</c:v>
                </c:pt>
                <c:pt idx="44">
                  <c:v>423715.25236932799</c:v>
                </c:pt>
                <c:pt idx="45">
                  <c:v>122826.81945474081</c:v>
                </c:pt>
                <c:pt idx="46">
                  <c:v>144937.91152762427</c:v>
                </c:pt>
                <c:pt idx="47">
                  <c:v>9854744.3360893447</c:v>
                </c:pt>
                <c:pt idx="48">
                  <c:v>105687.27800136857</c:v>
                </c:pt>
                <c:pt idx="49">
                  <c:v>261531.42408899794</c:v>
                </c:pt>
                <c:pt idx="50">
                  <c:v>218359.10417956355</c:v>
                </c:pt>
                <c:pt idx="51">
                  <c:v>134505.82759906404</c:v>
                </c:pt>
                <c:pt idx="52">
                  <c:v>146167.7963759712</c:v>
                </c:pt>
                <c:pt idx="53">
                  <c:v>158020.54048975659</c:v>
                </c:pt>
                <c:pt idx="54">
                  <c:v>1142648.5889217225</c:v>
                </c:pt>
                <c:pt idx="55">
                  <c:v>394425.07263452164</c:v>
                </c:pt>
                <c:pt idx="56">
                  <c:v>287216.2824308381</c:v>
                </c:pt>
                <c:pt idx="57">
                  <c:v>336952.03300324327</c:v>
                </c:pt>
                <c:pt idx="58">
                  <c:v>404830.61029777199</c:v>
                </c:pt>
                <c:pt idx="59">
                  <c:v>60038.113824785243</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再エネ比較シート!$BE$72:$BE$161</c:f>
              <c:numCache>
                <c:formatCode>#,##0_);[Red]\(#,##0\)</c:formatCode>
                <c:ptCount val="90"/>
                <c:pt idx="0">
                  <c:v>119518.75</c:v>
                </c:pt>
                <c:pt idx="1">
                  <c:v>1347948.392</c:v>
                </c:pt>
                <c:pt idx="2">
                  <c:v>83163.897999999986</c:v>
                </c:pt>
                <c:pt idx="3">
                  <c:v>1258261.8910000001</c:v>
                </c:pt>
                <c:pt idx="4">
                  <c:v>1645518.2719999999</c:v>
                </c:pt>
                <c:pt idx="5">
                  <c:v>96233.524999999994</c:v>
                </c:pt>
                <c:pt idx="6">
                  <c:v>664859.81700000004</c:v>
                </c:pt>
                <c:pt idx="7">
                  <c:v>174437.09100000001</c:v>
                </c:pt>
                <c:pt idx="8">
                  <c:v>349558.90899999999</c:v>
                </c:pt>
                <c:pt idx="9">
                  <c:v>169751.24299999999</c:v>
                </c:pt>
                <c:pt idx="10">
                  <c:v>117517.36800000002</c:v>
                </c:pt>
                <c:pt idx="11">
                  <c:v>259863.201</c:v>
                </c:pt>
                <c:pt idx="12">
                  <c:v>848607.54399999988</c:v>
                </c:pt>
                <c:pt idx="13">
                  <c:v>313859.63500000001</c:v>
                </c:pt>
                <c:pt idx="14">
                  <c:v>520870.20399999997</c:v>
                </c:pt>
                <c:pt idx="15">
                  <c:v>335509.29200000002</c:v>
                </c:pt>
                <c:pt idx="16">
                  <c:v>241848.92200000002</c:v>
                </c:pt>
                <c:pt idx="17">
                  <c:v>232392.511</c:v>
                </c:pt>
                <c:pt idx="18">
                  <c:v>754939.47600000002</c:v>
                </c:pt>
                <c:pt idx="19">
                  <c:v>217276.77200000003</c:v>
                </c:pt>
                <c:pt idx="20">
                  <c:v>183087.38399999999</c:v>
                </c:pt>
                <c:pt idx="21">
                  <c:v>386897.94500000001</c:v>
                </c:pt>
                <c:pt idx="22">
                  <c:v>4020526.821</c:v>
                </c:pt>
                <c:pt idx="23">
                  <c:v>352678.70600000001</c:v>
                </c:pt>
                <c:pt idx="24">
                  <c:v>2268767.9010000001</c:v>
                </c:pt>
                <c:pt idx="25">
                  <c:v>185071.41700000002</c:v>
                </c:pt>
                <c:pt idx="26">
                  <c:v>382375.66600000003</c:v>
                </c:pt>
                <c:pt idx="27">
                  <c:v>389389.56199999992</c:v>
                </c:pt>
                <c:pt idx="28">
                  <c:v>116568.07699999999</c:v>
                </c:pt>
                <c:pt idx="29">
                  <c:v>146957.00899999999</c:v>
                </c:pt>
                <c:pt idx="30">
                  <c:v>151553.90400000001</c:v>
                </c:pt>
                <c:pt idx="31">
                  <c:v>165977.717</c:v>
                </c:pt>
                <c:pt idx="32">
                  <c:v>143239.81099999999</c:v>
                </c:pt>
                <c:pt idx="33">
                  <c:v>181357.20300000004</c:v>
                </c:pt>
                <c:pt idx="34">
                  <c:v>515262.52599999995</c:v>
                </c:pt>
                <c:pt idx="35">
                  <c:v>252415.80799999999</c:v>
                </c:pt>
                <c:pt idx="36">
                  <c:v>242791.76799999998</c:v>
                </c:pt>
                <c:pt idx="37">
                  <c:v>667482.39799999993</c:v>
                </c:pt>
                <c:pt idx="38">
                  <c:v>559648.61499999999</c:v>
                </c:pt>
                <c:pt idx="39">
                  <c:v>756121.10100000002</c:v>
                </c:pt>
                <c:pt idx="40">
                  <c:v>987044.076</c:v>
                </c:pt>
                <c:pt idx="41">
                  <c:v>55020.631999999998</c:v>
                </c:pt>
                <c:pt idx="42">
                  <c:v>217698.93700000001</c:v>
                </c:pt>
                <c:pt idx="43">
                  <c:v>275973.00199999998</c:v>
                </c:pt>
                <c:pt idx="44">
                  <c:v>501163.96900000004</c:v>
                </c:pt>
                <c:pt idx="45">
                  <c:v>127212.20999999999</c:v>
                </c:pt>
                <c:pt idx="46">
                  <c:v>417206.03399999999</c:v>
                </c:pt>
                <c:pt idx="47">
                  <c:v>3745364.2659999998</c:v>
                </c:pt>
                <c:pt idx="48">
                  <c:v>342310.83799999999</c:v>
                </c:pt>
                <c:pt idx="49">
                  <c:v>588962.61400000006</c:v>
                </c:pt>
                <c:pt idx="50">
                  <c:v>664818.85</c:v>
                </c:pt>
                <c:pt idx="51">
                  <c:v>137522.516</c:v>
                </c:pt>
                <c:pt idx="52">
                  <c:v>811733.10899999994</c:v>
                </c:pt>
                <c:pt idx="53">
                  <c:v>920948.01300000004</c:v>
                </c:pt>
                <c:pt idx="54">
                  <c:v>727333.68900000001</c:v>
                </c:pt>
                <c:pt idx="55">
                  <c:v>915639.35500000021</c:v>
                </c:pt>
                <c:pt idx="56">
                  <c:v>710959.22</c:v>
                </c:pt>
                <c:pt idx="57">
                  <c:v>1719081.8900000001</c:v>
                </c:pt>
                <c:pt idx="58">
                  <c:v>899740.527</c:v>
                </c:pt>
                <c:pt idx="59">
                  <c:v>85398.184000000008</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再エネ比較シート!$BF$72:$BF$161</c:f>
              <c:numCache>
                <c:formatCode>#,##0_);[Red]\(#,##0\)</c:formatCode>
                <c:ptCount val="90"/>
                <c:pt idx="0">
                  <c:v>43504.607000000011</c:v>
                </c:pt>
                <c:pt idx="1">
                  <c:v>383377.08100000006</c:v>
                </c:pt>
                <c:pt idx="2">
                  <c:v>0</c:v>
                </c:pt>
                <c:pt idx="3">
                  <c:v>61442.135000000002</c:v>
                </c:pt>
                <c:pt idx="4">
                  <c:v>182139.38500000001</c:v>
                </c:pt>
                <c:pt idx="5">
                  <c:v>0</c:v>
                </c:pt>
                <c:pt idx="6">
                  <c:v>43040.953000000001</c:v>
                </c:pt>
                <c:pt idx="7">
                  <c:v>76098.229000000007</c:v>
                </c:pt>
                <c:pt idx="8">
                  <c:v>0</c:v>
                </c:pt>
                <c:pt idx="9">
                  <c:v>0</c:v>
                </c:pt>
                <c:pt idx="10">
                  <c:v>0</c:v>
                </c:pt>
                <c:pt idx="11">
                  <c:v>13920.093000000003</c:v>
                </c:pt>
                <c:pt idx="12">
                  <c:v>0</c:v>
                </c:pt>
                <c:pt idx="13">
                  <c:v>10013.841000000002</c:v>
                </c:pt>
                <c:pt idx="14">
                  <c:v>0</c:v>
                </c:pt>
                <c:pt idx="15">
                  <c:v>190.52699999999996</c:v>
                </c:pt>
                <c:pt idx="16">
                  <c:v>0</c:v>
                </c:pt>
                <c:pt idx="17">
                  <c:v>0</c:v>
                </c:pt>
                <c:pt idx="18">
                  <c:v>86992.294999999998</c:v>
                </c:pt>
                <c:pt idx="19">
                  <c:v>10131.58</c:v>
                </c:pt>
                <c:pt idx="20">
                  <c:v>42834.512000000002</c:v>
                </c:pt>
                <c:pt idx="21">
                  <c:v>11449.576999999999</c:v>
                </c:pt>
                <c:pt idx="22">
                  <c:v>185620.92199999996</c:v>
                </c:pt>
                <c:pt idx="23">
                  <c:v>1247.348</c:v>
                </c:pt>
                <c:pt idx="24">
                  <c:v>77732.748999999996</c:v>
                </c:pt>
                <c:pt idx="25">
                  <c:v>0</c:v>
                </c:pt>
                <c:pt idx="26">
                  <c:v>30393.22</c:v>
                </c:pt>
                <c:pt idx="27">
                  <c:v>34053.786</c:v>
                </c:pt>
                <c:pt idx="28">
                  <c:v>0</c:v>
                </c:pt>
                <c:pt idx="29">
                  <c:v>23441.565999999995</c:v>
                </c:pt>
                <c:pt idx="30">
                  <c:v>0</c:v>
                </c:pt>
                <c:pt idx="31">
                  <c:v>3552.0149999999999</c:v>
                </c:pt>
                <c:pt idx="32">
                  <c:v>21010.628000000001</c:v>
                </c:pt>
                <c:pt idx="33">
                  <c:v>237716.981</c:v>
                </c:pt>
                <c:pt idx="34">
                  <c:v>7048.0450000000001</c:v>
                </c:pt>
                <c:pt idx="35">
                  <c:v>10745.691000000001</c:v>
                </c:pt>
                <c:pt idx="36">
                  <c:v>0</c:v>
                </c:pt>
                <c:pt idx="37">
                  <c:v>0</c:v>
                </c:pt>
                <c:pt idx="38">
                  <c:v>85615.225999999995</c:v>
                </c:pt>
                <c:pt idx="39">
                  <c:v>201927.60399999999</c:v>
                </c:pt>
                <c:pt idx="40">
                  <c:v>66532.184999999998</c:v>
                </c:pt>
                <c:pt idx="41">
                  <c:v>52994.535000000011</c:v>
                </c:pt>
                <c:pt idx="42">
                  <c:v>172721.50200000004</c:v>
                </c:pt>
                <c:pt idx="43">
                  <c:v>0</c:v>
                </c:pt>
                <c:pt idx="44">
                  <c:v>17573.600999999999</c:v>
                </c:pt>
                <c:pt idx="45">
                  <c:v>106237.523</c:v>
                </c:pt>
                <c:pt idx="46">
                  <c:v>75588.710999999981</c:v>
                </c:pt>
                <c:pt idx="47">
                  <c:v>197008.08100000001</c:v>
                </c:pt>
                <c:pt idx="48">
                  <c:v>30623.134999999995</c:v>
                </c:pt>
                <c:pt idx="49">
                  <c:v>9617.116</c:v>
                </c:pt>
                <c:pt idx="50">
                  <c:v>84170.819000000018</c:v>
                </c:pt>
                <c:pt idx="51">
                  <c:v>0</c:v>
                </c:pt>
                <c:pt idx="52">
                  <c:v>118646.36900000001</c:v>
                </c:pt>
                <c:pt idx="53">
                  <c:v>13051.786</c:v>
                </c:pt>
                <c:pt idx="54">
                  <c:v>86248.811000000002</c:v>
                </c:pt>
                <c:pt idx="55">
                  <c:v>23976.651999999995</c:v>
                </c:pt>
                <c:pt idx="56">
                  <c:v>0</c:v>
                </c:pt>
                <c:pt idx="57">
                  <c:v>868545.45600000001</c:v>
                </c:pt>
                <c:pt idx="58">
                  <c:v>0</c:v>
                </c:pt>
                <c:pt idx="59">
                  <c:v>0</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再エネ比較シート!$BG$72:$BG$161</c:f>
              <c:numCache>
                <c:formatCode>#,##0_);[Red]\(#,##0\)</c:formatCode>
                <c:ptCount val="90"/>
                <c:pt idx="0">
                  <c:v>0</c:v>
                </c:pt>
                <c:pt idx="1">
                  <c:v>4551.268</c:v>
                </c:pt>
                <c:pt idx="2">
                  <c:v>0</c:v>
                </c:pt>
                <c:pt idx="3">
                  <c:v>1876.8810000000001</c:v>
                </c:pt>
                <c:pt idx="4">
                  <c:v>13765.064</c:v>
                </c:pt>
                <c:pt idx="5">
                  <c:v>0</c:v>
                </c:pt>
                <c:pt idx="6">
                  <c:v>5599.9860000000008</c:v>
                </c:pt>
                <c:pt idx="7">
                  <c:v>369.61599999999999</c:v>
                </c:pt>
                <c:pt idx="8">
                  <c:v>0</c:v>
                </c:pt>
                <c:pt idx="9">
                  <c:v>0</c:v>
                </c:pt>
                <c:pt idx="10">
                  <c:v>0</c:v>
                </c:pt>
                <c:pt idx="11">
                  <c:v>0</c:v>
                </c:pt>
                <c:pt idx="12">
                  <c:v>0</c:v>
                </c:pt>
                <c:pt idx="13">
                  <c:v>0</c:v>
                </c:pt>
                <c:pt idx="14">
                  <c:v>0</c:v>
                </c:pt>
                <c:pt idx="15">
                  <c:v>0</c:v>
                </c:pt>
                <c:pt idx="16">
                  <c:v>0</c:v>
                </c:pt>
                <c:pt idx="17">
                  <c:v>0</c:v>
                </c:pt>
                <c:pt idx="18">
                  <c:v>2858.64</c:v>
                </c:pt>
                <c:pt idx="19">
                  <c:v>0</c:v>
                </c:pt>
                <c:pt idx="20">
                  <c:v>0</c:v>
                </c:pt>
                <c:pt idx="21">
                  <c:v>0</c:v>
                </c:pt>
                <c:pt idx="22">
                  <c:v>2419.94</c:v>
                </c:pt>
                <c:pt idx="23">
                  <c:v>0</c:v>
                </c:pt>
                <c:pt idx="24">
                  <c:v>569.53999999999985</c:v>
                </c:pt>
                <c:pt idx="25">
                  <c:v>607.24699999999996</c:v>
                </c:pt>
                <c:pt idx="26">
                  <c:v>0</c:v>
                </c:pt>
                <c:pt idx="27">
                  <c:v>0</c:v>
                </c:pt>
                <c:pt idx="28">
                  <c:v>0</c:v>
                </c:pt>
                <c:pt idx="29">
                  <c:v>641.75199999999995</c:v>
                </c:pt>
                <c:pt idx="30">
                  <c:v>0</c:v>
                </c:pt>
                <c:pt idx="31">
                  <c:v>0</c:v>
                </c:pt>
                <c:pt idx="32">
                  <c:v>0</c:v>
                </c:pt>
                <c:pt idx="33">
                  <c:v>9302.7379999999994</c:v>
                </c:pt>
                <c:pt idx="34">
                  <c:v>0</c:v>
                </c:pt>
                <c:pt idx="35">
                  <c:v>0</c:v>
                </c:pt>
                <c:pt idx="36">
                  <c:v>381.75099999999992</c:v>
                </c:pt>
                <c:pt idx="37">
                  <c:v>0</c:v>
                </c:pt>
                <c:pt idx="38">
                  <c:v>8364.3920000000016</c:v>
                </c:pt>
                <c:pt idx="39">
                  <c:v>769.26099999999997</c:v>
                </c:pt>
                <c:pt idx="40">
                  <c:v>0</c:v>
                </c:pt>
                <c:pt idx="41">
                  <c:v>2854.1239999999993</c:v>
                </c:pt>
                <c:pt idx="42">
                  <c:v>4192.9610000000002</c:v>
                </c:pt>
                <c:pt idx="43">
                  <c:v>0</c:v>
                </c:pt>
                <c:pt idx="44">
                  <c:v>0</c:v>
                </c:pt>
                <c:pt idx="45">
                  <c:v>0</c:v>
                </c:pt>
                <c:pt idx="46">
                  <c:v>0</c:v>
                </c:pt>
                <c:pt idx="47">
                  <c:v>7398.616</c:v>
                </c:pt>
                <c:pt idx="48">
                  <c:v>793.072</c:v>
                </c:pt>
                <c:pt idx="49">
                  <c:v>0</c:v>
                </c:pt>
                <c:pt idx="50">
                  <c:v>8515.3960000000006</c:v>
                </c:pt>
                <c:pt idx="51">
                  <c:v>0</c:v>
                </c:pt>
                <c:pt idx="52">
                  <c:v>2158.0630000000006</c:v>
                </c:pt>
                <c:pt idx="53">
                  <c:v>0</c:v>
                </c:pt>
                <c:pt idx="54">
                  <c:v>1655.877</c:v>
                </c:pt>
                <c:pt idx="55">
                  <c:v>0</c:v>
                </c:pt>
                <c:pt idx="56">
                  <c:v>0</c:v>
                </c:pt>
                <c:pt idx="57">
                  <c:v>49299.434999999998</c:v>
                </c:pt>
                <c:pt idx="58">
                  <c:v>0</c:v>
                </c:pt>
                <c:pt idx="59">
                  <c:v>0</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再エネ比較シート!$BH$72:$BH$161</c:f>
              <c:numCache>
                <c:formatCode>#,##0_);[Red]\(#,##0\)</c:formatCode>
                <c:ptCount val="90"/>
                <c:pt idx="0">
                  <c:v>0</c:v>
                </c:pt>
                <c:pt idx="1">
                  <c:v>2.698</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0.98099999999999987</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再エネ比較シート!$BI$72:$BI$161</c:f>
              <c:numCache>
                <c:formatCode>#,##0_);[Red]\(#,##0\)</c:formatCode>
                <c:ptCount val="90"/>
                <c:pt idx="0">
                  <c:v>163023.35700000002</c:v>
                </c:pt>
                <c:pt idx="1">
                  <c:v>1735879.439</c:v>
                </c:pt>
                <c:pt idx="2">
                  <c:v>83163.897999999986</c:v>
                </c:pt>
                <c:pt idx="3">
                  <c:v>1321580.9070000001</c:v>
                </c:pt>
                <c:pt idx="4">
                  <c:v>1841422.7209999999</c:v>
                </c:pt>
                <c:pt idx="5">
                  <c:v>96233.524999999994</c:v>
                </c:pt>
                <c:pt idx="6">
                  <c:v>713500.75600000005</c:v>
                </c:pt>
                <c:pt idx="7">
                  <c:v>250904.93600000002</c:v>
                </c:pt>
                <c:pt idx="8">
                  <c:v>349558.90899999999</c:v>
                </c:pt>
                <c:pt idx="9">
                  <c:v>169751.24299999999</c:v>
                </c:pt>
                <c:pt idx="10">
                  <c:v>117517.36800000002</c:v>
                </c:pt>
                <c:pt idx="11">
                  <c:v>273783.29399999999</c:v>
                </c:pt>
                <c:pt idx="12">
                  <c:v>848607.54399999988</c:v>
                </c:pt>
                <c:pt idx="13">
                  <c:v>323873.47600000002</c:v>
                </c:pt>
                <c:pt idx="14">
                  <c:v>520870.20399999997</c:v>
                </c:pt>
                <c:pt idx="15">
                  <c:v>335699.81900000002</c:v>
                </c:pt>
                <c:pt idx="16">
                  <c:v>241848.92200000002</c:v>
                </c:pt>
                <c:pt idx="17">
                  <c:v>232392.511</c:v>
                </c:pt>
                <c:pt idx="18">
                  <c:v>844790.41100000008</c:v>
                </c:pt>
                <c:pt idx="19">
                  <c:v>227408.35200000001</c:v>
                </c:pt>
                <c:pt idx="20">
                  <c:v>225921.89600000001</c:v>
                </c:pt>
                <c:pt idx="21">
                  <c:v>398347.522</c:v>
                </c:pt>
                <c:pt idx="22">
                  <c:v>4208567.6830000002</c:v>
                </c:pt>
                <c:pt idx="23">
                  <c:v>353926.054</c:v>
                </c:pt>
                <c:pt idx="24">
                  <c:v>2347071.1710000001</c:v>
                </c:pt>
                <c:pt idx="25">
                  <c:v>185678.66400000002</c:v>
                </c:pt>
                <c:pt idx="26">
                  <c:v>412768.88600000006</c:v>
                </c:pt>
                <c:pt idx="27">
                  <c:v>423443.34799999994</c:v>
                </c:pt>
                <c:pt idx="28">
                  <c:v>116568.07699999999</c:v>
                </c:pt>
                <c:pt idx="29">
                  <c:v>171040.32699999999</c:v>
                </c:pt>
                <c:pt idx="30">
                  <c:v>151553.90400000001</c:v>
                </c:pt>
                <c:pt idx="31">
                  <c:v>169529.73200000002</c:v>
                </c:pt>
                <c:pt idx="32">
                  <c:v>164250.43899999998</c:v>
                </c:pt>
                <c:pt idx="33">
                  <c:v>428376.92200000002</c:v>
                </c:pt>
                <c:pt idx="34">
                  <c:v>522310.57099999994</c:v>
                </c:pt>
                <c:pt idx="35">
                  <c:v>263161.49900000001</c:v>
                </c:pt>
                <c:pt idx="36">
                  <c:v>243173.51899999997</c:v>
                </c:pt>
                <c:pt idx="37">
                  <c:v>667482.39799999993</c:v>
                </c:pt>
                <c:pt idx="38">
                  <c:v>653628.23300000001</c:v>
                </c:pt>
                <c:pt idx="39">
                  <c:v>958817.96600000013</c:v>
                </c:pt>
                <c:pt idx="40">
                  <c:v>1053576.2609999999</c:v>
                </c:pt>
                <c:pt idx="41">
                  <c:v>110869.29100000001</c:v>
                </c:pt>
                <c:pt idx="42">
                  <c:v>394613.4</c:v>
                </c:pt>
                <c:pt idx="43">
                  <c:v>275973.00199999998</c:v>
                </c:pt>
                <c:pt idx="44">
                  <c:v>518737.57000000007</c:v>
                </c:pt>
                <c:pt idx="45">
                  <c:v>233449.73300000001</c:v>
                </c:pt>
                <c:pt idx="46">
                  <c:v>492794.745</c:v>
                </c:pt>
                <c:pt idx="47">
                  <c:v>3949770.963</c:v>
                </c:pt>
                <c:pt idx="48">
                  <c:v>373727.04499999998</c:v>
                </c:pt>
                <c:pt idx="49">
                  <c:v>598579.7300000001</c:v>
                </c:pt>
                <c:pt idx="50">
                  <c:v>757505.06499999994</c:v>
                </c:pt>
                <c:pt idx="51">
                  <c:v>137522.516</c:v>
                </c:pt>
                <c:pt idx="52">
                  <c:v>932537.54099999985</c:v>
                </c:pt>
                <c:pt idx="53">
                  <c:v>933999.799</c:v>
                </c:pt>
                <c:pt idx="54">
                  <c:v>815238.37699999998</c:v>
                </c:pt>
                <c:pt idx="55">
                  <c:v>939616.00700000022</c:v>
                </c:pt>
                <c:pt idx="56">
                  <c:v>710959.22</c:v>
                </c:pt>
                <c:pt idx="57">
                  <c:v>2636926.781</c:v>
                </c:pt>
                <c:pt idx="58">
                  <c:v>899740.527</c:v>
                </c:pt>
                <c:pt idx="59">
                  <c:v>85398.184000000008</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再エネ比較シート!$CO$13:$CO$42</c:f>
              <c:numCache>
                <c:formatCode>0.0%</c:formatCode>
                <c:ptCount val="30"/>
                <c:pt idx="0">
                  <c:v>8.9576065748240993E-2</c:v>
                </c:pt>
                <c:pt idx="1">
                  <c:v>7.9171132547338333E-2</c:v>
                </c:pt>
                <c:pt idx="2">
                  <c:v>5.1250718803910293E-2</c:v>
                </c:pt>
                <c:pt idx="3">
                  <c:v>0.13224423418095801</c:v>
                </c:pt>
                <c:pt idx="4">
                  <c:v>2.9958312725217269E-2</c:v>
                </c:pt>
                <c:pt idx="5">
                  <c:v>9.4672345512964204E-2</c:v>
                </c:pt>
                <c:pt idx="6">
                  <c:v>0.12056290695232094</c:v>
                </c:pt>
                <c:pt idx="7">
                  <c:v>7.6711979066947475E-2</c:v>
                </c:pt>
                <c:pt idx="8">
                  <c:v>6.988621670545643E-2</c:v>
                </c:pt>
                <c:pt idx="9">
                  <c:v>6.9846197262593487E-2</c:v>
                </c:pt>
                <c:pt idx="10">
                  <c:v>6.9748816891153989E-2</c:v>
                </c:pt>
                <c:pt idx="11">
                  <c:v>0.10191341008594131</c:v>
                </c:pt>
                <c:pt idx="12">
                  <c:v>2.3259152907394113E-2</c:v>
                </c:pt>
                <c:pt idx="13">
                  <c:v>3.6372033947231685E-3</c:v>
                </c:pt>
                <c:pt idx="14">
                  <c:v>6.5522321142637549E-2</c:v>
                </c:pt>
                <c:pt idx="15">
                  <c:v>4.3264082244591988E-2</c:v>
                </c:pt>
                <c:pt idx="16">
                  <c:v>5.069669071908435E-2</c:v>
                </c:pt>
                <c:pt idx="17">
                  <c:v>6.2845613510686002E-2</c:v>
                </c:pt>
                <c:pt idx="18">
                  <c:v>3.9070005764427082E-2</c:v>
                </c:pt>
                <c:pt idx="19">
                  <c:v>0.11609593989307904</c:v>
                </c:pt>
                <c:pt idx="20">
                  <c:v>0.12585741811175338</c:v>
                </c:pt>
                <c:pt idx="21">
                  <c:v>0.10525127896479085</c:v>
                </c:pt>
                <c:pt idx="22">
                  <c:v>6.8965517241379309E-2</c:v>
                </c:pt>
                <c:pt idx="23">
                  <c:v>2.813852813852814E-2</c:v>
                </c:pt>
                <c:pt idx="24">
                  <c:v>0.15209441489361702</c:v>
                </c:pt>
                <c:pt idx="25">
                  <c:v>0.14605091383812011</c:v>
                </c:pt>
                <c:pt idx="26">
                  <c:v>0.11187945843645364</c:v>
                </c:pt>
                <c:pt idx="27">
                  <c:v>8.4942343791901312E-2</c:v>
                </c:pt>
                <c:pt idx="28">
                  <c:v>0.11905746176105829</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再エネ比較シート!$CC$13:$CC$42</c:f>
              <c:numCache>
                <c:formatCode>0.0%</c:formatCode>
                <c:ptCount val="30"/>
                <c:pt idx="0">
                  <c:v>4.9947613887168181E-2</c:v>
                </c:pt>
                <c:pt idx="1">
                  <c:v>3.5967350061736049E-2</c:v>
                </c:pt>
                <c:pt idx="2">
                  <c:v>2.1502211216767608E-2</c:v>
                </c:pt>
                <c:pt idx="3">
                  <c:v>4.1928906966387965E-2</c:v>
                </c:pt>
                <c:pt idx="4">
                  <c:v>1.3102670295532385E-2</c:v>
                </c:pt>
                <c:pt idx="5">
                  <c:v>4.4317168945206396E-2</c:v>
                </c:pt>
                <c:pt idx="6">
                  <c:v>7.9978467010598894E-2</c:v>
                </c:pt>
                <c:pt idx="7">
                  <c:v>2.8983209249231683E-2</c:v>
                </c:pt>
                <c:pt idx="8">
                  <c:v>1.6745448120289046E-2</c:v>
                </c:pt>
                <c:pt idx="9">
                  <c:v>2.6443220172336107E-2</c:v>
                </c:pt>
                <c:pt idx="10">
                  <c:v>3.2640193763432843E-2</c:v>
                </c:pt>
                <c:pt idx="11">
                  <c:v>2.0036051666519044E-2</c:v>
                </c:pt>
                <c:pt idx="12">
                  <c:v>9.7654730356559766E-3</c:v>
                </c:pt>
                <c:pt idx="13">
                  <c:v>2.3979380876011898E-3</c:v>
                </c:pt>
                <c:pt idx="14">
                  <c:v>2.786604790234528E-2</c:v>
                </c:pt>
                <c:pt idx="15">
                  <c:v>1.5046111183588244E-2</c:v>
                </c:pt>
                <c:pt idx="16">
                  <c:v>2.2592442740700384E-2</c:v>
                </c:pt>
                <c:pt idx="17">
                  <c:v>2.5579058393936711E-2</c:v>
                </c:pt>
                <c:pt idx="18">
                  <c:v>1.8397664033940848E-2</c:v>
                </c:pt>
                <c:pt idx="19">
                  <c:v>4.0846322565620756E-2</c:v>
                </c:pt>
                <c:pt idx="20">
                  <c:v>4.6055449046998771E-2</c:v>
                </c:pt>
                <c:pt idx="21">
                  <c:v>4.6573076950292065E-2</c:v>
                </c:pt>
                <c:pt idx="22">
                  <c:v>3.1719867768187512E-2</c:v>
                </c:pt>
                <c:pt idx="23">
                  <c:v>8.5706389951959051E-3</c:v>
                </c:pt>
                <c:pt idx="24">
                  <c:v>7.99712163383835E-2</c:v>
                </c:pt>
                <c:pt idx="25">
                  <c:v>4.8064236985672373E-2</c:v>
                </c:pt>
                <c:pt idx="26">
                  <c:v>3.9083437618274722E-2</c:v>
                </c:pt>
                <c:pt idx="27">
                  <c:v>4.2034386144702923E-2</c:v>
                </c:pt>
                <c:pt idx="28">
                  <c:v>4.0025279485860862E-2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再エネ比較シート!$CD$13:$CD$42</c:f>
              <c:numCache>
                <c:formatCode>0.0%</c:formatCode>
                <c:ptCount val="30"/>
                <c:pt idx="0">
                  <c:v>0.63877537359075887</c:v>
                </c:pt>
                <c:pt idx="1">
                  <c:v>9.1668866145671865E-2</c:v>
                </c:pt>
                <c:pt idx="2">
                  <c:v>3.3596883228609732E-3</c:v>
                </c:pt>
                <c:pt idx="3">
                  <c:v>0.28676322878403104</c:v>
                </c:pt>
                <c:pt idx="4">
                  <c:v>0.21688525188704705</c:v>
                </c:pt>
                <c:pt idx="5">
                  <c:v>8.1500815702870016E-2</c:v>
                </c:pt>
                <c:pt idx="6">
                  <c:v>0.11123345875669201</c:v>
                </c:pt>
                <c:pt idx="7">
                  <c:v>0.16736864826590619</c:v>
                </c:pt>
                <c:pt idx="8">
                  <c:v>0.22579242679559769</c:v>
                </c:pt>
                <c:pt idx="9">
                  <c:v>0.5032272890145818</c:v>
                </c:pt>
                <c:pt idx="10">
                  <c:v>5.3084705792240609E-2</c:v>
                </c:pt>
                <c:pt idx="11">
                  <c:v>9.0928111978055448E-2</c:v>
                </c:pt>
                <c:pt idx="12">
                  <c:v>2.0162983593895904E-2</c:v>
                </c:pt>
                <c:pt idx="13">
                  <c:v>4.8197046459952826E-2</c:v>
                </c:pt>
                <c:pt idx="14">
                  <c:v>9.9792816772289183E-2</c:v>
                </c:pt>
                <c:pt idx="15">
                  <c:v>1.4130085483994859E-2</c:v>
                </c:pt>
                <c:pt idx="16">
                  <c:v>0.26914243305283442</c:v>
                </c:pt>
                <c:pt idx="17">
                  <c:v>0.57892735371984849</c:v>
                </c:pt>
                <c:pt idx="18">
                  <c:v>1.8052039556605053E-2</c:v>
                </c:pt>
                <c:pt idx="19">
                  <c:v>7.799938105942214E-2</c:v>
                </c:pt>
                <c:pt idx="20">
                  <c:v>0.3356780928113488</c:v>
                </c:pt>
                <c:pt idx="21">
                  <c:v>0.7027561994291841</c:v>
                </c:pt>
                <c:pt idx="22">
                  <c:v>0.13484996263048282</c:v>
                </c:pt>
                <c:pt idx="23">
                  <c:v>7.3917809305622103E-3</c:v>
                </c:pt>
                <c:pt idx="24">
                  <c:v>0.11382119853370198</c:v>
                </c:pt>
                <c:pt idx="25">
                  <c:v>0.20238208668643584</c:v>
                </c:pt>
                <c:pt idx="26">
                  <c:v>7.4228002159573384E-2</c:v>
                </c:pt>
                <c:pt idx="27">
                  <c:v>0.11001154569260414</c:v>
                </c:pt>
                <c:pt idx="28">
                  <c:v>0.33902425960134647</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再エネ比較シート!$CE$13:$CE$42</c:f>
              <c:numCache>
                <c:formatCode>0.0%</c:formatCode>
                <c:ptCount val="30"/>
                <c:pt idx="0">
                  <c:v>0.43066874768520497</c:v>
                </c:pt>
                <c:pt idx="1">
                  <c:v>2.1805066077982665E-4</c:v>
                </c:pt>
                <c:pt idx="2">
                  <c:v>0</c:v>
                </c:pt>
                <c:pt idx="3">
                  <c:v>0</c:v>
                </c:pt>
                <c:pt idx="4">
                  <c:v>0.46720977152627502</c:v>
                </c:pt>
                <c:pt idx="5">
                  <c:v>0</c:v>
                </c:pt>
                <c:pt idx="6">
                  <c:v>0</c:v>
                </c:pt>
                <c:pt idx="7">
                  <c:v>0</c:v>
                </c:pt>
                <c:pt idx="8">
                  <c:v>0</c:v>
                </c:pt>
                <c:pt idx="9">
                  <c:v>1.4362073284135658E-3</c:v>
                </c:pt>
                <c:pt idx="10">
                  <c:v>0</c:v>
                </c:pt>
                <c:pt idx="11">
                  <c:v>0</c:v>
                </c:pt>
                <c:pt idx="12">
                  <c:v>0</c:v>
                </c:pt>
                <c:pt idx="13">
                  <c:v>3.0517030091366988</c:v>
                </c:pt>
                <c:pt idx="14">
                  <c:v>6.2951307687449401E-2</c:v>
                </c:pt>
                <c:pt idx="15">
                  <c:v>0</c:v>
                </c:pt>
                <c:pt idx="16">
                  <c:v>1.6542864093076138E-2</c:v>
                </c:pt>
                <c:pt idx="17">
                  <c:v>0</c:v>
                </c:pt>
                <c:pt idx="18">
                  <c:v>0</c:v>
                </c:pt>
                <c:pt idx="19">
                  <c:v>0</c:v>
                </c:pt>
                <c:pt idx="20">
                  <c:v>0</c:v>
                </c:pt>
                <c:pt idx="21">
                  <c:v>0</c:v>
                </c:pt>
                <c:pt idx="22">
                  <c:v>0</c:v>
                </c:pt>
                <c:pt idx="23">
                  <c:v>0</c:v>
                </c:pt>
                <c:pt idx="24">
                  <c:v>0</c:v>
                </c:pt>
                <c:pt idx="25">
                  <c:v>0</c:v>
                </c:pt>
                <c:pt idx="26">
                  <c:v>0</c:v>
                </c:pt>
                <c:pt idx="27">
                  <c:v>0</c:v>
                </c:pt>
                <c:pt idx="28">
                  <c:v>0.23291569396054324</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再エネ比較シート!$CF$13:$CF$42</c:f>
              <c:numCache>
                <c:formatCode>0.0%</c:formatCode>
                <c:ptCount val="30"/>
                <c:pt idx="0">
                  <c:v>4.8742401805407379E-3</c:v>
                </c:pt>
                <c:pt idx="1">
                  <c:v>0</c:v>
                </c:pt>
                <c:pt idx="2">
                  <c:v>0</c:v>
                </c:pt>
                <c:pt idx="3">
                  <c:v>8.2600476514986254E-3</c:v>
                </c:pt>
                <c:pt idx="4">
                  <c:v>0</c:v>
                </c:pt>
                <c:pt idx="5">
                  <c:v>0</c:v>
                </c:pt>
                <c:pt idx="6">
                  <c:v>0</c:v>
                </c:pt>
                <c:pt idx="7">
                  <c:v>0</c:v>
                </c:pt>
                <c:pt idx="8">
                  <c:v>3.3840503421438925E-4</c:v>
                </c:pt>
                <c:pt idx="9">
                  <c:v>2.6224114335001202E-3</c:v>
                </c:pt>
                <c:pt idx="10">
                  <c:v>0</c:v>
                </c:pt>
                <c:pt idx="11">
                  <c:v>0</c:v>
                </c:pt>
                <c:pt idx="12">
                  <c:v>1.7411002372538547E-2</c:v>
                </c:pt>
                <c:pt idx="13">
                  <c:v>0</c:v>
                </c:pt>
                <c:pt idx="14">
                  <c:v>1.2666412312918247E-3</c:v>
                </c:pt>
                <c:pt idx="15">
                  <c:v>0</c:v>
                </c:pt>
                <c:pt idx="16">
                  <c:v>0</c:v>
                </c:pt>
                <c:pt idx="17">
                  <c:v>0</c:v>
                </c:pt>
                <c:pt idx="18">
                  <c:v>0</c:v>
                </c:pt>
                <c:pt idx="19">
                  <c:v>0</c:v>
                </c:pt>
                <c:pt idx="20">
                  <c:v>0</c:v>
                </c:pt>
                <c:pt idx="21">
                  <c:v>6.3697849891523441E-3</c:v>
                </c:pt>
                <c:pt idx="22">
                  <c:v>5.6759894576413573E-3</c:v>
                </c:pt>
                <c:pt idx="23">
                  <c:v>4.2693921731685097E-2</c:v>
                </c:pt>
                <c:pt idx="24">
                  <c:v>0</c:v>
                </c:pt>
                <c:pt idx="25">
                  <c:v>4.8591404399468468E-3</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再エネ比較シート!$CH$13:$CH$42</c:f>
              <c:numCache>
                <c:formatCode>0.0%</c:formatCode>
                <c:ptCount val="30"/>
                <c:pt idx="0">
                  <c:v>0</c:v>
                </c:pt>
                <c:pt idx="1">
                  <c:v>0</c:v>
                </c:pt>
                <c:pt idx="2">
                  <c:v>0</c:v>
                </c:pt>
                <c:pt idx="3">
                  <c:v>0</c:v>
                </c:pt>
                <c:pt idx="4">
                  <c:v>1.4468975667847176E-3</c:v>
                </c:pt>
                <c:pt idx="5">
                  <c:v>0</c:v>
                </c:pt>
                <c:pt idx="6">
                  <c:v>0</c:v>
                </c:pt>
                <c:pt idx="7">
                  <c:v>0</c:v>
                </c:pt>
                <c:pt idx="8">
                  <c:v>4.7000699196442941E-4</c:v>
                </c:pt>
                <c:pt idx="9">
                  <c:v>0</c:v>
                </c:pt>
                <c:pt idx="10">
                  <c:v>2.1641587746793014E-3</c:v>
                </c:pt>
                <c:pt idx="11">
                  <c:v>5.8405786250947346E-3</c:v>
                </c:pt>
                <c:pt idx="12">
                  <c:v>0</c:v>
                </c:pt>
                <c:pt idx="13">
                  <c:v>1.6922875614677261E-2</c:v>
                </c:pt>
                <c:pt idx="14">
                  <c:v>0</c:v>
                </c:pt>
                <c:pt idx="15">
                  <c:v>3.3812844366400401</c:v>
                </c:pt>
                <c:pt idx="16">
                  <c:v>0</c:v>
                </c:pt>
                <c:pt idx="17">
                  <c:v>0</c:v>
                </c:pt>
                <c:pt idx="18">
                  <c:v>0</c:v>
                </c:pt>
                <c:pt idx="19">
                  <c:v>0</c:v>
                </c:pt>
                <c:pt idx="20">
                  <c:v>0</c:v>
                </c:pt>
                <c:pt idx="21">
                  <c:v>3.6807666505174773E-2</c:v>
                </c:pt>
                <c:pt idx="22">
                  <c:v>0</c:v>
                </c:pt>
                <c:pt idx="23">
                  <c:v>0.23210941582742373</c:v>
                </c:pt>
                <c:pt idx="24">
                  <c:v>0.29507959695957431</c:v>
                </c:pt>
                <c:pt idx="25">
                  <c:v>1.5952956888267706E-3</c:v>
                </c:pt>
                <c:pt idx="26">
                  <c:v>0</c:v>
                </c:pt>
                <c:pt idx="27">
                  <c:v>0</c:v>
                </c:pt>
                <c:pt idx="28">
                  <c:v>2.4288155066826748E-2</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再エネ比較シート!$CI$13:$CI$42</c:f>
              <c:numCache>
                <c:formatCode>0.0%</c:formatCode>
                <c:ptCount val="30"/>
                <c:pt idx="0">
                  <c:v>1.1242659753436728</c:v>
                </c:pt>
                <c:pt idx="1">
                  <c:v>0.12785426686818774</c:v>
                </c:pt>
                <c:pt idx="2">
                  <c:v>2.4861899539628581E-2</c:v>
                </c:pt>
                <c:pt idx="3">
                  <c:v>0.33695218340191763</c:v>
                </c:pt>
                <c:pt idx="4">
                  <c:v>0.69864459127563927</c:v>
                </c:pt>
                <c:pt idx="5">
                  <c:v>0.12581798464807642</c:v>
                </c:pt>
                <c:pt idx="6">
                  <c:v>0.1912119257672909</c:v>
                </c:pt>
                <c:pt idx="7">
                  <c:v>0.1963518575151379</c:v>
                </c:pt>
                <c:pt idx="8">
                  <c:v>0.24334628694206553</c:v>
                </c:pt>
                <c:pt idx="9">
                  <c:v>0.53372912794883154</c:v>
                </c:pt>
                <c:pt idx="10">
                  <c:v>8.7889058330352751E-2</c:v>
                </c:pt>
                <c:pt idx="11">
                  <c:v>0.11680474226966922</c:v>
                </c:pt>
                <c:pt idx="12">
                  <c:v>4.7339459002090419E-2</c:v>
                </c:pt>
                <c:pt idx="13">
                  <c:v>3.1192208692989301</c:v>
                </c:pt>
                <c:pt idx="14">
                  <c:v>0.19187681359337569</c:v>
                </c:pt>
                <c:pt idx="15">
                  <c:v>3.4104606333076228</c:v>
                </c:pt>
                <c:pt idx="16">
                  <c:v>0.30827773988661095</c:v>
                </c:pt>
                <c:pt idx="17">
                  <c:v>0.6045064121137852</c:v>
                </c:pt>
                <c:pt idx="18">
                  <c:v>3.6449703590545904E-2</c:v>
                </c:pt>
                <c:pt idx="19">
                  <c:v>0.11884570362504289</c:v>
                </c:pt>
                <c:pt idx="20">
                  <c:v>0.38173354185834757</c:v>
                </c:pt>
                <c:pt idx="21">
                  <c:v>0.79250672787380316</c:v>
                </c:pt>
                <c:pt idx="22">
                  <c:v>0.17224581985631168</c:v>
                </c:pt>
                <c:pt idx="23">
                  <c:v>0.29076575748486694</c:v>
                </c:pt>
                <c:pt idx="24">
                  <c:v>0.48887201183165979</c:v>
                </c:pt>
                <c:pt idx="25">
                  <c:v>0.25690075980088184</c:v>
                </c:pt>
                <c:pt idx="26">
                  <c:v>0.11331143977784811</c:v>
                </c:pt>
                <c:pt idx="27">
                  <c:v>0.15204593183730708</c:v>
                </c:pt>
                <c:pt idx="28">
                  <c:v>0.63625338811457732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再エネ比較シート!$BE$13:$BE$42</c:f>
              <c:numCache>
                <c:formatCode>#,##0_);[Red]\(#,##0\)</c:formatCode>
                <c:ptCount val="30"/>
                <c:pt idx="0">
                  <c:v>7629.3480000000036</c:v>
                </c:pt>
                <c:pt idx="1">
                  <c:v>5673.3000000000047</c:v>
                </c:pt>
                <c:pt idx="2">
                  <c:v>2713.0000000000059</c:v>
                </c:pt>
                <c:pt idx="3">
                  <c:v>8839.0999999999913</c:v>
                </c:pt>
                <c:pt idx="4">
                  <c:v>2115.200000000003</c:v>
                </c:pt>
                <c:pt idx="5">
                  <c:v>6141.700000000008</c:v>
                </c:pt>
                <c:pt idx="6">
                  <c:v>8178.8179999999838</c:v>
                </c:pt>
                <c:pt idx="7">
                  <c:v>5445.6000000000022</c:v>
                </c:pt>
                <c:pt idx="8">
                  <c:v>5201.1800000000067</c:v>
                </c:pt>
                <c:pt idx="9">
                  <c:v>4592.8000000000065</c:v>
                </c:pt>
                <c:pt idx="10">
                  <c:v>4315.4800000000077</c:v>
                </c:pt>
                <c:pt idx="11">
                  <c:v>6310.0999999999876</c:v>
                </c:pt>
                <c:pt idx="12">
                  <c:v>1572.1</c:v>
                </c:pt>
                <c:pt idx="13">
                  <c:v>412.06199999999984</c:v>
                </c:pt>
                <c:pt idx="14">
                  <c:v>4807.8730000000069</c:v>
                </c:pt>
                <c:pt idx="15">
                  <c:v>2848.9000000000028</c:v>
                </c:pt>
                <c:pt idx="16">
                  <c:v>3708.3000000000047</c:v>
                </c:pt>
                <c:pt idx="17">
                  <c:v>4215.9000000000069</c:v>
                </c:pt>
                <c:pt idx="18">
                  <c:v>2995.8880000000022</c:v>
                </c:pt>
                <c:pt idx="19">
                  <c:v>7816.6999999999916</c:v>
                </c:pt>
                <c:pt idx="20">
                  <c:v>7610.5999999999931</c:v>
                </c:pt>
                <c:pt idx="21">
                  <c:v>6721.2999999999993</c:v>
                </c:pt>
                <c:pt idx="22">
                  <c:v>4870.5000000000036</c:v>
                </c:pt>
                <c:pt idx="23">
                  <c:v>1584.81</c:v>
                </c:pt>
                <c:pt idx="24">
                  <c:v>9020.6699999999892</c:v>
                </c:pt>
                <c:pt idx="25">
                  <c:v>8620.7760000000017</c:v>
                </c:pt>
                <c:pt idx="26">
                  <c:v>7622.9779999999828</c:v>
                </c:pt>
                <c:pt idx="27">
                  <c:v>6420.5110000000032</c:v>
                </c:pt>
                <c:pt idx="28">
                  <c:v>7120.9999999999982</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再エネ比較シート!$BF$13:$BF$42</c:f>
              <c:numCache>
                <c:formatCode>#,##0_);[Red]\(#,##0\)</c:formatCode>
                <c:ptCount val="30"/>
                <c:pt idx="0">
                  <c:v>88524.699999999852</c:v>
                </c:pt>
                <c:pt idx="1">
                  <c:v>13118.759999999998</c:v>
                </c:pt>
                <c:pt idx="2">
                  <c:v>384.59999999999997</c:v>
                </c:pt>
                <c:pt idx="3">
                  <c:v>54848.10000000002</c:v>
                </c:pt>
                <c:pt idx="4">
                  <c:v>31766.200000000023</c:v>
                </c:pt>
                <c:pt idx="5">
                  <c:v>10247.600000000002</c:v>
                </c:pt>
                <c:pt idx="6">
                  <c:v>10320.400000000003</c:v>
                </c:pt>
                <c:pt idx="7">
                  <c:v>28531.000000000011</c:v>
                </c:pt>
                <c:pt idx="8">
                  <c:v>63629.440000000017</c:v>
                </c:pt>
                <c:pt idx="9">
                  <c:v>79299.600000000006</c:v>
                </c:pt>
                <c:pt idx="10">
                  <c:v>6367.8000000000011</c:v>
                </c:pt>
                <c:pt idx="11">
                  <c:v>25981.600000000009</c:v>
                </c:pt>
                <c:pt idx="12">
                  <c:v>2944.9999999999995</c:v>
                </c:pt>
                <c:pt idx="13">
                  <c:v>7514.3019999999997</c:v>
                </c:pt>
                <c:pt idx="14">
                  <c:v>15621.420000000004</c:v>
                </c:pt>
                <c:pt idx="15">
                  <c:v>2427.400000000001</c:v>
                </c:pt>
                <c:pt idx="16">
                  <c:v>40080.899999999965</c:v>
                </c:pt>
                <c:pt idx="17">
                  <c:v>86571.200000000012</c:v>
                </c:pt>
                <c:pt idx="18">
                  <c:v>2667.0600000000009</c:v>
                </c:pt>
                <c:pt idx="19">
                  <c:v>13542.699999999999</c:v>
                </c:pt>
                <c:pt idx="20">
                  <c:v>50327.39999999998</c:v>
                </c:pt>
                <c:pt idx="21">
                  <c:v>92016.69999999991</c:v>
                </c:pt>
                <c:pt idx="22">
                  <c:v>18786.100000000006</c:v>
                </c:pt>
                <c:pt idx="23">
                  <c:v>1240.0999999999997</c:v>
                </c:pt>
                <c:pt idx="24">
                  <c:v>11648.550000000003</c:v>
                </c:pt>
                <c:pt idx="25">
                  <c:v>32933.659999999996</c:v>
                </c:pt>
                <c:pt idx="26">
                  <c:v>13135.399999999998</c:v>
                </c:pt>
                <c:pt idx="27">
                  <c:v>15245.678999999996</c:v>
                </c:pt>
                <c:pt idx="28">
                  <c:v>54724.399999999994</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再エネ比較シート!$BG$13:$BG$42</c:f>
              <c:numCache>
                <c:formatCode>#,##0_);[Red]\(#,##0\)</c:formatCode>
                <c:ptCount val="30"/>
                <c:pt idx="0">
                  <c:v>36340</c:v>
                </c:pt>
                <c:pt idx="1">
                  <c:v>19</c:v>
                </c:pt>
                <c:pt idx="2">
                  <c:v>0</c:v>
                </c:pt>
                <c:pt idx="3">
                  <c:v>0</c:v>
                </c:pt>
                <c:pt idx="4">
                  <c:v>41665.1</c:v>
                </c:pt>
                <c:pt idx="5">
                  <c:v>0</c:v>
                </c:pt>
                <c:pt idx="6">
                  <c:v>0</c:v>
                </c:pt>
                <c:pt idx="7">
                  <c:v>0</c:v>
                </c:pt>
                <c:pt idx="8">
                  <c:v>0</c:v>
                </c:pt>
                <c:pt idx="9">
                  <c:v>137.79999999999998</c:v>
                </c:pt>
                <c:pt idx="10">
                  <c:v>0</c:v>
                </c:pt>
                <c:pt idx="11">
                  <c:v>0</c:v>
                </c:pt>
                <c:pt idx="12">
                  <c:v>0</c:v>
                </c:pt>
                <c:pt idx="13">
                  <c:v>289691.5</c:v>
                </c:pt>
                <c:pt idx="14">
                  <c:v>6000</c:v>
                </c:pt>
                <c:pt idx="15">
                  <c:v>0</c:v>
                </c:pt>
                <c:pt idx="16">
                  <c:v>1500</c:v>
                </c:pt>
                <c:pt idx="17">
                  <c:v>0</c:v>
                </c:pt>
                <c:pt idx="18">
                  <c:v>0</c:v>
                </c:pt>
                <c:pt idx="19">
                  <c:v>0</c:v>
                </c:pt>
                <c:pt idx="20">
                  <c:v>0</c:v>
                </c:pt>
                <c:pt idx="21">
                  <c:v>0</c:v>
                </c:pt>
                <c:pt idx="22">
                  <c:v>0</c:v>
                </c:pt>
                <c:pt idx="23">
                  <c:v>0</c:v>
                </c:pt>
                <c:pt idx="24">
                  <c:v>0</c:v>
                </c:pt>
                <c:pt idx="25">
                  <c:v>0</c:v>
                </c:pt>
                <c:pt idx="26">
                  <c:v>0</c:v>
                </c:pt>
                <c:pt idx="27">
                  <c:v>0</c:v>
                </c:pt>
                <c:pt idx="28">
                  <c:v>22891.5</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再エネ比較シート!$BH$13:$BH$42</c:f>
              <c:numCache>
                <c:formatCode>#,##0_);[Red]\(#,##0\)</c:formatCode>
                <c:ptCount val="30"/>
                <c:pt idx="0">
                  <c:v>170</c:v>
                </c:pt>
                <c:pt idx="1">
                  <c:v>0</c:v>
                </c:pt>
                <c:pt idx="2">
                  <c:v>0</c:v>
                </c:pt>
                <c:pt idx="3">
                  <c:v>397.6</c:v>
                </c:pt>
                <c:pt idx="4">
                  <c:v>0</c:v>
                </c:pt>
                <c:pt idx="5">
                  <c:v>0</c:v>
                </c:pt>
                <c:pt idx="6">
                  <c:v>0</c:v>
                </c:pt>
                <c:pt idx="7">
                  <c:v>0</c:v>
                </c:pt>
                <c:pt idx="8">
                  <c:v>24</c:v>
                </c:pt>
                <c:pt idx="9">
                  <c:v>104</c:v>
                </c:pt>
                <c:pt idx="10">
                  <c:v>0</c:v>
                </c:pt>
                <c:pt idx="11">
                  <c:v>0</c:v>
                </c:pt>
                <c:pt idx="12">
                  <c:v>640</c:v>
                </c:pt>
                <c:pt idx="13">
                  <c:v>0</c:v>
                </c:pt>
                <c:pt idx="14">
                  <c:v>49.9</c:v>
                </c:pt>
                <c:pt idx="15">
                  <c:v>0</c:v>
                </c:pt>
                <c:pt idx="16">
                  <c:v>0</c:v>
                </c:pt>
                <c:pt idx="17">
                  <c:v>0</c:v>
                </c:pt>
                <c:pt idx="18">
                  <c:v>0</c:v>
                </c:pt>
                <c:pt idx="19">
                  <c:v>0</c:v>
                </c:pt>
                <c:pt idx="20">
                  <c:v>0</c:v>
                </c:pt>
                <c:pt idx="21">
                  <c:v>209.9</c:v>
                </c:pt>
                <c:pt idx="22">
                  <c:v>199</c:v>
                </c:pt>
                <c:pt idx="23">
                  <c:v>1802.6</c:v>
                </c:pt>
                <c:pt idx="24">
                  <c:v>0</c:v>
                </c:pt>
                <c:pt idx="25">
                  <c:v>199</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再エネ比較シート!$BJ$13:$BJ$42</c:f>
              <c:numCache>
                <c:formatCode>#,##0_);[Red]\(#,##0\)</c:formatCode>
                <c:ptCount val="30"/>
                <c:pt idx="0">
                  <c:v>0</c:v>
                </c:pt>
                <c:pt idx="1">
                  <c:v>0</c:v>
                </c:pt>
                <c:pt idx="2">
                  <c:v>0</c:v>
                </c:pt>
                <c:pt idx="3">
                  <c:v>0</c:v>
                </c:pt>
                <c:pt idx="4">
                  <c:v>40</c:v>
                </c:pt>
                <c:pt idx="5">
                  <c:v>0</c:v>
                </c:pt>
                <c:pt idx="6">
                  <c:v>0</c:v>
                </c:pt>
                <c:pt idx="7">
                  <c:v>0</c:v>
                </c:pt>
                <c:pt idx="8">
                  <c:v>25</c:v>
                </c:pt>
                <c:pt idx="9">
                  <c:v>0</c:v>
                </c:pt>
                <c:pt idx="10">
                  <c:v>49</c:v>
                </c:pt>
                <c:pt idx="11">
                  <c:v>315</c:v>
                </c:pt>
                <c:pt idx="12">
                  <c:v>0</c:v>
                </c:pt>
                <c:pt idx="13">
                  <c:v>498</c:v>
                </c:pt>
                <c:pt idx="14">
                  <c:v>0</c:v>
                </c:pt>
                <c:pt idx="15">
                  <c:v>109639.03999999999</c:v>
                </c:pt>
                <c:pt idx="16">
                  <c:v>0</c:v>
                </c:pt>
                <c:pt idx="17">
                  <c:v>0</c:v>
                </c:pt>
                <c:pt idx="18">
                  <c:v>0</c:v>
                </c:pt>
                <c:pt idx="19">
                  <c:v>0</c:v>
                </c:pt>
                <c:pt idx="20">
                  <c:v>0</c:v>
                </c:pt>
                <c:pt idx="21">
                  <c:v>909.67700000000002</c:v>
                </c:pt>
                <c:pt idx="22">
                  <c:v>0</c:v>
                </c:pt>
                <c:pt idx="23">
                  <c:v>7350</c:v>
                </c:pt>
                <c:pt idx="24">
                  <c:v>5700</c:v>
                </c:pt>
                <c:pt idx="25">
                  <c:v>49</c:v>
                </c:pt>
                <c:pt idx="26">
                  <c:v>0</c:v>
                </c:pt>
                <c:pt idx="27">
                  <c:v>0</c:v>
                </c:pt>
                <c:pt idx="28">
                  <c:v>740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再エネ比較シート!$BK$13:$BK$42</c:f>
              <c:numCache>
                <c:formatCode>#,##0_);[Red]\(#,##0\)</c:formatCode>
                <c:ptCount val="30"/>
                <c:pt idx="0">
                  <c:v>132664.04799999984</c:v>
                </c:pt>
                <c:pt idx="1">
                  <c:v>18811.060000000005</c:v>
                </c:pt>
                <c:pt idx="2">
                  <c:v>3097.6000000000058</c:v>
                </c:pt>
                <c:pt idx="3">
                  <c:v>64084.80000000001</c:v>
                </c:pt>
                <c:pt idx="4">
                  <c:v>75586.500000000029</c:v>
                </c:pt>
                <c:pt idx="5">
                  <c:v>16389.30000000001</c:v>
                </c:pt>
                <c:pt idx="6">
                  <c:v>18499.217999999986</c:v>
                </c:pt>
                <c:pt idx="7">
                  <c:v>33976.600000000013</c:v>
                </c:pt>
                <c:pt idx="8">
                  <c:v>68879.620000000024</c:v>
                </c:pt>
                <c:pt idx="9">
                  <c:v>84134.200000000012</c:v>
                </c:pt>
                <c:pt idx="10">
                  <c:v>10732.28000000001</c:v>
                </c:pt>
                <c:pt idx="11">
                  <c:v>32606.699999999997</c:v>
                </c:pt>
                <c:pt idx="12">
                  <c:v>5157.0999999999995</c:v>
                </c:pt>
                <c:pt idx="13">
                  <c:v>298115.864</c:v>
                </c:pt>
                <c:pt idx="14">
                  <c:v>26479.193000000014</c:v>
                </c:pt>
                <c:pt idx="15">
                  <c:v>114915.34</c:v>
                </c:pt>
                <c:pt idx="16">
                  <c:v>45289.199999999968</c:v>
                </c:pt>
                <c:pt idx="17">
                  <c:v>90787.10000000002</c:v>
                </c:pt>
                <c:pt idx="18">
                  <c:v>5662.948000000003</c:v>
                </c:pt>
                <c:pt idx="19">
                  <c:v>21359.399999999991</c:v>
                </c:pt>
                <c:pt idx="20">
                  <c:v>57937.999999999971</c:v>
                </c:pt>
                <c:pt idx="21">
                  <c:v>99857.576999999903</c:v>
                </c:pt>
                <c:pt idx="22">
                  <c:v>23855.600000000009</c:v>
                </c:pt>
                <c:pt idx="23">
                  <c:v>11977.51</c:v>
                </c:pt>
                <c:pt idx="24">
                  <c:v>26369.219999999994</c:v>
                </c:pt>
                <c:pt idx="25">
                  <c:v>41802.436000000002</c:v>
                </c:pt>
                <c:pt idx="26">
                  <c:v>20758.377999999982</c:v>
                </c:pt>
                <c:pt idx="27">
                  <c:v>21666.19</c:v>
                </c:pt>
                <c:pt idx="28">
                  <c:v>85476.9</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再エネ比較シート!$BO$13:$BO$42</c:f>
              <c:numCache>
                <c:formatCode>#,##0_);[Red]\(#,##0\)</c:formatCode>
                <c:ptCount val="30"/>
                <c:pt idx="0">
                  <c:v>9156.1331217600036</c:v>
                </c:pt>
                <c:pt idx="1">
                  <c:v>6808.640796000006</c:v>
                </c:pt>
                <c:pt idx="2">
                  <c:v>3255.925560000007</c:v>
                </c:pt>
                <c:pt idx="3">
                  <c:v>10607.980691999986</c:v>
                </c:pt>
                <c:pt idx="4">
                  <c:v>2538.4938240000033</c:v>
                </c:pt>
                <c:pt idx="5">
                  <c:v>7370.7770040000087</c:v>
                </c:pt>
                <c:pt idx="6">
                  <c:v>9815.5630581599817</c:v>
                </c:pt>
                <c:pt idx="7">
                  <c:v>6535.3734720000029</c:v>
                </c:pt>
                <c:pt idx="8">
                  <c:v>6242.0401416000068</c:v>
                </c:pt>
                <c:pt idx="9">
                  <c:v>5511.911136000007</c:v>
                </c:pt>
                <c:pt idx="10">
                  <c:v>5179.093857600009</c:v>
                </c:pt>
                <c:pt idx="11">
                  <c:v>7572.8772119999849</c:v>
                </c:pt>
                <c:pt idx="12">
                  <c:v>1886.7086519999998</c:v>
                </c:pt>
                <c:pt idx="13">
                  <c:v>494.52384743999983</c:v>
                </c:pt>
                <c:pt idx="14">
                  <c:v>5770.0245447600082</c:v>
                </c:pt>
                <c:pt idx="15">
                  <c:v>3419.021868000003</c:v>
                </c:pt>
                <c:pt idx="16">
                  <c:v>4450.4049960000057</c:v>
                </c:pt>
                <c:pt idx="17">
                  <c:v>5059.5859080000082</c:v>
                </c:pt>
                <c:pt idx="18">
                  <c:v>3595.4251065600024</c:v>
                </c:pt>
                <c:pt idx="19">
                  <c:v>9380.9780039999896</c:v>
                </c:pt>
                <c:pt idx="20">
                  <c:v>9133.6332719999918</c:v>
                </c:pt>
                <c:pt idx="21">
                  <c:v>8066.366555999999</c:v>
                </c:pt>
                <c:pt idx="22">
                  <c:v>5845.1844600000049</c:v>
                </c:pt>
                <c:pt idx="23">
                  <c:v>1901.9621771999996</c:v>
                </c:pt>
                <c:pt idx="24">
                  <c:v>10825.886480399984</c:v>
                </c:pt>
                <c:pt idx="25">
                  <c:v>10345.965693120001</c:v>
                </c:pt>
                <c:pt idx="26">
                  <c:v>9148.48835735998</c:v>
                </c:pt>
                <c:pt idx="27">
                  <c:v>7705.3836613200028</c:v>
                </c:pt>
                <c:pt idx="28">
                  <c:v>8546.0545199999979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再エネ比較シート!$BP$13:$BP$42</c:f>
              <c:numCache>
                <c:formatCode>#,##0_);[Red]\(#,##0\)</c:formatCode>
                <c:ptCount val="30"/>
                <c:pt idx="0">
                  <c:v>117096.9321719998</c:v>
                </c:pt>
                <c:pt idx="1">
                  <c:v>17352.970977600002</c:v>
                </c:pt>
                <c:pt idx="2">
                  <c:v>508.73349599999995</c:v>
                </c:pt>
                <c:pt idx="3">
                  <c:v>72550.872756000026</c:v>
                </c:pt>
                <c:pt idx="4">
                  <c:v>42019.058712000027</c:v>
                </c:pt>
                <c:pt idx="5">
                  <c:v>13555.115376000003</c:v>
                </c:pt>
                <c:pt idx="6">
                  <c:v>13651.412304000003</c:v>
                </c:pt>
                <c:pt idx="7">
                  <c:v>37739.665560000009</c:v>
                </c:pt>
                <c:pt idx="8">
                  <c:v>84166.47805440001</c:v>
                </c:pt>
                <c:pt idx="9">
                  <c:v>104894.338896</c:v>
                </c:pt>
                <c:pt idx="10">
                  <c:v>8423.0711280000032</c:v>
                </c:pt>
                <c:pt idx="11">
                  <c:v>34367.42121600001</c:v>
                </c:pt>
                <c:pt idx="12">
                  <c:v>3895.5281999999993</c:v>
                </c:pt>
                <c:pt idx="13">
                  <c:v>9939.6181135200004</c:v>
                </c:pt>
                <c:pt idx="14">
                  <c:v>20663.389519200005</c:v>
                </c:pt>
                <c:pt idx="15">
                  <c:v>3210.8676240000009</c:v>
                </c:pt>
                <c:pt idx="16">
                  <c:v>53017.411283999958</c:v>
                </c:pt>
                <c:pt idx="17">
                  <c:v>114512.92051200001</c:v>
                </c:pt>
                <c:pt idx="18">
                  <c:v>3527.8802856000011</c:v>
                </c:pt>
                <c:pt idx="19">
                  <c:v>17913.741851999999</c:v>
                </c:pt>
                <c:pt idx="20">
                  <c:v>66571.071623999975</c:v>
                </c:pt>
                <c:pt idx="21">
                  <c:v>121716.01009199988</c:v>
                </c:pt>
                <c:pt idx="22">
                  <c:v>24849.501636000012</c:v>
                </c:pt>
                <c:pt idx="23">
                  <c:v>1640.3546759999995</c:v>
                </c:pt>
                <c:pt idx="24">
                  <c:v>15408.235998000004</c:v>
                </c:pt>
                <c:pt idx="25">
                  <c:v>43563.328101599996</c:v>
                </c:pt>
                <c:pt idx="26">
                  <c:v>17374.981703999998</c:v>
                </c:pt>
                <c:pt idx="27">
                  <c:v>20166.374354039992</c:v>
                </c:pt>
                <c:pt idx="28">
                  <c:v>72387.247344000003</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再エネ比較シート!$BQ$13:$BQ$42</c:f>
              <c:numCache>
                <c:formatCode>#,##0_);[Red]\(#,##0\)</c:formatCode>
                <c:ptCount val="30"/>
                <c:pt idx="0">
                  <c:v>78947.923200000005</c:v>
                </c:pt>
                <c:pt idx="1">
                  <c:v>41.277119999999996</c:v>
                </c:pt>
                <c:pt idx="2">
                  <c:v>0</c:v>
                </c:pt>
                <c:pt idx="3">
                  <c:v>0</c:v>
                </c:pt>
                <c:pt idx="4">
                  <c:v>90516.596447999997</c:v>
                </c:pt>
                <c:pt idx="5">
                  <c:v>0</c:v>
                </c:pt>
                <c:pt idx="6">
                  <c:v>0</c:v>
                </c:pt>
                <c:pt idx="7">
                  <c:v>0</c:v>
                </c:pt>
                <c:pt idx="8">
                  <c:v>0</c:v>
                </c:pt>
                <c:pt idx="9">
                  <c:v>299.36774400000002</c:v>
                </c:pt>
                <c:pt idx="10">
                  <c:v>0</c:v>
                </c:pt>
                <c:pt idx="11">
                  <c:v>0</c:v>
                </c:pt>
                <c:pt idx="12">
                  <c:v>0</c:v>
                </c:pt>
                <c:pt idx="13">
                  <c:v>629348.98991999996</c:v>
                </c:pt>
                <c:pt idx="14">
                  <c:v>13034.88</c:v>
                </c:pt>
                <c:pt idx="15">
                  <c:v>0</c:v>
                </c:pt>
                <c:pt idx="16">
                  <c:v>3258.72</c:v>
                </c:pt>
                <c:pt idx="17">
                  <c:v>0</c:v>
                </c:pt>
                <c:pt idx="18">
                  <c:v>0</c:v>
                </c:pt>
                <c:pt idx="19">
                  <c:v>0</c:v>
                </c:pt>
                <c:pt idx="20">
                  <c:v>0</c:v>
                </c:pt>
                <c:pt idx="21">
                  <c:v>0</c:v>
                </c:pt>
                <c:pt idx="22">
                  <c:v>0</c:v>
                </c:pt>
                <c:pt idx="23">
                  <c:v>0</c:v>
                </c:pt>
                <c:pt idx="24">
                  <c:v>0</c:v>
                </c:pt>
                <c:pt idx="25">
                  <c:v>0</c:v>
                </c:pt>
                <c:pt idx="26">
                  <c:v>0</c:v>
                </c:pt>
                <c:pt idx="27">
                  <c:v>0</c:v>
                </c:pt>
                <c:pt idx="28">
                  <c:v>49731.325920000003</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再エネ比較シート!$BR$13:$BR$42</c:f>
              <c:numCache>
                <c:formatCode>#,##0_);[Red]\(#,##0\)</c:formatCode>
                <c:ptCount val="30"/>
                <c:pt idx="0">
                  <c:v>893.52</c:v>
                </c:pt>
                <c:pt idx="1">
                  <c:v>0</c:v>
                </c:pt>
                <c:pt idx="2">
                  <c:v>0</c:v>
                </c:pt>
                <c:pt idx="3">
                  <c:v>2089.7856000000002</c:v>
                </c:pt>
                <c:pt idx="4">
                  <c:v>0</c:v>
                </c:pt>
                <c:pt idx="5">
                  <c:v>0</c:v>
                </c:pt>
                <c:pt idx="6">
                  <c:v>0</c:v>
                </c:pt>
                <c:pt idx="7">
                  <c:v>0</c:v>
                </c:pt>
                <c:pt idx="8">
                  <c:v>126.14400000000001</c:v>
                </c:pt>
                <c:pt idx="9">
                  <c:v>546.62400000000002</c:v>
                </c:pt>
                <c:pt idx="10">
                  <c:v>0</c:v>
                </c:pt>
                <c:pt idx="11">
                  <c:v>0</c:v>
                </c:pt>
                <c:pt idx="12">
                  <c:v>3363.84</c:v>
                </c:pt>
                <c:pt idx="13">
                  <c:v>0</c:v>
                </c:pt>
                <c:pt idx="14">
                  <c:v>262.27440000000001</c:v>
                </c:pt>
                <c:pt idx="15">
                  <c:v>0</c:v>
                </c:pt>
                <c:pt idx="16">
                  <c:v>0</c:v>
                </c:pt>
                <c:pt idx="17">
                  <c:v>0</c:v>
                </c:pt>
                <c:pt idx="18">
                  <c:v>0</c:v>
                </c:pt>
                <c:pt idx="19">
                  <c:v>0</c:v>
                </c:pt>
                <c:pt idx="20">
                  <c:v>0</c:v>
                </c:pt>
                <c:pt idx="21">
                  <c:v>1103.2343999999998</c:v>
                </c:pt>
                <c:pt idx="22">
                  <c:v>1045.944</c:v>
                </c:pt>
                <c:pt idx="23">
                  <c:v>9474.4655999999995</c:v>
                </c:pt>
                <c:pt idx="24">
                  <c:v>0</c:v>
                </c:pt>
                <c:pt idx="25">
                  <c:v>1045.944</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再エネ比較シート!$BT$13:$BT$42</c:f>
              <c:numCache>
                <c:formatCode>#,##0_);[Red]\(#,##0\)</c:formatCode>
                <c:ptCount val="30"/>
                <c:pt idx="0">
                  <c:v>0</c:v>
                </c:pt>
                <c:pt idx="1">
                  <c:v>0</c:v>
                </c:pt>
                <c:pt idx="2">
                  <c:v>0</c:v>
                </c:pt>
                <c:pt idx="3">
                  <c:v>0</c:v>
                </c:pt>
                <c:pt idx="4">
                  <c:v>280.32</c:v>
                </c:pt>
                <c:pt idx="5">
                  <c:v>0</c:v>
                </c:pt>
                <c:pt idx="6">
                  <c:v>0</c:v>
                </c:pt>
                <c:pt idx="7">
                  <c:v>0</c:v>
                </c:pt>
                <c:pt idx="8">
                  <c:v>175.2</c:v>
                </c:pt>
                <c:pt idx="9">
                  <c:v>0</c:v>
                </c:pt>
                <c:pt idx="10">
                  <c:v>343.392</c:v>
                </c:pt>
                <c:pt idx="11">
                  <c:v>2207.52</c:v>
                </c:pt>
                <c:pt idx="12">
                  <c:v>0</c:v>
                </c:pt>
                <c:pt idx="13">
                  <c:v>3489.9839999999999</c:v>
                </c:pt>
                <c:pt idx="14">
                  <c:v>0</c:v>
                </c:pt>
                <c:pt idx="15">
                  <c:v>768350.39231999998</c:v>
                </c:pt>
                <c:pt idx="16">
                  <c:v>0</c:v>
                </c:pt>
                <c:pt idx="17">
                  <c:v>0</c:v>
                </c:pt>
                <c:pt idx="18">
                  <c:v>0</c:v>
                </c:pt>
                <c:pt idx="19">
                  <c:v>0</c:v>
                </c:pt>
                <c:pt idx="20">
                  <c:v>0</c:v>
                </c:pt>
                <c:pt idx="21">
                  <c:v>6375.0164160000004</c:v>
                </c:pt>
                <c:pt idx="22">
                  <c:v>0</c:v>
                </c:pt>
                <c:pt idx="23">
                  <c:v>51508.800000000003</c:v>
                </c:pt>
                <c:pt idx="24">
                  <c:v>39945.599999999999</c:v>
                </c:pt>
                <c:pt idx="25">
                  <c:v>343.392</c:v>
                </c:pt>
                <c:pt idx="26">
                  <c:v>0</c:v>
                </c:pt>
                <c:pt idx="27">
                  <c:v>0</c:v>
                </c:pt>
                <c:pt idx="28">
                  <c:v>5185.92</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再エネ比較シート!$BU$13:$BU$42</c:f>
              <c:numCache>
                <c:formatCode>#,##0_);[Red]\(#,##0\)</c:formatCode>
                <c:ptCount val="30"/>
                <c:pt idx="0">
                  <c:v>206094.50849375981</c:v>
                </c:pt>
                <c:pt idx="1">
                  <c:v>24202.888893600008</c:v>
                </c:pt>
                <c:pt idx="2">
                  <c:v>3764.6590560000068</c:v>
                </c:pt>
                <c:pt idx="3">
                  <c:v>85248.639048000012</c:v>
                </c:pt>
                <c:pt idx="4">
                  <c:v>135354.46898400004</c:v>
                </c:pt>
                <c:pt idx="5">
                  <c:v>20925.892380000012</c:v>
                </c:pt>
                <c:pt idx="6">
                  <c:v>23466.975362159985</c:v>
                </c:pt>
                <c:pt idx="7">
                  <c:v>44275.039032000015</c:v>
                </c:pt>
                <c:pt idx="8">
                  <c:v>90709.862196000016</c:v>
                </c:pt>
                <c:pt idx="9">
                  <c:v>111252.24177600001</c:v>
                </c:pt>
                <c:pt idx="10">
                  <c:v>13945.556985600011</c:v>
                </c:pt>
                <c:pt idx="11">
                  <c:v>44147.818427999991</c:v>
                </c:pt>
                <c:pt idx="12">
                  <c:v>9146.0768519999983</c:v>
                </c:pt>
                <c:pt idx="13">
                  <c:v>643273.11588096002</c:v>
                </c:pt>
                <c:pt idx="14">
                  <c:v>39730.568463960015</c:v>
                </c:pt>
                <c:pt idx="15">
                  <c:v>774980.28181199997</c:v>
                </c:pt>
                <c:pt idx="16">
                  <c:v>60726.536279999964</c:v>
                </c:pt>
                <c:pt idx="17">
                  <c:v>119572.50642000002</c:v>
                </c:pt>
                <c:pt idx="18">
                  <c:v>7123.305392160004</c:v>
                </c:pt>
                <c:pt idx="19">
                  <c:v>27294.719855999989</c:v>
                </c:pt>
                <c:pt idx="20">
                  <c:v>75704.704895999967</c:v>
                </c:pt>
                <c:pt idx="21">
                  <c:v>137260.62746399987</c:v>
                </c:pt>
                <c:pt idx="22">
                  <c:v>31740.630096000015</c:v>
                </c:pt>
                <c:pt idx="23">
                  <c:v>64525.582453199997</c:v>
                </c:pt>
                <c:pt idx="24">
                  <c:v>66179.722478399985</c:v>
                </c:pt>
                <c:pt idx="25">
                  <c:v>55298.62979472</c:v>
                </c:pt>
                <c:pt idx="26">
                  <c:v>26523.470061359978</c:v>
                </c:pt>
                <c:pt idx="27">
                  <c:v>27871.758015359996</c:v>
                </c:pt>
                <c:pt idx="28">
                  <c:v>135850.54778400002</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福岡県</c:v>
                </c:pt>
                <c:pt idx="2">
                  <c:v>筑前町</c:v>
                </c:pt>
              </c:strCache>
            </c:strRef>
          </c:cat>
          <c:val>
            <c:numRef>
              <c:f>①CO2排出量の現状把握!$AX$43:$AX$45</c:f>
              <c:numCache>
                <c:formatCode>0%</c:formatCode>
                <c:ptCount val="3"/>
                <c:pt idx="0">
                  <c:v>0.42072759503743129</c:v>
                </c:pt>
                <c:pt idx="1">
                  <c:v>0.43367093607839285</c:v>
                </c:pt>
                <c:pt idx="2">
                  <c:v>0.40975518630820895</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福岡県</c:v>
                </c:pt>
                <c:pt idx="2">
                  <c:v>筑前町</c:v>
                </c:pt>
              </c:strCache>
            </c:strRef>
          </c:cat>
          <c:val>
            <c:numRef>
              <c:f>①CO2排出量の現状把握!$AY$43:$AY$45</c:f>
              <c:numCache>
                <c:formatCode>0%</c:formatCode>
                <c:ptCount val="3"/>
                <c:pt idx="0">
                  <c:v>0.19118662390594171</c:v>
                </c:pt>
                <c:pt idx="1">
                  <c:v>0.1930031878080356</c:v>
                </c:pt>
                <c:pt idx="2">
                  <c:v>0.12077226991649938</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福岡県</c:v>
                </c:pt>
                <c:pt idx="2">
                  <c:v>筑前町</c:v>
                </c:pt>
              </c:strCache>
            </c:strRef>
          </c:cat>
          <c:val>
            <c:numRef>
              <c:f>①CO2排出量の現状把握!$AZ$43:$AZ$45</c:f>
              <c:numCache>
                <c:formatCode>0%</c:formatCode>
                <c:ptCount val="3"/>
                <c:pt idx="0">
                  <c:v>0.18034974026133399</c:v>
                </c:pt>
                <c:pt idx="1">
                  <c:v>0.15469800211570925</c:v>
                </c:pt>
                <c:pt idx="2">
                  <c:v>0.15290001418187671</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福岡県</c:v>
                </c:pt>
                <c:pt idx="2">
                  <c:v>筑前町</c:v>
                </c:pt>
              </c:strCache>
            </c:strRef>
          </c:cat>
          <c:val>
            <c:numRef>
              <c:f>①CO2排出量の現状把握!$BA$43:$BA$45</c:f>
              <c:numCache>
                <c:formatCode>0%</c:formatCode>
                <c:ptCount val="3"/>
                <c:pt idx="0">
                  <c:v>0.19226168778726088</c:v>
                </c:pt>
                <c:pt idx="1">
                  <c:v>0.20482177869326973</c:v>
                </c:pt>
                <c:pt idx="2">
                  <c:v>0.29667078786721668</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福岡県</c:v>
                </c:pt>
                <c:pt idx="2">
                  <c:v>筑前町</c:v>
                </c:pt>
              </c:strCache>
            </c:strRef>
          </c:cat>
          <c:val>
            <c:numRef>
              <c:f>①CO2排出量の現状把握!$BB$43:$BB$45</c:f>
              <c:numCache>
                <c:formatCode>0%</c:formatCode>
                <c:ptCount val="3"/>
                <c:pt idx="0">
                  <c:v>1.5474353008032191E-2</c:v>
                </c:pt>
                <c:pt idx="1">
                  <c:v>1.3806095304592727E-2</c:v>
                </c:pt>
                <c:pt idx="2">
                  <c:v>1.9901741726198297E-2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5766</c:v>
                </c:pt>
                <c:pt idx="1">
                  <c:v>5766</c:v>
                </c:pt>
                <c:pt idx="2">
                  <c:v>5766</c:v>
                </c:pt>
                <c:pt idx="3">
                  <c:v>5766</c:v>
                </c:pt>
                <c:pt idx="4">
                  <c:v>5766</c:v>
                </c:pt>
                <c:pt idx="5">
                  <c:v>6075</c:v>
                </c:pt>
                <c:pt idx="6">
                  <c:v>6075</c:v>
                </c:pt>
                <c:pt idx="7">
                  <c:v>6075</c:v>
                </c:pt>
                <c:pt idx="8">
                  <c:v>6075</c:v>
                </c:pt>
                <c:pt idx="9">
                  <c:v>6075</c:v>
                </c:pt>
                <c:pt idx="10">
                  <c:v>6075</c:v>
                </c:pt>
                <c:pt idx="11">
                  <c:v>6175</c:v>
                </c:pt>
                <c:pt idx="12">
                  <c:v>6175</c:v>
                </c:pt>
                <c:pt idx="13">
                  <c:v>6175</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3.1274833746156938</c:v>
                </c:pt>
                <c:pt idx="1">
                  <c:v>3.0952471370223709</c:v>
                </c:pt>
                <c:pt idx="2">
                  <c:v>3.0257150589725939</c:v>
                </c:pt>
                <c:pt idx="3">
                  <c:v>2.9203433215043599</c:v>
                </c:pt>
                <c:pt idx="4">
                  <c:v>3.5583269738556051</c:v>
                </c:pt>
                <c:pt idx="5">
                  <c:v>3.8527357325635618</c:v>
                </c:pt>
                <c:pt idx="6">
                  <c:v>4.0687834628652011</c:v>
                </c:pt>
                <c:pt idx="7">
                  <c:v>3.3019876285208469</c:v>
                </c:pt>
                <c:pt idx="8">
                  <c:v>3.5683697781928529</c:v>
                </c:pt>
                <c:pt idx="9">
                  <c:v>3.923003152745498</c:v>
                </c:pt>
                <c:pt idx="10">
                  <c:v>4.6766170038835133</c:v>
                </c:pt>
                <c:pt idx="11">
                  <c:v>3.5805320537604648</c:v>
                </c:pt>
                <c:pt idx="12">
                  <c:v>2.7903780749268821</c:v>
                </c:pt>
                <c:pt idx="13">
                  <c:v>3.591054110248709</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29277</c:v>
                </c:pt>
                <c:pt idx="1">
                  <c:v>29234</c:v>
                </c:pt>
                <c:pt idx="2">
                  <c:v>29251</c:v>
                </c:pt>
                <c:pt idx="3">
                  <c:v>29388</c:v>
                </c:pt>
                <c:pt idx="4">
                  <c:v>29502</c:v>
                </c:pt>
                <c:pt idx="5">
                  <c:v>29648</c:v>
                </c:pt>
                <c:pt idx="6">
                  <c:v>29656</c:v>
                </c:pt>
                <c:pt idx="7">
                  <c:v>29653</c:v>
                </c:pt>
                <c:pt idx="8">
                  <c:v>29685</c:v>
                </c:pt>
                <c:pt idx="9">
                  <c:v>29691</c:v>
                </c:pt>
                <c:pt idx="10">
                  <c:v>29843</c:v>
                </c:pt>
                <c:pt idx="11">
                  <c:v>30004</c:v>
                </c:pt>
                <c:pt idx="12">
                  <c:v>30105</c:v>
                </c:pt>
                <c:pt idx="13">
                  <c:v>30233</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筑前町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1587</v>
      </c>
    </row>
    <row r="8" spans="1:6" ht="21.95" customHeight="1">
      <c r="B8" s="851" t="s">
        <v>10</v>
      </c>
      <c r="C8" s="6" t="s">
        <v>11</v>
      </c>
      <c r="D8" s="990" t="s">
        <v>12</v>
      </c>
      <c r="E8" s="981" t="s">
        <v>1588</v>
      </c>
    </row>
    <row r="9" spans="1:6" ht="21.95" customHeight="1">
      <c r="B9" s="851" t="s">
        <v>1592</v>
      </c>
      <c r="C9" s="6" t="s">
        <v>11</v>
      </c>
      <c r="D9" s="990" t="s">
        <v>1589</v>
      </c>
      <c r="E9" s="981" t="s">
        <v>1587</v>
      </c>
    </row>
    <row r="10" spans="1:6" ht="21.95" customHeight="1">
      <c r="B10" s="851" t="s">
        <v>13</v>
      </c>
      <c r="C10" s="6" t="s">
        <v>14</v>
      </c>
      <c r="D10" s="990" t="s">
        <v>1586</v>
      </c>
      <c r="E10" s="981" t="s">
        <v>1590</v>
      </c>
    </row>
    <row r="11" spans="1:6" ht="21.95" customHeight="1">
      <c r="B11" s="853" t="s">
        <v>15</v>
      </c>
      <c r="C11" s="854" t="s">
        <v>16</v>
      </c>
      <c r="D11" s="992" t="s">
        <v>1589</v>
      </c>
      <c r="E11" s="993" t="s">
        <v>1591</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1586</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1593</v>
      </c>
      <c r="C19" s="6" t="s">
        <v>8</v>
      </c>
      <c r="D19" s="990" t="s">
        <v>1582</v>
      </c>
      <c r="E19" s="981" t="s">
        <v>24</v>
      </c>
    </row>
    <row r="20" spans="2:5" ht="21.95" customHeight="1">
      <c r="B20" s="851" t="s">
        <v>25</v>
      </c>
      <c r="C20" s="6" t="s">
        <v>14</v>
      </c>
      <c r="D20" s="990" t="s">
        <v>1583</v>
      </c>
      <c r="E20" s="981" t="s">
        <v>1584</v>
      </c>
    </row>
    <row r="21" spans="2:5" ht="21.95" customHeight="1">
      <c r="B21" s="851" t="s">
        <v>1594</v>
      </c>
      <c r="C21" s="6" t="s">
        <v>8</v>
      </c>
      <c r="D21" s="990" t="s">
        <v>1582</v>
      </c>
      <c r="E21" s="981" t="s">
        <v>26</v>
      </c>
    </row>
    <row r="22" spans="2:5" ht="21.95" customHeight="1">
      <c r="B22" s="851" t="s">
        <v>27</v>
      </c>
      <c r="C22" s="6" t="s">
        <v>14</v>
      </c>
      <c r="D22" s="990" t="s">
        <v>1583</v>
      </c>
      <c r="E22" s="981" t="s">
        <v>1585</v>
      </c>
    </row>
    <row r="23" spans="2:5" ht="21.95" customHeight="1">
      <c r="B23" s="851" t="s">
        <v>1595</v>
      </c>
      <c r="C23" s="6" t="s">
        <v>28</v>
      </c>
      <c r="D23" s="990" t="s">
        <v>1582</v>
      </c>
      <c r="E23" s="981" t="s">
        <v>29</v>
      </c>
    </row>
    <row r="24" spans="2:5" ht="21.95" customHeight="1">
      <c r="B24" s="390" t="s">
        <v>30</v>
      </c>
      <c r="C24" s="391"/>
      <c r="D24" s="392"/>
      <c r="E24" s="393"/>
    </row>
    <row r="25" spans="2:5" ht="21.95" customHeight="1">
      <c r="B25" s="851" t="s">
        <v>31</v>
      </c>
      <c r="C25" s="6" t="s">
        <v>32</v>
      </c>
      <c r="D25" s="990" t="s">
        <v>1583</v>
      </c>
      <c r="E25" s="981" t="s">
        <v>33</v>
      </c>
    </row>
    <row r="26" spans="2:5" ht="21.95" customHeight="1">
      <c r="B26" s="390" t="s">
        <v>34</v>
      </c>
      <c r="C26" s="394"/>
      <c r="D26" s="392"/>
      <c r="E26" s="393"/>
    </row>
    <row r="27" spans="2:5" ht="21.95" customHeight="1">
      <c r="B27" s="853" t="s">
        <v>1596</v>
      </c>
      <c r="C27" s="854" t="s">
        <v>28</v>
      </c>
      <c r="D27" s="992" t="s">
        <v>1582</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1597</v>
      </c>
      <c r="C31" s="6" t="s">
        <v>38</v>
      </c>
      <c r="D31" s="990" t="s">
        <v>1580</v>
      </c>
      <c r="E31" s="852" t="s">
        <v>39</v>
      </c>
    </row>
    <row r="32" spans="2:5" ht="21.95" customHeight="1">
      <c r="B32" s="851" t="s">
        <v>1598</v>
      </c>
      <c r="C32" s="6" t="s">
        <v>38</v>
      </c>
      <c r="D32" s="990" t="s">
        <v>1580</v>
      </c>
      <c r="E32" s="852" t="s">
        <v>40</v>
      </c>
    </row>
    <row r="33" spans="2:5" ht="33" customHeight="1">
      <c r="B33" s="851" t="s">
        <v>41</v>
      </c>
      <c r="C33" s="7" t="s">
        <v>42</v>
      </c>
      <c r="D33" s="991" t="s">
        <v>1581</v>
      </c>
      <c r="E33" s="852" t="s">
        <v>43</v>
      </c>
    </row>
    <row r="34" spans="2:5" ht="21.95" customHeight="1">
      <c r="B34" s="851" t="s">
        <v>44</v>
      </c>
      <c r="C34" s="8" t="s">
        <v>45</v>
      </c>
      <c r="D34" s="991" t="s">
        <v>1581</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1599</v>
      </c>
      <c r="E39" s="981" t="s">
        <v>1600</v>
      </c>
    </row>
    <row r="40" spans="2:5" ht="21.6" customHeight="1">
      <c r="B40" s="859" t="s">
        <v>54</v>
      </c>
      <c r="C40" s="860" t="s">
        <v>45</v>
      </c>
      <c r="D40" s="860" t="s">
        <v>1599</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1601</v>
      </c>
      <c r="C44" s="848"/>
      <c r="D44" s="849"/>
      <c r="E44" s="850"/>
    </row>
    <row r="45" spans="2:5" ht="33.6" customHeight="1">
      <c r="B45" s="851" t="s">
        <v>58</v>
      </c>
      <c r="C45" s="6" t="s">
        <v>59</v>
      </c>
      <c r="D45" s="990" t="s">
        <v>1582</v>
      </c>
      <c r="E45" s="981" t="s">
        <v>60</v>
      </c>
    </row>
    <row r="46" spans="2:5" ht="33.6" customHeight="1">
      <c r="B46" s="851" t="s">
        <v>61</v>
      </c>
      <c r="C46" s="6" t="s">
        <v>16</v>
      </c>
      <c r="D46" s="990" t="s">
        <v>1582</v>
      </c>
      <c r="E46" s="981" t="s">
        <v>62</v>
      </c>
    </row>
    <row r="47" spans="2:5" ht="21.95" customHeight="1">
      <c r="B47" s="997" t="s">
        <v>1602</v>
      </c>
      <c r="C47" s="394"/>
      <c r="D47" s="392"/>
      <c r="E47" s="393"/>
    </row>
    <row r="48" spans="2:5" ht="33.6" customHeight="1">
      <c r="B48" s="851" t="s">
        <v>63</v>
      </c>
      <c r="C48" s="6" t="s">
        <v>64</v>
      </c>
      <c r="D48" s="990" t="s">
        <v>1582</v>
      </c>
      <c r="E48" s="981" t="s">
        <v>65</v>
      </c>
    </row>
    <row r="49" spans="2:5" ht="33.6" customHeight="1">
      <c r="B49" s="851" t="s">
        <v>66</v>
      </c>
      <c r="C49" s="6" t="s">
        <v>64</v>
      </c>
      <c r="D49" s="990" t="s">
        <v>1582</v>
      </c>
      <c r="E49" s="981" t="s">
        <v>67</v>
      </c>
    </row>
    <row r="50" spans="2:5" ht="21.6" customHeight="1">
      <c r="B50" s="997" t="s">
        <v>1603</v>
      </c>
      <c r="C50" s="391"/>
      <c r="D50" s="392"/>
      <c r="E50" s="393"/>
    </row>
    <row r="51" spans="2:5" ht="21" customHeight="1">
      <c r="B51" s="851" t="s">
        <v>68</v>
      </c>
      <c r="C51" s="6" t="s">
        <v>59</v>
      </c>
      <c r="D51" s="990" t="s">
        <v>1582</v>
      </c>
      <c r="E51" s="852" t="s">
        <v>69</v>
      </c>
    </row>
    <row r="52" spans="2:5" ht="21" customHeight="1">
      <c r="B52" s="851" t="s">
        <v>70</v>
      </c>
      <c r="C52" s="6" t="s">
        <v>59</v>
      </c>
      <c r="D52" s="990" t="s">
        <v>1582</v>
      </c>
      <c r="E52" s="852" t="s">
        <v>71</v>
      </c>
    </row>
    <row r="53" spans="2:5" ht="21" customHeight="1">
      <c r="B53" s="853" t="s">
        <v>72</v>
      </c>
      <c r="C53" s="854" t="s">
        <v>16</v>
      </c>
      <c r="D53" s="992" t="s">
        <v>1582</v>
      </c>
      <c r="E53" s="855" t="s">
        <v>73</v>
      </c>
    </row>
    <row r="54" spans="2:5" ht="21.95" customHeight="1" thickBot="1">
      <c r="C54" s="3"/>
      <c r="D54" s="13"/>
    </row>
    <row r="55" spans="2:5" ht="21.95" customHeight="1" thickBot="1">
      <c r="B55" s="250" t="s">
        <v>74</v>
      </c>
      <c r="C55" s="387"/>
      <c r="D55" s="388"/>
      <c r="E55" s="389"/>
    </row>
    <row r="56" spans="2:5" ht="21.95" customHeight="1">
      <c r="B56" s="996" t="s">
        <v>1604</v>
      </c>
      <c r="C56" s="848"/>
      <c r="D56" s="849"/>
      <c r="E56" s="850"/>
    </row>
    <row r="57" spans="2:5" ht="21.95" customHeight="1">
      <c r="B57" s="851" t="s">
        <v>75</v>
      </c>
      <c r="C57" s="6" t="s">
        <v>59</v>
      </c>
      <c r="D57" s="990" t="s">
        <v>1605</v>
      </c>
      <c r="E57" s="981" t="s">
        <v>76</v>
      </c>
    </row>
    <row r="58" spans="2:5" ht="21.95" customHeight="1">
      <c r="B58" s="851" t="s">
        <v>77</v>
      </c>
      <c r="C58" s="6" t="s">
        <v>78</v>
      </c>
      <c r="D58" s="990" t="s">
        <v>1605</v>
      </c>
      <c r="E58" s="981" t="s">
        <v>79</v>
      </c>
    </row>
    <row r="59" spans="2:5" ht="33.6" customHeight="1">
      <c r="B59" s="861" t="s">
        <v>80</v>
      </c>
      <c r="C59" s="7" t="s">
        <v>78</v>
      </c>
      <c r="D59" s="990" t="s">
        <v>1605</v>
      </c>
      <c r="E59" s="998" t="s">
        <v>1606</v>
      </c>
    </row>
    <row r="60" spans="2:5" ht="51" customHeight="1">
      <c r="B60" s="862" t="s">
        <v>81</v>
      </c>
      <c r="C60" s="446" t="s">
        <v>64</v>
      </c>
      <c r="D60" s="990" t="s">
        <v>1605</v>
      </c>
      <c r="E60" s="995" t="s">
        <v>1607</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1608</v>
      </c>
    </row>
    <row r="64" spans="2:5" ht="32.1" customHeight="1">
      <c r="B64" s="853" t="s">
        <v>86</v>
      </c>
      <c r="C64" s="854" t="s">
        <v>64</v>
      </c>
      <c r="D64" s="992" t="s">
        <v>1552</v>
      </c>
      <c r="E64" s="993" t="s">
        <v>1609</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1610</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1634</v>
      </c>
      <c r="AG4" s="1058" t="s">
        <v>1634</v>
      </c>
      <c r="AH4" s="1058" t="s">
        <v>1634</v>
      </c>
      <c r="AI4" s="1058" t="s">
        <v>1634</v>
      </c>
      <c r="AJ4" s="1058" t="s">
        <v>1634</v>
      </c>
      <c r="AK4" s="1058" t="s">
        <v>1634</v>
      </c>
      <c r="AL4" s="1058" t="s">
        <v>1634</v>
      </c>
      <c r="AM4" s="1058" t="s">
        <v>1634</v>
      </c>
      <c r="AN4" s="1058" t="s">
        <v>1634</v>
      </c>
      <c r="AO4" s="1058" t="s">
        <v>1634</v>
      </c>
      <c r="AP4" s="1058" t="s">
        <v>1634</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1630</v>
      </c>
      <c r="T6" s="16"/>
      <c r="U6" s="1058" t="s">
        <v>741</v>
      </c>
      <c r="V6" s="1058" t="s">
        <v>742</v>
      </c>
      <c r="W6" s="1058" t="s">
        <v>742</v>
      </c>
      <c r="X6" s="1058" t="s">
        <v>742</v>
      </c>
      <c r="Y6" s="1058" t="s">
        <v>743</v>
      </c>
      <c r="Z6" s="1058" t="s">
        <v>744</v>
      </c>
      <c r="AA6" s="1058" t="s">
        <v>744</v>
      </c>
      <c r="AB6" s="1058" t="s">
        <v>745</v>
      </c>
      <c r="AC6" s="1058" t="s">
        <v>746</v>
      </c>
      <c r="AD6" s="1058" t="s">
        <v>1631</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1629</v>
      </c>
      <c r="BP6" s="1058" t="s">
        <v>1629</v>
      </c>
      <c r="BQ6" s="1058" t="s">
        <v>1629</v>
      </c>
      <c r="BR6" s="1058" t="s">
        <v>1629</v>
      </c>
      <c r="BS6" s="1058" t="s">
        <v>1629</v>
      </c>
      <c r="BT6" s="1058" t="s">
        <v>1629</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1678</v>
      </c>
      <c r="B9" s="70">
        <v>171</v>
      </c>
      <c r="C9" s="70">
        <v>1</v>
      </c>
      <c r="D9" s="70">
        <v>11</v>
      </c>
      <c r="E9" s="70">
        <v>1990</v>
      </c>
      <c r="F9" s="70" t="s">
        <v>787</v>
      </c>
      <c r="G9" s="70" t="s">
        <v>1679</v>
      </c>
      <c r="H9" s="70" t="s">
        <v>1680</v>
      </c>
      <c r="I9" s="148"/>
      <c r="J9" s="71">
        <v>28.79660864054275</v>
      </c>
      <c r="K9" s="71">
        <v>6.5756706573309032</v>
      </c>
      <c r="L9" s="71">
        <v>20.03497249276905</v>
      </c>
      <c r="M9" s="71">
        <v>27.308122881971968</v>
      </c>
      <c r="N9" s="71">
        <v>38.027232197790518</v>
      </c>
      <c r="O9" s="71">
        <v>27.776988045393381</v>
      </c>
      <c r="P9" s="71">
        <v>51.760402801968219</v>
      </c>
      <c r="Q9" s="71">
        <v>2.9632420726442699</v>
      </c>
      <c r="R9" s="71">
        <v>0</v>
      </c>
      <c r="S9" s="71">
        <v>2.367098829312547</v>
      </c>
      <c r="T9" s="72"/>
      <c r="U9" s="71">
        <v>3009467</v>
      </c>
      <c r="V9" s="71">
        <v>1636</v>
      </c>
      <c r="W9" s="71">
        <v>221</v>
      </c>
      <c r="X9" s="71">
        <v>10199</v>
      </c>
      <c r="Y9" s="71">
        <v>18020</v>
      </c>
      <c r="Z9" s="71">
        <v>11425</v>
      </c>
      <c r="AA9" s="71">
        <v>12568</v>
      </c>
      <c r="AB9" s="71">
        <v>48113</v>
      </c>
      <c r="AC9" s="71">
        <v>0</v>
      </c>
      <c r="AD9" s="71">
        <v>2.367098829312547</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1681</v>
      </c>
      <c r="B10" s="70">
        <v>172</v>
      </c>
      <c r="C10" s="70">
        <v>2</v>
      </c>
      <c r="D10" s="70">
        <v>11</v>
      </c>
      <c r="E10" s="70">
        <v>2005</v>
      </c>
      <c r="F10" s="70" t="s">
        <v>789</v>
      </c>
      <c r="G10" s="70" t="s">
        <v>1679</v>
      </c>
      <c r="H10" s="70" t="s">
        <v>1680</v>
      </c>
      <c r="I10" s="148"/>
      <c r="J10" s="71">
        <v>32.666066685957723</v>
      </c>
      <c r="K10" s="71">
        <v>3.7382629561664178</v>
      </c>
      <c r="L10" s="71">
        <v>12.59893607705971</v>
      </c>
      <c r="M10" s="71">
        <v>41.787186988659784</v>
      </c>
      <c r="N10" s="71">
        <v>47.647164733674103</v>
      </c>
      <c r="O10" s="71">
        <v>41.900046882830488</v>
      </c>
      <c r="P10" s="71">
        <v>50.075431213004769</v>
      </c>
      <c r="Q10" s="71">
        <v>2.4793501141230299</v>
      </c>
      <c r="R10" s="71">
        <v>0</v>
      </c>
      <c r="S10" s="71">
        <v>0.84850897337075537</v>
      </c>
      <c r="T10" s="72"/>
      <c r="U10" s="71">
        <v>3527339</v>
      </c>
      <c r="V10" s="71">
        <v>1389</v>
      </c>
      <c r="W10" s="71">
        <v>134</v>
      </c>
      <c r="X10" s="71">
        <v>8958</v>
      </c>
      <c r="Y10" s="71">
        <v>19085</v>
      </c>
      <c r="Z10" s="71">
        <v>19943</v>
      </c>
      <c r="AA10" s="71">
        <v>9958</v>
      </c>
      <c r="AB10" s="71">
        <v>42084</v>
      </c>
      <c r="AC10" s="71">
        <v>0</v>
      </c>
      <c r="AD10" s="71">
        <v>0.84850897337075537</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1682</v>
      </c>
      <c r="B11" s="70">
        <v>173</v>
      </c>
      <c r="C11" s="70">
        <v>3</v>
      </c>
      <c r="D11" s="70">
        <v>11</v>
      </c>
      <c r="E11" s="70">
        <v>2006</v>
      </c>
      <c r="F11" s="70" t="s">
        <v>790</v>
      </c>
      <c r="G11" s="70" t="s">
        <v>1679</v>
      </c>
      <c r="H11" s="70" t="s">
        <v>1680</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1683</v>
      </c>
      <c r="B12" s="70">
        <v>174</v>
      </c>
      <c r="C12" s="70">
        <v>4</v>
      </c>
      <c r="D12" s="70">
        <v>11</v>
      </c>
      <c r="E12" s="70">
        <v>2007</v>
      </c>
      <c r="F12" s="70" t="s">
        <v>791</v>
      </c>
      <c r="G12" s="70" t="s">
        <v>1679</v>
      </c>
      <c r="H12" s="70" t="s">
        <v>1680</v>
      </c>
      <c r="I12" s="148"/>
      <c r="J12" s="71">
        <v>27.69309714252169</v>
      </c>
      <c r="K12" s="71">
        <v>3.2779837930303271</v>
      </c>
      <c r="L12" s="71">
        <v>66.954843625072201</v>
      </c>
      <c r="M12" s="71">
        <v>45.60346113962914</v>
      </c>
      <c r="N12" s="71">
        <v>47.033171466929957</v>
      </c>
      <c r="O12" s="71">
        <v>40.847526664365837</v>
      </c>
      <c r="P12" s="71">
        <v>48.424952874707358</v>
      </c>
      <c r="Q12" s="71">
        <v>2.5348599483157801</v>
      </c>
      <c r="R12" s="71">
        <v>0</v>
      </c>
      <c r="S12" s="71">
        <v>3.9468136489490169</v>
      </c>
      <c r="T12" s="72"/>
      <c r="U12" s="71">
        <v>3735754</v>
      </c>
      <c r="V12" s="71">
        <v>1257</v>
      </c>
      <c r="W12" s="71">
        <v>957</v>
      </c>
      <c r="X12" s="71">
        <v>11446</v>
      </c>
      <c r="Y12" s="71">
        <v>18961</v>
      </c>
      <c r="Z12" s="71">
        <v>20211</v>
      </c>
      <c r="AA12" s="71">
        <v>9483</v>
      </c>
      <c r="AB12" s="71">
        <v>40751</v>
      </c>
      <c r="AC12" s="71">
        <v>0</v>
      </c>
      <c r="AD12" s="71">
        <v>3.9468136489490169</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1684</v>
      </c>
      <c r="B13" s="70">
        <v>175</v>
      </c>
      <c r="C13" s="70">
        <v>5</v>
      </c>
      <c r="D13" s="70">
        <v>11</v>
      </c>
      <c r="E13" s="70">
        <v>2008</v>
      </c>
      <c r="F13" s="70" t="s">
        <v>792</v>
      </c>
      <c r="G13" s="70" t="s">
        <v>1679</v>
      </c>
      <c r="H13" s="70" t="s">
        <v>1680</v>
      </c>
      <c r="I13" s="148"/>
      <c r="J13" s="71">
        <v>24.653866548433459</v>
      </c>
      <c r="K13" s="71">
        <v>2.556978144162017</v>
      </c>
      <c r="L13" s="71">
        <v>8.1641672032957082</v>
      </c>
      <c r="M13" s="71">
        <v>48.546061953953682</v>
      </c>
      <c r="N13" s="71">
        <v>42.071671547342532</v>
      </c>
      <c r="O13" s="71">
        <v>39.483941122216322</v>
      </c>
      <c r="P13" s="71">
        <v>46.99768206983294</v>
      </c>
      <c r="Q13" s="71">
        <v>2.4557769986068898</v>
      </c>
      <c r="R13" s="71">
        <v>0</v>
      </c>
      <c r="S13" s="71">
        <v>3.1350557051886412</v>
      </c>
      <c r="T13" s="72"/>
      <c r="U13" s="71">
        <v>3596979</v>
      </c>
      <c r="V13" s="71">
        <v>1257</v>
      </c>
      <c r="W13" s="71">
        <v>135</v>
      </c>
      <c r="X13" s="71">
        <v>11446</v>
      </c>
      <c r="Y13" s="71">
        <v>18839</v>
      </c>
      <c r="Z13" s="71">
        <v>20222</v>
      </c>
      <c r="AA13" s="71">
        <v>9214</v>
      </c>
      <c r="AB13" s="71">
        <v>40129</v>
      </c>
      <c r="AC13" s="71">
        <v>0</v>
      </c>
      <c r="AD13" s="71">
        <v>3.1350557051886412</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1685</v>
      </c>
      <c r="B14" s="70">
        <v>176</v>
      </c>
      <c r="C14" s="70">
        <v>6</v>
      </c>
      <c r="D14" s="70">
        <v>11</v>
      </c>
      <c r="E14" s="70">
        <v>2009</v>
      </c>
      <c r="F14" s="70" t="s">
        <v>176</v>
      </c>
      <c r="G14" s="70" t="s">
        <v>1679</v>
      </c>
      <c r="H14" s="70" t="s">
        <v>1680</v>
      </c>
      <c r="I14" s="148"/>
      <c r="J14" s="71">
        <v>23.96326506818</v>
      </c>
      <c r="K14" s="71">
        <v>2.203952190633927</v>
      </c>
      <c r="L14" s="71">
        <v>12.39411056068111</v>
      </c>
      <c r="M14" s="71">
        <v>45.802646325250542</v>
      </c>
      <c r="N14" s="71">
        <v>39.266179437576092</v>
      </c>
      <c r="O14" s="71">
        <v>40.352155164024907</v>
      </c>
      <c r="P14" s="71">
        <v>44.865165611762123</v>
      </c>
      <c r="Q14" s="71">
        <v>2.30764263318743</v>
      </c>
      <c r="R14" s="71">
        <v>0</v>
      </c>
      <c r="S14" s="71">
        <v>4.8129312023144504</v>
      </c>
      <c r="T14" s="72"/>
      <c r="U14" s="71">
        <v>3323463</v>
      </c>
      <c r="V14" s="71">
        <v>1022</v>
      </c>
      <c r="W14" s="71">
        <v>303</v>
      </c>
      <c r="X14" s="71">
        <v>12036</v>
      </c>
      <c r="Y14" s="71">
        <v>18721</v>
      </c>
      <c r="Z14" s="71">
        <v>20399</v>
      </c>
      <c r="AA14" s="71">
        <v>9030</v>
      </c>
      <c r="AB14" s="71">
        <v>39584</v>
      </c>
      <c r="AC14" s="71">
        <v>0</v>
      </c>
      <c r="AD14" s="71">
        <v>4.8129312023144504</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1686</v>
      </c>
      <c r="B15" s="70">
        <v>177</v>
      </c>
      <c r="C15" s="70">
        <v>7</v>
      </c>
      <c r="D15" s="70">
        <v>11</v>
      </c>
      <c r="E15" s="70">
        <v>2010</v>
      </c>
      <c r="F15" s="70" t="s">
        <v>177</v>
      </c>
      <c r="G15" s="70" t="s">
        <v>1679</v>
      </c>
      <c r="H15" s="70" t="s">
        <v>1680</v>
      </c>
      <c r="I15" s="148"/>
      <c r="J15" s="71">
        <v>22.871203688785538</v>
      </c>
      <c r="K15" s="71">
        <v>2.3418797231836268</v>
      </c>
      <c r="L15" s="71">
        <v>11.41040689146436</v>
      </c>
      <c r="M15" s="71">
        <v>49.365651616273183</v>
      </c>
      <c r="N15" s="71">
        <v>45.822241487483879</v>
      </c>
      <c r="O15" s="71">
        <v>40.346661544646082</v>
      </c>
      <c r="P15" s="71">
        <v>44.78114957232642</v>
      </c>
      <c r="Q15" s="71">
        <v>2.3668791410852101</v>
      </c>
      <c r="R15" s="71">
        <v>0</v>
      </c>
      <c r="S15" s="71">
        <v>3.673707573048524</v>
      </c>
      <c r="T15" s="72"/>
      <c r="U15" s="71">
        <v>3338453</v>
      </c>
      <c r="V15" s="71">
        <v>1022</v>
      </c>
      <c r="W15" s="71">
        <v>303</v>
      </c>
      <c r="X15" s="71">
        <v>12036</v>
      </c>
      <c r="Y15" s="71">
        <v>18537</v>
      </c>
      <c r="Z15" s="71">
        <v>20491</v>
      </c>
      <c r="AA15" s="71">
        <v>8788</v>
      </c>
      <c r="AB15" s="71">
        <v>38904</v>
      </c>
      <c r="AC15" s="71">
        <v>0</v>
      </c>
      <c r="AD15" s="71">
        <v>3.673707573048524</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1687</v>
      </c>
      <c r="B16" s="70">
        <v>178</v>
      </c>
      <c r="C16" s="70">
        <v>8</v>
      </c>
      <c r="D16" s="70">
        <v>11</v>
      </c>
      <c r="E16" s="70">
        <v>2011</v>
      </c>
      <c r="F16" s="70" t="s">
        <v>178</v>
      </c>
      <c r="G16" s="70" t="s">
        <v>1679</v>
      </c>
      <c r="H16" s="70" t="s">
        <v>1680</v>
      </c>
      <c r="I16" s="148"/>
      <c r="J16" s="71">
        <v>26.223181381248189</v>
      </c>
      <c r="K16" s="71">
        <v>3.0980997894031712</v>
      </c>
      <c r="L16" s="71">
        <v>15.35282270422041</v>
      </c>
      <c r="M16" s="71">
        <v>58.759353014250692</v>
      </c>
      <c r="N16" s="71">
        <v>55.919793831404597</v>
      </c>
      <c r="O16" s="71">
        <v>39.504185137411028</v>
      </c>
      <c r="P16" s="71">
        <v>42.690344907392635</v>
      </c>
      <c r="Q16" s="71">
        <v>2.6828683081533602</v>
      </c>
      <c r="R16" s="71">
        <v>0</v>
      </c>
      <c r="S16" s="71">
        <v>3.4348474098989401</v>
      </c>
      <c r="T16" s="72"/>
      <c r="U16" s="71">
        <v>3225857</v>
      </c>
      <c r="V16" s="71">
        <v>1022</v>
      </c>
      <c r="W16" s="71">
        <v>303</v>
      </c>
      <c r="X16" s="71">
        <v>12036</v>
      </c>
      <c r="Y16" s="71">
        <v>18372</v>
      </c>
      <c r="Z16" s="71">
        <v>20499</v>
      </c>
      <c r="AA16" s="71">
        <v>8627</v>
      </c>
      <c r="AB16" s="71">
        <v>38230</v>
      </c>
      <c r="AC16" s="71">
        <v>0</v>
      </c>
      <c r="AD16" s="71">
        <v>3.4348474098989401</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1688</v>
      </c>
      <c r="B17" s="70">
        <v>179</v>
      </c>
      <c r="C17" s="70">
        <v>9</v>
      </c>
      <c r="D17" s="70">
        <v>11</v>
      </c>
      <c r="E17" s="70">
        <v>2012</v>
      </c>
      <c r="F17" s="70" t="s">
        <v>179</v>
      </c>
      <c r="G17" s="70" t="s">
        <v>1679</v>
      </c>
      <c r="H17" s="70" t="s">
        <v>1680</v>
      </c>
      <c r="I17" s="148"/>
      <c r="J17" s="71">
        <v>20.049455590485451</v>
      </c>
      <c r="K17" s="71">
        <v>3.17287727010434</v>
      </c>
      <c r="L17" s="71">
        <v>15.55859504936903</v>
      </c>
      <c r="M17" s="71">
        <v>65.726230100856881</v>
      </c>
      <c r="N17" s="71">
        <v>57.164887406958982</v>
      </c>
      <c r="O17" s="71">
        <v>39.516442326527361</v>
      </c>
      <c r="P17" s="71">
        <v>41.913026346066282</v>
      </c>
      <c r="Q17" s="71">
        <v>2.8671523974405599</v>
      </c>
      <c r="R17" s="71">
        <v>0</v>
      </c>
      <c r="S17" s="71">
        <v>2.4508670195515219</v>
      </c>
      <c r="T17" s="72"/>
      <c r="U17" s="71">
        <v>2394256</v>
      </c>
      <c r="V17" s="71">
        <v>1022</v>
      </c>
      <c r="W17" s="71">
        <v>303</v>
      </c>
      <c r="X17" s="71">
        <v>12036</v>
      </c>
      <c r="Y17" s="71">
        <v>18221</v>
      </c>
      <c r="Z17" s="71">
        <v>20668</v>
      </c>
      <c r="AA17" s="71">
        <v>8422</v>
      </c>
      <c r="AB17" s="71">
        <v>37604</v>
      </c>
      <c r="AC17" s="71">
        <v>0</v>
      </c>
      <c r="AD17" s="71">
        <v>2.4508670195515219</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1689</v>
      </c>
      <c r="B18" s="70">
        <v>180</v>
      </c>
      <c r="C18" s="70">
        <v>10</v>
      </c>
      <c r="D18" s="70">
        <v>11</v>
      </c>
      <c r="E18" s="70">
        <v>2013</v>
      </c>
      <c r="F18" s="70" t="s">
        <v>180</v>
      </c>
      <c r="G18" s="70" t="s">
        <v>1679</v>
      </c>
      <c r="H18" s="70" t="s">
        <v>1680</v>
      </c>
      <c r="I18" s="148"/>
      <c r="J18" s="71">
        <v>38.833433479478551</v>
      </c>
      <c r="K18" s="71">
        <v>2.7938968974604061</v>
      </c>
      <c r="L18" s="71">
        <v>14.240522278501119</v>
      </c>
      <c r="M18" s="71">
        <v>65.832857284526895</v>
      </c>
      <c r="N18" s="71">
        <v>61.736995543597942</v>
      </c>
      <c r="O18" s="71">
        <v>38.080087439190464</v>
      </c>
      <c r="P18" s="71">
        <v>41.276692070029014</v>
      </c>
      <c r="Q18" s="71">
        <v>2.8966313531599601</v>
      </c>
      <c r="R18" s="71">
        <v>0</v>
      </c>
      <c r="S18" s="71">
        <v>3.89922607111856</v>
      </c>
      <c r="T18" s="72"/>
      <c r="U18" s="71">
        <v>4167454</v>
      </c>
      <c r="V18" s="71">
        <v>1022</v>
      </c>
      <c r="W18" s="71">
        <v>303</v>
      </c>
      <c r="X18" s="71">
        <v>12036</v>
      </c>
      <c r="Y18" s="71">
        <v>18337</v>
      </c>
      <c r="Z18" s="71">
        <v>20806</v>
      </c>
      <c r="AA18" s="71">
        <v>8263</v>
      </c>
      <c r="AB18" s="71">
        <v>37446</v>
      </c>
      <c r="AC18" s="71">
        <v>0</v>
      </c>
      <c r="AD18" s="71">
        <v>3.89922607111856</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1690</v>
      </c>
      <c r="B19" s="70">
        <v>181</v>
      </c>
      <c r="C19" s="70">
        <v>11</v>
      </c>
      <c r="D19" s="70">
        <v>11</v>
      </c>
      <c r="E19" s="70">
        <v>2014</v>
      </c>
      <c r="F19" s="70" t="s">
        <v>181</v>
      </c>
      <c r="G19" s="70" t="s">
        <v>1679</v>
      </c>
      <c r="H19" s="70" t="s">
        <v>1680</v>
      </c>
      <c r="I19" s="148"/>
      <c r="J19" s="71">
        <v>32.285737633894001</v>
      </c>
      <c r="K19" s="71">
        <v>2.855647684736375</v>
      </c>
      <c r="L19" s="71">
        <v>15.22967564127903</v>
      </c>
      <c r="M19" s="71">
        <v>57.258107427501329</v>
      </c>
      <c r="N19" s="71">
        <v>58.525707590096033</v>
      </c>
      <c r="O19" s="71">
        <v>36.253098904275063</v>
      </c>
      <c r="P19" s="71">
        <v>40.903746511402119</v>
      </c>
      <c r="Q19" s="71">
        <v>2.7298648881325001</v>
      </c>
      <c r="R19" s="71">
        <v>0</v>
      </c>
      <c r="S19" s="71">
        <v>2.9482737017335081</v>
      </c>
      <c r="T19" s="72"/>
      <c r="U19" s="71">
        <v>4022786</v>
      </c>
      <c r="V19" s="71">
        <v>912</v>
      </c>
      <c r="W19" s="71">
        <v>326</v>
      </c>
      <c r="X19" s="71">
        <v>11278</v>
      </c>
      <c r="Y19" s="71">
        <v>18137</v>
      </c>
      <c r="Z19" s="71">
        <v>20862</v>
      </c>
      <c r="AA19" s="71">
        <v>8146</v>
      </c>
      <c r="AB19" s="71">
        <v>36782</v>
      </c>
      <c r="AC19" s="71">
        <v>0</v>
      </c>
      <c r="AD19" s="71">
        <v>2.9482737017335081</v>
      </c>
      <c r="AE19" s="72"/>
      <c r="AF19" s="71"/>
      <c r="AG19" s="71"/>
      <c r="AH19" s="71"/>
      <c r="AI19" s="71"/>
      <c r="AJ19" s="71"/>
      <c r="AK19" s="71"/>
      <c r="AL19" s="71"/>
      <c r="AM19" s="71"/>
      <c r="AN19" s="71"/>
      <c r="AO19" s="71"/>
      <c r="AP19" s="71"/>
      <c r="AQ19" s="72"/>
      <c r="AR19" s="71">
        <v>972</v>
      </c>
      <c r="AS19" s="71">
        <v>286</v>
      </c>
      <c r="AT19" s="71">
        <v>3</v>
      </c>
      <c r="AU19" s="71">
        <v>1</v>
      </c>
      <c r="AV19" s="71">
        <v>0</v>
      </c>
      <c r="AW19" s="71">
        <v>0</v>
      </c>
      <c r="AX19" s="71"/>
      <c r="AY19" s="72"/>
      <c r="AZ19" s="71">
        <v>4452.2330000000002</v>
      </c>
      <c r="BA19" s="71">
        <v>18493.599999999999</v>
      </c>
      <c r="BB19" s="71">
        <v>29440</v>
      </c>
      <c r="BC19" s="71">
        <v>170</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1691</v>
      </c>
      <c r="B20" s="70">
        <v>182</v>
      </c>
      <c r="C20" s="70">
        <v>12</v>
      </c>
      <c r="D20" s="70">
        <v>11</v>
      </c>
      <c r="E20" s="70">
        <v>2015</v>
      </c>
      <c r="F20" s="70" t="s">
        <v>182</v>
      </c>
      <c r="G20" s="70" t="s">
        <v>1679</v>
      </c>
      <c r="H20" s="70" t="s">
        <v>1680</v>
      </c>
      <c r="I20" s="148"/>
      <c r="J20" s="71">
        <v>30.29966072786624</v>
      </c>
      <c r="K20" s="71">
        <v>2.387772193968813</v>
      </c>
      <c r="L20" s="71">
        <v>16.35429977271362</v>
      </c>
      <c r="M20" s="71">
        <v>57.311194643636277</v>
      </c>
      <c r="N20" s="71">
        <v>50.384007519843067</v>
      </c>
      <c r="O20" s="71">
        <v>35.793929119838943</v>
      </c>
      <c r="P20" s="71">
        <v>39.895826547592996</v>
      </c>
      <c r="Q20" s="71">
        <v>2.6171447001147898</v>
      </c>
      <c r="R20" s="71">
        <v>0</v>
      </c>
      <c r="S20" s="71">
        <v>2.9820730930433088</v>
      </c>
      <c r="T20" s="72"/>
      <c r="U20" s="71">
        <v>4338412</v>
      </c>
      <c r="V20" s="71">
        <v>912</v>
      </c>
      <c r="W20" s="71">
        <v>326</v>
      </c>
      <c r="X20" s="71">
        <v>11278</v>
      </c>
      <c r="Y20" s="71">
        <v>17894</v>
      </c>
      <c r="Z20" s="71">
        <v>20796</v>
      </c>
      <c r="AA20" s="71">
        <v>7939</v>
      </c>
      <c r="AB20" s="71">
        <v>36022</v>
      </c>
      <c r="AC20" s="71">
        <v>0</v>
      </c>
      <c r="AD20" s="71">
        <v>2.9820730930433088</v>
      </c>
      <c r="AE20" s="72"/>
      <c r="AF20" s="71">
        <v>41008993.025287919</v>
      </c>
      <c r="AG20" s="71">
        <v>2049550.8470685941</v>
      </c>
      <c r="AH20" s="71">
        <v>2735066.278153453</v>
      </c>
      <c r="AI20" s="71">
        <v>69275129.205738038</v>
      </c>
      <c r="AJ20" s="71">
        <v>80920138.523570269</v>
      </c>
      <c r="AK20" s="71">
        <v>0</v>
      </c>
      <c r="AL20" s="71">
        <v>0</v>
      </c>
      <c r="AM20" s="71">
        <v>4936663.9933932275</v>
      </c>
      <c r="AN20" s="71">
        <v>0</v>
      </c>
      <c r="AO20" s="71">
        <v>0</v>
      </c>
      <c r="AP20" s="71">
        <v>200925541.8732115</v>
      </c>
      <c r="AQ20" s="72"/>
      <c r="AR20" s="71">
        <v>1053</v>
      </c>
      <c r="AS20" s="71">
        <v>346</v>
      </c>
      <c r="AT20" s="71">
        <v>3</v>
      </c>
      <c r="AU20" s="71">
        <v>1</v>
      </c>
      <c r="AV20" s="71">
        <v>0</v>
      </c>
      <c r="AW20" s="71">
        <v>0</v>
      </c>
      <c r="AX20" s="71"/>
      <c r="AY20" s="72"/>
      <c r="AZ20" s="71">
        <v>4934.5630000000001</v>
      </c>
      <c r="BA20" s="71">
        <v>34268.5</v>
      </c>
      <c r="BB20" s="71">
        <v>29440</v>
      </c>
      <c r="BC20" s="71">
        <v>170</v>
      </c>
      <c r="BD20" s="71">
        <v>0</v>
      </c>
      <c r="BE20" s="71">
        <v>0</v>
      </c>
      <c r="BF20" s="71"/>
      <c r="BG20" s="72"/>
      <c r="BH20" s="71">
        <v>0</v>
      </c>
      <c r="BI20" s="71">
        <v>0</v>
      </c>
      <c r="BJ20" s="71">
        <v>4.3239999999999998</v>
      </c>
      <c r="BK20" s="71">
        <v>0</v>
      </c>
      <c r="BL20" s="71">
        <v>0</v>
      </c>
      <c r="BM20" s="71">
        <v>0</v>
      </c>
      <c r="BN20" s="72"/>
      <c r="BO20" s="71">
        <v>0</v>
      </c>
      <c r="BP20" s="71">
        <v>0</v>
      </c>
      <c r="BQ20" s="71">
        <v>1</v>
      </c>
      <c r="BR20" s="71">
        <v>0</v>
      </c>
      <c r="BS20" s="71">
        <v>0</v>
      </c>
      <c r="BT20" s="71">
        <v>0</v>
      </c>
      <c r="BU20"/>
      <c r="BV20" s="70">
        <v>4.3239999999999998</v>
      </c>
      <c r="BW20" s="70">
        <v>0</v>
      </c>
      <c r="BX20" s="70">
        <v>0</v>
      </c>
      <c r="BY20" s="70">
        <v>0</v>
      </c>
      <c r="BZ20" s="70">
        <v>0</v>
      </c>
      <c r="CA20" s="70">
        <v>0</v>
      </c>
      <c r="CB20" s="70">
        <v>0</v>
      </c>
      <c r="CC20" s="70">
        <v>0</v>
      </c>
      <c r="CD20" s="70">
        <v>0</v>
      </c>
    </row>
    <row r="21" spans="1:82">
      <c r="A21" s="70" t="s">
        <v>1692</v>
      </c>
      <c r="B21" s="70">
        <v>183</v>
      </c>
      <c r="C21" s="70">
        <v>13</v>
      </c>
      <c r="D21" s="70">
        <v>11</v>
      </c>
      <c r="E21" s="70">
        <v>2016</v>
      </c>
      <c r="F21" s="70" t="s">
        <v>155</v>
      </c>
      <c r="G21" s="70" t="s">
        <v>1679</v>
      </c>
      <c r="H21" s="70" t="s">
        <v>1680</v>
      </c>
      <c r="I21" s="148"/>
      <c r="J21" s="71">
        <v>29.380335192910081</v>
      </c>
      <c r="K21" s="71">
        <v>2.3098766272155844</v>
      </c>
      <c r="L21" s="71">
        <v>14.438154792427046</v>
      </c>
      <c r="M21" s="71">
        <v>44.539622753431026</v>
      </c>
      <c r="N21" s="71">
        <v>45.878767299168913</v>
      </c>
      <c r="O21" s="71">
        <v>35.369467966658441</v>
      </c>
      <c r="P21" s="71">
        <v>38.767742311870471</v>
      </c>
      <c r="Q21" s="71">
        <v>2.5055299239693802</v>
      </c>
      <c r="R21" s="71">
        <v>0</v>
      </c>
      <c r="S21" s="71">
        <v>2.6495430886348932</v>
      </c>
      <c r="T21" s="72"/>
      <c r="U21" s="71">
        <v>4509208</v>
      </c>
      <c r="V21" s="71">
        <v>912</v>
      </c>
      <c r="W21" s="71">
        <v>326</v>
      </c>
      <c r="X21" s="71">
        <v>11278</v>
      </c>
      <c r="Y21" s="71">
        <v>17725</v>
      </c>
      <c r="Z21" s="71">
        <v>20802</v>
      </c>
      <c r="AA21" s="71">
        <v>7979</v>
      </c>
      <c r="AB21" s="71">
        <v>35473</v>
      </c>
      <c r="AC21" s="71">
        <v>0</v>
      </c>
      <c r="AD21" s="71">
        <v>2.6495430886348932</v>
      </c>
      <c r="AE21" s="72"/>
      <c r="AF21" s="71">
        <v>41003863.003394566</v>
      </c>
      <c r="AG21" s="71">
        <v>1975093.294486447</v>
      </c>
      <c r="AH21" s="71">
        <v>2304938.056912194</v>
      </c>
      <c r="AI21" s="71">
        <v>69724844.051377207</v>
      </c>
      <c r="AJ21" s="71">
        <v>75627112.587880954</v>
      </c>
      <c r="AK21" s="71">
        <v>0</v>
      </c>
      <c r="AL21" s="71">
        <v>0</v>
      </c>
      <c r="AM21" s="71">
        <v>4865202.697245406</v>
      </c>
      <c r="AN21" s="71">
        <v>0</v>
      </c>
      <c r="AO21" s="71">
        <v>0</v>
      </c>
      <c r="AP21" s="71">
        <v>195501053.69129679</v>
      </c>
      <c r="AQ21" s="72"/>
      <c r="AR21" s="71">
        <v>1116</v>
      </c>
      <c r="AS21" s="71">
        <v>435</v>
      </c>
      <c r="AT21" s="71">
        <v>3</v>
      </c>
      <c r="AU21" s="71">
        <v>1</v>
      </c>
      <c r="AV21" s="71">
        <v>0</v>
      </c>
      <c r="AW21" s="71">
        <v>0</v>
      </c>
      <c r="AX21" s="71"/>
      <c r="AY21" s="72"/>
      <c r="AZ21" s="71">
        <v>5320.4229999999998</v>
      </c>
      <c r="BA21" s="71">
        <v>40817</v>
      </c>
      <c r="BB21" s="71">
        <v>29440</v>
      </c>
      <c r="BC21" s="71">
        <v>170</v>
      </c>
      <c r="BD21" s="71">
        <v>0</v>
      </c>
      <c r="BE21" s="71">
        <v>0</v>
      </c>
      <c r="BF21" s="71"/>
      <c r="BG21" s="72"/>
      <c r="BH21" s="71">
        <v>0</v>
      </c>
      <c r="BI21" s="71">
        <v>0</v>
      </c>
      <c r="BJ21" s="71">
        <v>4.2789999999999999</v>
      </c>
      <c r="BK21" s="71">
        <v>0</v>
      </c>
      <c r="BL21" s="71">
        <v>0</v>
      </c>
      <c r="BM21" s="71">
        <v>0</v>
      </c>
      <c r="BN21" s="72"/>
      <c r="BO21" s="71">
        <v>0</v>
      </c>
      <c r="BP21" s="71">
        <v>0</v>
      </c>
      <c r="BQ21" s="71">
        <v>1</v>
      </c>
      <c r="BR21" s="71">
        <v>0</v>
      </c>
      <c r="BS21" s="71">
        <v>0</v>
      </c>
      <c r="BT21" s="71">
        <v>0</v>
      </c>
      <c r="BU21"/>
      <c r="BV21" s="70">
        <v>4.2789999999999999</v>
      </c>
      <c r="BW21" s="70">
        <v>0</v>
      </c>
      <c r="BX21" s="70">
        <v>0</v>
      </c>
      <c r="BY21" s="70">
        <v>0</v>
      </c>
      <c r="BZ21" s="70">
        <v>0</v>
      </c>
      <c r="CA21" s="70">
        <v>0</v>
      </c>
      <c r="CB21" s="70">
        <v>0</v>
      </c>
      <c r="CC21" s="70">
        <v>0</v>
      </c>
      <c r="CD21" s="70">
        <v>0</v>
      </c>
    </row>
    <row r="22" spans="1:82">
      <c r="A22" s="70" t="s">
        <v>1693</v>
      </c>
      <c r="B22" s="70">
        <v>184</v>
      </c>
      <c r="C22" s="70">
        <v>14</v>
      </c>
      <c r="D22" s="70">
        <v>11</v>
      </c>
      <c r="E22" s="70">
        <v>2017</v>
      </c>
      <c r="F22" s="70" t="s">
        <v>156</v>
      </c>
      <c r="G22" s="70" t="s">
        <v>1679</v>
      </c>
      <c r="H22" s="70" t="s">
        <v>1680</v>
      </c>
      <c r="I22" s="148"/>
      <c r="J22" s="71">
        <v>27.573584763601026</v>
      </c>
      <c r="K22" s="71">
        <v>2.3964979732659728</v>
      </c>
      <c r="L22" s="71">
        <v>13.174064972772086</v>
      </c>
      <c r="M22" s="71">
        <v>40.341345239688714</v>
      </c>
      <c r="N22" s="71">
        <v>47.106961932906643</v>
      </c>
      <c r="O22" s="71">
        <v>34.671899142405984</v>
      </c>
      <c r="P22" s="71">
        <v>38.082819634216094</v>
      </c>
      <c r="Q22" s="71">
        <v>2.3869759641719299</v>
      </c>
      <c r="R22" s="71">
        <v>0</v>
      </c>
      <c r="S22" s="71">
        <v>3.0892185565009718</v>
      </c>
      <c r="T22" s="72"/>
      <c r="U22" s="71">
        <v>4879279</v>
      </c>
      <c r="V22" s="71">
        <v>912</v>
      </c>
      <c r="W22" s="71">
        <v>326</v>
      </c>
      <c r="X22" s="71">
        <v>11278</v>
      </c>
      <c r="Y22" s="71">
        <v>17647</v>
      </c>
      <c r="Z22" s="71">
        <v>20730</v>
      </c>
      <c r="AA22" s="71">
        <v>7888</v>
      </c>
      <c r="AB22" s="71">
        <v>34947</v>
      </c>
      <c r="AC22" s="71">
        <v>0</v>
      </c>
      <c r="AD22" s="71">
        <v>3.0892185565009722</v>
      </c>
      <c r="AE22" s="72"/>
      <c r="AF22" s="71">
        <v>41275985.348745868</v>
      </c>
      <c r="AG22" s="71">
        <v>2053857.770951804</v>
      </c>
      <c r="AH22" s="71">
        <v>2710879.5313469958</v>
      </c>
      <c r="AI22" s="71">
        <v>66633665.412196599</v>
      </c>
      <c r="AJ22" s="71">
        <v>86583280.805195943</v>
      </c>
      <c r="AK22" s="71">
        <v>0</v>
      </c>
      <c r="AL22" s="71">
        <v>0</v>
      </c>
      <c r="AM22" s="71">
        <v>4800560.4313847199</v>
      </c>
      <c r="AN22" s="71">
        <v>0</v>
      </c>
      <c r="AO22" s="71">
        <v>0</v>
      </c>
      <c r="AP22" s="71">
        <v>204058229.29982194</v>
      </c>
      <c r="AQ22" s="72"/>
      <c r="AR22" s="71">
        <v>1166</v>
      </c>
      <c r="AS22" s="71">
        <v>478</v>
      </c>
      <c r="AT22" s="71">
        <v>3</v>
      </c>
      <c r="AU22" s="71">
        <v>1</v>
      </c>
      <c r="AV22" s="71">
        <v>0</v>
      </c>
      <c r="AW22" s="71">
        <v>0</v>
      </c>
      <c r="AX22" s="71"/>
      <c r="AY22" s="72"/>
      <c r="AZ22" s="71">
        <v>5575.2430000000004</v>
      </c>
      <c r="BA22" s="71">
        <v>50959.599999999977</v>
      </c>
      <c r="BB22" s="71">
        <v>29440</v>
      </c>
      <c r="BC22" s="71">
        <v>170</v>
      </c>
      <c r="BD22" s="71">
        <v>0</v>
      </c>
      <c r="BE22" s="71">
        <v>0</v>
      </c>
      <c r="BF22" s="71"/>
      <c r="BG22" s="72"/>
      <c r="BH22" s="71">
        <v>0</v>
      </c>
      <c r="BI22" s="71">
        <v>0</v>
      </c>
      <c r="BJ22" s="71">
        <v>4.1639999999999997</v>
      </c>
      <c r="BK22" s="71">
        <v>0</v>
      </c>
      <c r="BL22" s="71">
        <v>0</v>
      </c>
      <c r="BM22" s="71">
        <v>0</v>
      </c>
      <c r="BN22" s="72"/>
      <c r="BO22" s="71">
        <v>0</v>
      </c>
      <c r="BP22" s="71">
        <v>0</v>
      </c>
      <c r="BQ22" s="71">
        <v>1</v>
      </c>
      <c r="BR22" s="71">
        <v>0</v>
      </c>
      <c r="BS22" s="71">
        <v>0</v>
      </c>
      <c r="BT22" s="71">
        <v>0</v>
      </c>
      <c r="BU22"/>
      <c r="BV22" s="70">
        <v>4.1639999999999997</v>
      </c>
      <c r="BW22" s="70">
        <v>0</v>
      </c>
      <c r="BX22" s="70">
        <v>0</v>
      </c>
      <c r="BY22" s="70">
        <v>0</v>
      </c>
      <c r="BZ22" s="70">
        <v>0</v>
      </c>
      <c r="CA22" s="70">
        <v>0</v>
      </c>
      <c r="CB22" s="70">
        <v>0</v>
      </c>
      <c r="CC22" s="70">
        <v>0</v>
      </c>
      <c r="CD22" s="70">
        <v>0</v>
      </c>
    </row>
    <row r="23" spans="1:82">
      <c r="A23" s="70" t="s">
        <v>1694</v>
      </c>
      <c r="B23" s="70">
        <v>185</v>
      </c>
      <c r="C23" s="70">
        <v>15</v>
      </c>
      <c r="D23" s="70">
        <v>11</v>
      </c>
      <c r="E23" s="70">
        <v>2018</v>
      </c>
      <c r="F23" s="70" t="s">
        <v>183</v>
      </c>
      <c r="G23" s="70" t="s">
        <v>1679</v>
      </c>
      <c r="H23" s="70" t="s">
        <v>1680</v>
      </c>
      <c r="I23" s="148"/>
      <c r="J23" s="71">
        <v>22.895941141149883</v>
      </c>
      <c r="K23" s="71">
        <v>2.0810775325855491</v>
      </c>
      <c r="L23" s="71">
        <v>11.713518224649668</v>
      </c>
      <c r="M23" s="71">
        <v>36.06323208548968</v>
      </c>
      <c r="N23" s="71">
        <v>33.031804428560271</v>
      </c>
      <c r="O23" s="71">
        <v>33.759551192995815</v>
      </c>
      <c r="P23" s="71">
        <v>37.259204887695788</v>
      </c>
      <c r="Q23" s="71">
        <v>2.1794767174449099</v>
      </c>
      <c r="R23" s="71">
        <v>0</v>
      </c>
      <c r="S23" s="71">
        <v>2.7294156579657449</v>
      </c>
      <c r="T23" s="72"/>
      <c r="U23" s="71">
        <v>4718858</v>
      </c>
      <c r="V23" s="71">
        <v>912</v>
      </c>
      <c r="W23" s="71">
        <v>326</v>
      </c>
      <c r="X23" s="71">
        <v>11278</v>
      </c>
      <c r="Y23" s="71">
        <v>17515</v>
      </c>
      <c r="Z23" s="71">
        <v>20571</v>
      </c>
      <c r="AA23" s="71">
        <v>7795</v>
      </c>
      <c r="AB23" s="71">
        <v>34387</v>
      </c>
      <c r="AC23" s="71">
        <v>0</v>
      </c>
      <c r="AD23" s="71">
        <v>2.7294156579657449</v>
      </c>
      <c r="AE23" s="72"/>
      <c r="AF23" s="71">
        <v>40693841.901470631</v>
      </c>
      <c r="AG23" s="71">
        <v>1882894.882097688</v>
      </c>
      <c r="AH23" s="71">
        <v>2406021.4812680949</v>
      </c>
      <c r="AI23" s="71">
        <v>63775014.508182153</v>
      </c>
      <c r="AJ23" s="71">
        <v>78932515.326298743</v>
      </c>
      <c r="AK23" s="71">
        <v>0</v>
      </c>
      <c r="AL23" s="71">
        <v>0</v>
      </c>
      <c r="AM23" s="71">
        <v>4733408.7440414699</v>
      </c>
      <c r="AN23" s="71">
        <v>0</v>
      </c>
      <c r="AO23" s="71">
        <v>0</v>
      </c>
      <c r="AP23" s="71">
        <v>192423696.84335878</v>
      </c>
      <c r="AQ23" s="72"/>
      <c r="AR23" s="71">
        <v>1230</v>
      </c>
      <c r="AS23" s="71">
        <v>510</v>
      </c>
      <c r="AT23" s="71">
        <v>3</v>
      </c>
      <c r="AU23" s="71">
        <v>1</v>
      </c>
      <c r="AV23" s="71">
        <v>0</v>
      </c>
      <c r="AW23" s="71">
        <v>0</v>
      </c>
      <c r="AX23" s="71"/>
      <c r="AY23" s="72"/>
      <c r="AZ23" s="71">
        <v>5899.7029999999995</v>
      </c>
      <c r="BA23" s="71">
        <v>52322</v>
      </c>
      <c r="BB23" s="71">
        <v>29440</v>
      </c>
      <c r="BC23" s="71">
        <v>170</v>
      </c>
      <c r="BD23" s="71">
        <v>0</v>
      </c>
      <c r="BE23" s="71">
        <v>0</v>
      </c>
      <c r="BF23" s="71"/>
      <c r="BG23" s="72"/>
      <c r="BH23" s="71">
        <v>0</v>
      </c>
      <c r="BI23" s="71">
        <v>0</v>
      </c>
      <c r="BJ23" s="71">
        <v>4.0339999999999998</v>
      </c>
      <c r="BK23" s="71">
        <v>0</v>
      </c>
      <c r="BL23" s="71">
        <v>0</v>
      </c>
      <c r="BM23" s="71">
        <v>0</v>
      </c>
      <c r="BN23" s="72"/>
      <c r="BO23" s="71">
        <v>0</v>
      </c>
      <c r="BP23" s="71">
        <v>0</v>
      </c>
      <c r="BQ23" s="71">
        <v>1</v>
      </c>
      <c r="BR23" s="71">
        <v>0</v>
      </c>
      <c r="BS23" s="71">
        <v>0</v>
      </c>
      <c r="BT23" s="71">
        <v>0</v>
      </c>
      <c r="BU23"/>
      <c r="BV23" s="70">
        <v>4.0339999999999998</v>
      </c>
      <c r="BW23" s="70">
        <v>0</v>
      </c>
      <c r="BX23" s="70">
        <v>0</v>
      </c>
      <c r="BY23" s="70">
        <v>0</v>
      </c>
      <c r="BZ23" s="70">
        <v>0</v>
      </c>
      <c r="CA23" s="70">
        <v>0</v>
      </c>
      <c r="CB23" s="70">
        <v>0</v>
      </c>
      <c r="CC23" s="70">
        <v>0</v>
      </c>
      <c r="CD23" s="70">
        <v>0</v>
      </c>
    </row>
    <row r="24" spans="1:82">
      <c r="A24" s="70" t="s">
        <v>1695</v>
      </c>
      <c r="B24" s="70">
        <v>186</v>
      </c>
      <c r="C24" s="70">
        <v>16</v>
      </c>
      <c r="D24" s="70">
        <v>11</v>
      </c>
      <c r="E24" s="70">
        <v>2019</v>
      </c>
      <c r="F24" s="70" t="s">
        <v>158</v>
      </c>
      <c r="G24" s="70" t="s">
        <v>1679</v>
      </c>
      <c r="H24" s="70" t="s">
        <v>1680</v>
      </c>
      <c r="I24" s="148"/>
      <c r="J24" s="71">
        <v>22.951022216903979</v>
      </c>
      <c r="K24" s="71">
        <v>1.9886030934428214</v>
      </c>
      <c r="L24" s="71">
        <v>11.964080098309342</v>
      </c>
      <c r="M24" s="71">
        <v>38.939705275020145</v>
      </c>
      <c r="N24" s="71">
        <v>36.029567589476308</v>
      </c>
      <c r="O24" s="71">
        <v>32.723333969103777</v>
      </c>
      <c r="P24" s="71">
        <v>36.220630307874309</v>
      </c>
      <c r="Q24" s="71">
        <v>2.0903102666130402</v>
      </c>
      <c r="R24" s="71">
        <v>0</v>
      </c>
      <c r="S24" s="71">
        <v>3.1648561414615175</v>
      </c>
      <c r="T24" s="72"/>
      <c r="U24" s="71">
        <v>4443981</v>
      </c>
      <c r="V24" s="71">
        <v>912</v>
      </c>
      <c r="W24" s="71">
        <v>326</v>
      </c>
      <c r="X24" s="71">
        <v>11278</v>
      </c>
      <c r="Y24" s="71">
        <v>17355</v>
      </c>
      <c r="Z24" s="71">
        <v>20487</v>
      </c>
      <c r="AA24" s="71">
        <v>7521</v>
      </c>
      <c r="AB24" s="71">
        <v>33873</v>
      </c>
      <c r="AC24" s="71">
        <v>0</v>
      </c>
      <c r="AD24" s="71">
        <v>3.1648561414615179</v>
      </c>
      <c r="AE24" s="72"/>
      <c r="AF24" s="71">
        <v>39816180.109502994</v>
      </c>
      <c r="AG24" s="71">
        <v>1835909.8973554</v>
      </c>
      <c r="AH24" s="71">
        <v>2783029.3619190622</v>
      </c>
      <c r="AI24" s="71">
        <v>64431945.743260957</v>
      </c>
      <c r="AJ24" s="71">
        <v>82870155.880989745</v>
      </c>
      <c r="AK24" s="71">
        <v>0</v>
      </c>
      <c r="AL24" s="71">
        <v>0</v>
      </c>
      <c r="AM24" s="71">
        <v>4613247.6041925242</v>
      </c>
      <c r="AN24" s="71">
        <v>0</v>
      </c>
      <c r="AO24" s="71">
        <v>0</v>
      </c>
      <c r="AP24" s="71">
        <v>196350468.59722069</v>
      </c>
      <c r="AQ24" s="72"/>
      <c r="AR24" s="71">
        <v>1293</v>
      </c>
      <c r="AS24" s="71">
        <v>618</v>
      </c>
      <c r="AT24" s="71">
        <v>3</v>
      </c>
      <c r="AU24" s="71">
        <v>1</v>
      </c>
      <c r="AV24" s="71">
        <v>0</v>
      </c>
      <c r="AW24" s="71">
        <v>0</v>
      </c>
      <c r="AX24" s="71"/>
      <c r="AY24" s="72"/>
      <c r="AZ24" s="71">
        <v>6262.6830000000009</v>
      </c>
      <c r="BA24" s="71">
        <v>82353.800000000017</v>
      </c>
      <c r="BB24" s="71">
        <v>29440</v>
      </c>
      <c r="BC24" s="71">
        <v>170</v>
      </c>
      <c r="BD24" s="71">
        <v>0</v>
      </c>
      <c r="BE24" s="71">
        <v>0</v>
      </c>
      <c r="BF24" s="71"/>
      <c r="BG24" s="72"/>
      <c r="BH24" s="71">
        <v>0</v>
      </c>
      <c r="BI24" s="71">
        <v>0</v>
      </c>
      <c r="BJ24" s="71">
        <v>3.46</v>
      </c>
      <c r="BK24" s="71">
        <v>0</v>
      </c>
      <c r="BL24" s="71">
        <v>0</v>
      </c>
      <c r="BM24" s="71">
        <v>0</v>
      </c>
      <c r="BN24" s="72"/>
      <c r="BO24" s="71">
        <v>0</v>
      </c>
      <c r="BP24" s="71">
        <v>0</v>
      </c>
      <c r="BQ24" s="71">
        <v>1</v>
      </c>
      <c r="BR24" s="71">
        <v>0</v>
      </c>
      <c r="BS24" s="71">
        <v>0</v>
      </c>
      <c r="BT24" s="71">
        <v>0</v>
      </c>
      <c r="BU24"/>
      <c r="BV24" s="70">
        <v>3.46</v>
      </c>
      <c r="BW24" s="70">
        <v>0</v>
      </c>
      <c r="BX24" s="70">
        <v>0</v>
      </c>
      <c r="BY24" s="70">
        <v>0</v>
      </c>
      <c r="BZ24" s="70">
        <v>0</v>
      </c>
      <c r="CA24" s="70">
        <v>0</v>
      </c>
      <c r="CB24" s="70">
        <v>0</v>
      </c>
      <c r="CC24" s="70">
        <v>0</v>
      </c>
      <c r="CD24" s="70">
        <v>0</v>
      </c>
    </row>
    <row r="25" spans="1:82">
      <c r="A25" s="70" t="s">
        <v>1696</v>
      </c>
      <c r="B25" s="70">
        <v>187</v>
      </c>
      <c r="C25" s="70">
        <v>17</v>
      </c>
      <c r="D25" s="70">
        <v>11</v>
      </c>
      <c r="E25" s="70">
        <v>2020</v>
      </c>
      <c r="F25" s="70" t="s">
        <v>159</v>
      </c>
      <c r="G25" s="70" t="s">
        <v>1679</v>
      </c>
      <c r="H25" s="70" t="s">
        <v>1680</v>
      </c>
      <c r="I25" s="148"/>
      <c r="J25" s="71">
        <v>23.063418669247788</v>
      </c>
      <c r="K25" s="71">
        <v>2.0478909178524205</v>
      </c>
      <c r="L25" s="71">
        <v>14.673100970441268</v>
      </c>
      <c r="M25" s="71">
        <v>35.49777717524001</v>
      </c>
      <c r="N25" s="71">
        <v>34.905131191627191</v>
      </c>
      <c r="O25" s="71">
        <v>28.423966156781827</v>
      </c>
      <c r="P25" s="71">
        <v>33.914232309841239</v>
      </c>
      <c r="Q25" s="71">
        <v>1.9672245362049601</v>
      </c>
      <c r="R25" s="71">
        <v>0</v>
      </c>
      <c r="S25" s="71">
        <v>2.965925900001567</v>
      </c>
      <c r="T25" s="72"/>
      <c r="U25" s="71">
        <v>4576763</v>
      </c>
      <c r="V25" s="71">
        <v>833</v>
      </c>
      <c r="W25" s="71">
        <v>349</v>
      </c>
      <c r="X25" s="71">
        <v>10510</v>
      </c>
      <c r="Y25" s="71">
        <v>17232</v>
      </c>
      <c r="Z25" s="71">
        <v>20311</v>
      </c>
      <c r="AA25" s="71">
        <v>7485</v>
      </c>
      <c r="AB25" s="71">
        <v>33365</v>
      </c>
      <c r="AC25" s="71">
        <v>0</v>
      </c>
      <c r="AD25" s="71">
        <v>2.965925900001567</v>
      </c>
      <c r="AE25" s="72"/>
      <c r="AF25" s="71">
        <v>38687467.012846388</v>
      </c>
      <c r="AG25" s="71">
        <v>1757134.5806837324</v>
      </c>
      <c r="AH25" s="71">
        <v>3954393.7938583037</v>
      </c>
      <c r="AI25" s="71">
        <v>56579796.424709104</v>
      </c>
      <c r="AJ25" s="71">
        <v>75784759.823031515</v>
      </c>
      <c r="AK25" s="71"/>
      <c r="AL25" s="71"/>
      <c r="AM25" s="71">
        <v>4354503.192881559</v>
      </c>
      <c r="AN25" s="71"/>
      <c r="AO25" s="71"/>
      <c r="AP25" s="71">
        <v>181118054.82801059</v>
      </c>
      <c r="AQ25" s="72"/>
      <c r="AR25" s="71">
        <v>1341</v>
      </c>
      <c r="AS25" s="71">
        <v>685</v>
      </c>
      <c r="AT25" s="71">
        <v>4</v>
      </c>
      <c r="AU25" s="71">
        <v>1</v>
      </c>
      <c r="AV25" s="71">
        <v>0</v>
      </c>
      <c r="AW25" s="71">
        <v>0</v>
      </c>
      <c r="AX25" s="71"/>
      <c r="AY25" s="72"/>
      <c r="AZ25" s="71">
        <v>6541.448000000004</v>
      </c>
      <c r="BA25" s="71">
        <v>87101.399999999878</v>
      </c>
      <c r="BB25" s="71">
        <v>36340</v>
      </c>
      <c r="BC25" s="71">
        <v>170</v>
      </c>
      <c r="BD25" s="71">
        <v>0</v>
      </c>
      <c r="BE25" s="71">
        <v>0</v>
      </c>
      <c r="BF25" s="71"/>
      <c r="BG25" s="72"/>
      <c r="BH25" s="71">
        <v>0</v>
      </c>
      <c r="BI25" s="71">
        <v>0</v>
      </c>
      <c r="BJ25" s="71">
        <v>3.488</v>
      </c>
      <c r="BK25" s="71">
        <v>0</v>
      </c>
      <c r="BL25" s="71">
        <v>0</v>
      </c>
      <c r="BM25" s="71">
        <v>0</v>
      </c>
      <c r="BN25" s="72"/>
      <c r="BO25" s="71">
        <v>0</v>
      </c>
      <c r="BP25" s="71">
        <v>0</v>
      </c>
      <c r="BQ25" s="71">
        <v>1</v>
      </c>
      <c r="BR25" s="71">
        <v>0</v>
      </c>
      <c r="BS25" s="71">
        <v>0</v>
      </c>
      <c r="BT25" s="71">
        <v>0</v>
      </c>
      <c r="BU25"/>
      <c r="BV25" s="70">
        <v>3.488</v>
      </c>
      <c r="BW25" s="70">
        <v>0</v>
      </c>
      <c r="BX25" s="70">
        <v>0</v>
      </c>
      <c r="BY25" s="70">
        <v>0</v>
      </c>
      <c r="BZ25" s="70">
        <v>0</v>
      </c>
      <c r="CA25" s="70">
        <v>0</v>
      </c>
      <c r="CB25" s="70">
        <v>0</v>
      </c>
      <c r="CC25" s="70">
        <v>0</v>
      </c>
      <c r="CD25" s="70">
        <v>0</v>
      </c>
    </row>
    <row r="26" spans="1:82">
      <c r="A26" s="70" t="s">
        <v>1697</v>
      </c>
      <c r="B26" s="70">
        <v>187</v>
      </c>
      <c r="C26" s="70">
        <v>18</v>
      </c>
      <c r="D26" s="70">
        <v>11</v>
      </c>
      <c r="E26" s="70">
        <v>2021</v>
      </c>
      <c r="F26" s="70" t="s">
        <v>160</v>
      </c>
      <c r="G26" s="1064" t="s">
        <v>1679</v>
      </c>
      <c r="H26" s="70" t="s">
        <v>1680</v>
      </c>
      <c r="I26" s="148"/>
      <c r="J26" s="71">
        <v>18.35465031592134</v>
      </c>
      <c r="K26" s="71">
        <v>2.0782361161525316</v>
      </c>
      <c r="L26" s="71">
        <v>12.840997884813598</v>
      </c>
      <c r="M26" s="71">
        <v>33.46816506830146</v>
      </c>
      <c r="N26" s="71">
        <v>31.412584004479172</v>
      </c>
      <c r="O26" s="71">
        <v>27.723649340517522</v>
      </c>
      <c r="P26" s="71">
        <v>34.594010717620066</v>
      </c>
      <c r="Q26" s="71">
        <v>1.9214613173422199</v>
      </c>
      <c r="R26" s="71">
        <v>0</v>
      </c>
      <c r="S26" s="71">
        <v>2.905442221193804</v>
      </c>
      <c r="T26" s="72"/>
      <c r="U26" s="71">
        <v>4728552</v>
      </c>
      <c r="V26" s="71">
        <v>833</v>
      </c>
      <c r="W26" s="71">
        <v>349</v>
      </c>
      <c r="X26" s="71">
        <v>10510</v>
      </c>
      <c r="Y26" s="71">
        <v>17067</v>
      </c>
      <c r="Z26" s="71">
        <v>20398</v>
      </c>
      <c r="AA26" s="71">
        <v>7445</v>
      </c>
      <c r="AB26" s="71">
        <v>32909</v>
      </c>
      <c r="AC26" s="71">
        <v>0</v>
      </c>
      <c r="AD26" s="71">
        <v>2.905442221193804</v>
      </c>
      <c r="AE26" s="72"/>
      <c r="AF26" s="71">
        <v>35180195.92130696</v>
      </c>
      <c r="AG26" s="71">
        <v>1782588.6011676625</v>
      </c>
      <c r="AH26" s="71">
        <v>3648864.4504028945</v>
      </c>
      <c r="AI26" s="71">
        <v>63620404.680967718</v>
      </c>
      <c r="AJ26" s="71">
        <v>81216625.80504337</v>
      </c>
      <c r="AK26" s="71">
        <v>0</v>
      </c>
      <c r="AL26" s="71">
        <v>0</v>
      </c>
      <c r="AM26" s="71">
        <v>4319763.2838669857</v>
      </c>
      <c r="AN26" s="71">
        <v>0</v>
      </c>
      <c r="AO26" s="71">
        <v>0</v>
      </c>
      <c r="AP26" s="71">
        <v>189768442.74275556</v>
      </c>
      <c r="AQ26" s="72"/>
      <c r="AR26" s="71">
        <v>1393</v>
      </c>
      <c r="AS26" s="71">
        <v>703</v>
      </c>
      <c r="AT26" s="71">
        <v>4</v>
      </c>
      <c r="AU26" s="71">
        <v>1</v>
      </c>
      <c r="AV26" s="71">
        <v>0</v>
      </c>
      <c r="AW26" s="71">
        <v>0</v>
      </c>
      <c r="AX26" s="71"/>
      <c r="AY26" s="72"/>
      <c r="AZ26" s="71">
        <v>6866.2580000000053</v>
      </c>
      <c r="BA26" s="71">
        <v>87963.399999999863</v>
      </c>
      <c r="BB26" s="71">
        <v>36340</v>
      </c>
      <c r="BC26" s="71">
        <v>170</v>
      </c>
      <c r="BD26" s="71">
        <v>0</v>
      </c>
      <c r="BE26" s="71">
        <v>0</v>
      </c>
      <c r="BF26" s="71"/>
      <c r="BG26" s="72"/>
      <c r="BH26" s="71">
        <v>0</v>
      </c>
      <c r="BI26" s="71">
        <v>0</v>
      </c>
      <c r="BJ26" s="71">
        <v>3.431</v>
      </c>
      <c r="BK26" s="71">
        <v>0</v>
      </c>
      <c r="BL26" s="71">
        <v>0</v>
      </c>
      <c r="BM26" s="71">
        <v>0</v>
      </c>
      <c r="BN26" s="72"/>
      <c r="BO26" s="71">
        <v>0</v>
      </c>
      <c r="BP26" s="71">
        <v>0</v>
      </c>
      <c r="BQ26" s="71">
        <v>1</v>
      </c>
      <c r="BR26" s="71">
        <v>0</v>
      </c>
      <c r="BS26" s="71">
        <v>0</v>
      </c>
      <c r="BT26" s="71">
        <v>0</v>
      </c>
      <c r="BU26"/>
      <c r="BV26" s="70">
        <v>3.431</v>
      </c>
      <c r="BW26" s="70">
        <v>0</v>
      </c>
      <c r="BX26" s="70">
        <v>0</v>
      </c>
      <c r="BY26" s="70">
        <v>0</v>
      </c>
      <c r="BZ26" s="70">
        <v>0</v>
      </c>
      <c r="CA26" s="70">
        <v>0</v>
      </c>
      <c r="CB26" s="70">
        <v>0</v>
      </c>
      <c r="CC26" s="70">
        <v>0</v>
      </c>
      <c r="CD26" s="70">
        <v>0</v>
      </c>
    </row>
    <row r="27" spans="1:82">
      <c r="A27" s="70" t="s">
        <v>1698</v>
      </c>
      <c r="B27" s="70">
        <v>187</v>
      </c>
      <c r="C27" s="70">
        <v>19</v>
      </c>
      <c r="D27" s="70">
        <v>11</v>
      </c>
      <c r="E27" s="70">
        <v>2022</v>
      </c>
      <c r="F27" s="70" t="s">
        <v>161</v>
      </c>
      <c r="G27" s="1064" t="s">
        <v>1679</v>
      </c>
      <c r="H27" s="70" t="s">
        <v>1680</v>
      </c>
      <c r="I27" s="148"/>
      <c r="J27" s="71">
        <v>21.352521049351434</v>
      </c>
      <c r="K27" s="71">
        <v>1.9211192055627435</v>
      </c>
      <c r="L27" s="71">
        <v>12.711580364127052</v>
      </c>
      <c r="M27" s="71">
        <v>36.544894252588293</v>
      </c>
      <c r="N27" s="71">
        <v>42.151660124111402</v>
      </c>
      <c r="O27" s="71">
        <v>29.259584159081403</v>
      </c>
      <c r="P27" s="71">
        <v>34.152369971877505</v>
      </c>
      <c r="Q27" s="71">
        <v>1.9002596462861729</v>
      </c>
      <c r="R27" s="71">
        <v>0</v>
      </c>
      <c r="S27" s="71">
        <v>1.9808053555303951</v>
      </c>
      <c r="T27" s="72"/>
      <c r="U27" s="71">
        <v>4842136</v>
      </c>
      <c r="V27" s="71">
        <v>833</v>
      </c>
      <c r="W27" s="71">
        <v>349</v>
      </c>
      <c r="X27" s="71">
        <v>10510</v>
      </c>
      <c r="Y27" s="71">
        <v>16913</v>
      </c>
      <c r="Z27" s="71">
        <v>20454</v>
      </c>
      <c r="AA27" s="71">
        <v>7462</v>
      </c>
      <c r="AB27" s="71">
        <v>32279</v>
      </c>
      <c r="AC27" s="71">
        <v>0</v>
      </c>
      <c r="AD27" s="71">
        <v>1.9808053555303951</v>
      </c>
      <c r="AE27" s="72"/>
      <c r="AF27" s="71">
        <v>32948485.230008919</v>
      </c>
      <c r="AG27" s="71">
        <v>1429554.682173918</v>
      </c>
      <c r="AH27" s="71">
        <v>4052314.9833699632</v>
      </c>
      <c r="AI27" s="71">
        <v>57923880.394790083</v>
      </c>
      <c r="AJ27" s="71">
        <v>82792390.126411363</v>
      </c>
      <c r="AK27" s="71">
        <v>0</v>
      </c>
      <c r="AL27" s="71">
        <v>0</v>
      </c>
      <c r="AM27" s="71">
        <v>4168099.936167283</v>
      </c>
      <c r="AN27" s="71">
        <v>0</v>
      </c>
      <c r="AO27" s="71">
        <v>0</v>
      </c>
      <c r="AP27" s="71">
        <v>183314725.35292152</v>
      </c>
      <c r="AQ27" s="72"/>
      <c r="AR27" s="71">
        <v>1451</v>
      </c>
      <c r="AS27" s="71">
        <v>713</v>
      </c>
      <c r="AT27" s="71">
        <v>4</v>
      </c>
      <c r="AU27" s="71">
        <v>1</v>
      </c>
      <c r="AV27" s="71">
        <v>0</v>
      </c>
      <c r="AW27" s="71">
        <v>0</v>
      </c>
      <c r="AX27" s="71"/>
      <c r="AY27" s="72"/>
      <c r="AZ27" s="71">
        <v>7221.0780000000077</v>
      </c>
      <c r="BA27" s="71">
        <v>88437.59999999986</v>
      </c>
      <c r="BB27" s="71">
        <v>36340</v>
      </c>
      <c r="BC27" s="71">
        <v>170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1699</v>
      </c>
      <c r="B28" s="70">
        <v>187</v>
      </c>
      <c r="C28" s="70">
        <v>20</v>
      </c>
      <c r="D28" s="70">
        <v>11</v>
      </c>
      <c r="E28" s="70">
        <v>2023</v>
      </c>
      <c r="F28" s="70" t="s">
        <v>1539</v>
      </c>
      <c r="G28" s="70" t="s">
        <v>1679</v>
      </c>
      <c r="H28" s="70" t="s">
        <v>1680</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1515</v>
      </c>
      <c r="AS28" s="71">
        <v>715</v>
      </c>
      <c r="AT28" s="71">
        <v>4</v>
      </c>
      <c r="AU28" s="71">
        <v>1</v>
      </c>
      <c r="AV28" s="71">
        <v>0</v>
      </c>
      <c r="AW28" s="71">
        <v>0</v>
      </c>
      <c r="AX28" s="71"/>
      <c r="AY28" s="72"/>
      <c r="AZ28" s="71">
        <v>7629.3480000000036</v>
      </c>
      <c r="BA28" s="71">
        <v>88524.699999999852</v>
      </c>
      <c r="BB28" s="71">
        <v>36340</v>
      </c>
      <c r="BC28" s="71">
        <v>170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1700</v>
      </c>
      <c r="B29" s="70">
        <v>187</v>
      </c>
      <c r="C29" s="70">
        <v>21</v>
      </c>
      <c r="D29" s="70">
        <v>11</v>
      </c>
      <c r="E29" s="70">
        <v>2024</v>
      </c>
      <c r="F29" s="70" t="s">
        <v>1554</v>
      </c>
      <c r="G29" s="70" t="s">
        <v>1679</v>
      </c>
      <c r="H29" s="70" t="s">
        <v>1680</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1701</v>
      </c>
      <c r="B30" s="70">
        <v>205</v>
      </c>
      <c r="C30" s="70">
        <v>1</v>
      </c>
      <c r="D30" s="70">
        <v>13</v>
      </c>
      <c r="E30" s="70">
        <v>1990</v>
      </c>
      <c r="F30" s="70" t="s">
        <v>787</v>
      </c>
      <c r="G30" s="70" t="s">
        <v>1702</v>
      </c>
      <c r="H30" s="70" t="s">
        <v>1703</v>
      </c>
      <c r="I30" s="148"/>
      <c r="J30" s="71">
        <v>596.70850057131111</v>
      </c>
      <c r="K30" s="71">
        <v>4.3341224701010637</v>
      </c>
      <c r="L30" s="71">
        <v>1.6210099880013891</v>
      </c>
      <c r="M30" s="71">
        <v>33.847433747921663</v>
      </c>
      <c r="N30" s="71">
        <v>27.23701699306703</v>
      </c>
      <c r="O30" s="71">
        <v>34.472640130908772</v>
      </c>
      <c r="P30" s="71">
        <v>54.523867973842883</v>
      </c>
      <c r="Q30" s="71">
        <v>2.8148736451298801</v>
      </c>
      <c r="R30" s="71">
        <v>0.50605709670519072</v>
      </c>
      <c r="S30" s="71">
        <v>2.8955810737863881</v>
      </c>
      <c r="T30" s="72"/>
      <c r="U30" s="71">
        <v>15770728</v>
      </c>
      <c r="V30" s="71">
        <v>1053</v>
      </c>
      <c r="W30" s="71">
        <v>15</v>
      </c>
      <c r="X30" s="71">
        <v>12146</v>
      </c>
      <c r="Y30" s="71">
        <v>11942</v>
      </c>
      <c r="Z30" s="71">
        <v>14179</v>
      </c>
      <c r="AA30" s="71">
        <v>13239</v>
      </c>
      <c r="AB30" s="71">
        <v>45704</v>
      </c>
      <c r="AC30" s="71">
        <v>87650</v>
      </c>
      <c r="AD30" s="71">
        <v>2.8955810737863881</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1704</v>
      </c>
      <c r="B31" s="70">
        <v>206</v>
      </c>
      <c r="C31" s="70">
        <v>2</v>
      </c>
      <c r="D31" s="70">
        <v>13</v>
      </c>
      <c r="E31" s="70">
        <v>2005</v>
      </c>
      <c r="F31" s="70" t="s">
        <v>789</v>
      </c>
      <c r="G31" s="70" t="s">
        <v>1702</v>
      </c>
      <c r="H31" s="70" t="s">
        <v>1703</v>
      </c>
      <c r="I31" s="148"/>
      <c r="J31" s="71">
        <v>157.8859943554117</v>
      </c>
      <c r="K31" s="71">
        <v>1.6995521632853841</v>
      </c>
      <c r="L31" s="71">
        <v>4.299973399577417</v>
      </c>
      <c r="M31" s="71">
        <v>48.41456399906837</v>
      </c>
      <c r="N31" s="71">
        <v>34.63207878277359</v>
      </c>
      <c r="O31" s="71">
        <v>43.904391501304161</v>
      </c>
      <c r="P31" s="71">
        <v>46.273761600930897</v>
      </c>
      <c r="Q31" s="71">
        <v>2.35987187936774</v>
      </c>
      <c r="R31" s="71">
        <v>0.19183473060767289</v>
      </c>
      <c r="S31" s="71">
        <v>7.468101263485309</v>
      </c>
      <c r="T31" s="72"/>
      <c r="U31" s="71">
        <v>6090249</v>
      </c>
      <c r="V31" s="71">
        <v>818</v>
      </c>
      <c r="W31" s="71">
        <v>60</v>
      </c>
      <c r="X31" s="71">
        <v>10740</v>
      </c>
      <c r="Y31" s="71">
        <v>12591</v>
      </c>
      <c r="Z31" s="71">
        <v>20897</v>
      </c>
      <c r="AA31" s="71">
        <v>9202</v>
      </c>
      <c r="AB31" s="71">
        <v>40056</v>
      </c>
      <c r="AC31" s="71">
        <v>33922</v>
      </c>
      <c r="AD31" s="71">
        <v>7.468101263485309</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1705</v>
      </c>
      <c r="B32" s="70">
        <v>207</v>
      </c>
      <c r="C32" s="70">
        <v>3</v>
      </c>
      <c r="D32" s="70">
        <v>13</v>
      </c>
      <c r="E32" s="70">
        <v>2006</v>
      </c>
      <c r="F32" s="70" t="s">
        <v>790</v>
      </c>
      <c r="G32" s="70" t="s">
        <v>1702</v>
      </c>
      <c r="H32" s="70" t="s">
        <v>1703</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1706</v>
      </c>
      <c r="B33" s="70">
        <v>208</v>
      </c>
      <c r="C33" s="70">
        <v>4</v>
      </c>
      <c r="D33" s="70">
        <v>13</v>
      </c>
      <c r="E33" s="70">
        <v>2007</v>
      </c>
      <c r="F33" s="70" t="s">
        <v>791</v>
      </c>
      <c r="G33" s="70" t="s">
        <v>1702</v>
      </c>
      <c r="H33" s="70" t="s">
        <v>1703</v>
      </c>
      <c r="I33" s="148"/>
      <c r="J33" s="71">
        <v>134.99683104433669</v>
      </c>
      <c r="K33" s="71">
        <v>1.6043336249838249</v>
      </c>
      <c r="L33" s="71">
        <v>3.1998981819823462</v>
      </c>
      <c r="M33" s="71">
        <v>43.243000763366616</v>
      </c>
      <c r="N33" s="71">
        <v>34.915045802873443</v>
      </c>
      <c r="O33" s="71">
        <v>42.597759611342283</v>
      </c>
      <c r="P33" s="71">
        <v>44.268260726651697</v>
      </c>
      <c r="Q33" s="71">
        <v>2.4427363787480201</v>
      </c>
      <c r="R33" s="71">
        <v>0.17529124452580561</v>
      </c>
      <c r="S33" s="71">
        <v>7.6213630127253227</v>
      </c>
      <c r="T33" s="72"/>
      <c r="U33" s="71">
        <v>5767464</v>
      </c>
      <c r="V33" s="71">
        <v>718</v>
      </c>
      <c r="W33" s="71">
        <v>45</v>
      </c>
      <c r="X33" s="71">
        <v>11427</v>
      </c>
      <c r="Y33" s="71">
        <v>12858</v>
      </c>
      <c r="Z33" s="71">
        <v>21077</v>
      </c>
      <c r="AA33" s="71">
        <v>8669</v>
      </c>
      <c r="AB33" s="71">
        <v>39270</v>
      </c>
      <c r="AC33" s="71">
        <v>31886</v>
      </c>
      <c r="AD33" s="71">
        <v>7.6213630127253227</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1707</v>
      </c>
      <c r="B34" s="70">
        <v>209</v>
      </c>
      <c r="C34" s="70">
        <v>5</v>
      </c>
      <c r="D34" s="70">
        <v>13</v>
      </c>
      <c r="E34" s="70">
        <v>2008</v>
      </c>
      <c r="F34" s="70" t="s">
        <v>792</v>
      </c>
      <c r="G34" s="70" t="s">
        <v>1702</v>
      </c>
      <c r="H34" s="70" t="s">
        <v>1703</v>
      </c>
      <c r="I34" s="148"/>
      <c r="J34" s="71">
        <v>117.3421826578443</v>
      </c>
      <c r="K34" s="71">
        <v>1.253016336195504</v>
      </c>
      <c r="L34" s="71">
        <v>2.7784456539795701</v>
      </c>
      <c r="M34" s="71">
        <v>45.253440573051513</v>
      </c>
      <c r="N34" s="71">
        <v>32.948247891542941</v>
      </c>
      <c r="O34" s="71">
        <v>41.139681507521409</v>
      </c>
      <c r="P34" s="71">
        <v>43.024250950623063</v>
      </c>
      <c r="Q34" s="71">
        <v>2.3747520852984199</v>
      </c>
      <c r="R34" s="71">
        <v>0.22976263269937239</v>
      </c>
      <c r="S34" s="71">
        <v>7.0109776582979917</v>
      </c>
      <c r="T34" s="72"/>
      <c r="U34" s="71">
        <v>5178347</v>
      </c>
      <c r="V34" s="71">
        <v>718</v>
      </c>
      <c r="W34" s="71">
        <v>45</v>
      </c>
      <c r="X34" s="71">
        <v>11427</v>
      </c>
      <c r="Y34" s="71">
        <v>12963</v>
      </c>
      <c r="Z34" s="71">
        <v>21070</v>
      </c>
      <c r="AA34" s="71">
        <v>8435</v>
      </c>
      <c r="AB34" s="71">
        <v>38805</v>
      </c>
      <c r="AC34" s="71">
        <v>43399</v>
      </c>
      <c r="AD34" s="71">
        <v>7.0109776582979917</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1708</v>
      </c>
      <c r="B35" s="70">
        <v>210</v>
      </c>
      <c r="C35" s="70">
        <v>6</v>
      </c>
      <c r="D35" s="70">
        <v>13</v>
      </c>
      <c r="E35" s="70">
        <v>2009</v>
      </c>
      <c r="F35" s="70" t="s">
        <v>176</v>
      </c>
      <c r="G35" s="70" t="s">
        <v>1702</v>
      </c>
      <c r="H35" s="70" t="s">
        <v>1703</v>
      </c>
      <c r="I35" s="148"/>
      <c r="J35" s="71">
        <v>96.934587313161998</v>
      </c>
      <c r="K35" s="71">
        <v>1.0766127968354591</v>
      </c>
      <c r="L35" s="71">
        <v>3.945220509208339</v>
      </c>
      <c r="M35" s="71">
        <v>45.044044801465532</v>
      </c>
      <c r="N35" s="71">
        <v>32.165461756200934</v>
      </c>
      <c r="O35" s="71">
        <v>41.978189359075081</v>
      </c>
      <c r="P35" s="71">
        <v>40.935116220964353</v>
      </c>
      <c r="Q35" s="71">
        <v>2.2371611269343101</v>
      </c>
      <c r="R35" s="71">
        <v>0.19398864931762799</v>
      </c>
      <c r="S35" s="71">
        <v>6.0481229423213421</v>
      </c>
      <c r="T35" s="72"/>
      <c r="U35" s="71">
        <v>4377700</v>
      </c>
      <c r="V35" s="71">
        <v>776</v>
      </c>
      <c r="W35" s="71">
        <v>93</v>
      </c>
      <c r="X35" s="71">
        <v>11994</v>
      </c>
      <c r="Y35" s="71">
        <v>13010</v>
      </c>
      <c r="Z35" s="71">
        <v>21221</v>
      </c>
      <c r="AA35" s="71">
        <v>8239</v>
      </c>
      <c r="AB35" s="71">
        <v>38375</v>
      </c>
      <c r="AC35" s="71">
        <v>35747</v>
      </c>
      <c r="AD35" s="71">
        <v>6.0481229423213421</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6.2309999999999999</v>
      </c>
      <c r="BM35" s="71">
        <v>0</v>
      </c>
      <c r="BN35" s="72"/>
      <c r="BO35" s="71">
        <v>0</v>
      </c>
      <c r="BP35" s="71">
        <v>0</v>
      </c>
      <c r="BQ35" s="71">
        <v>0</v>
      </c>
      <c r="BR35" s="71">
        <v>0</v>
      </c>
      <c r="BS35" s="71">
        <v>2</v>
      </c>
      <c r="BT35" s="71">
        <v>0</v>
      </c>
      <c r="BU35"/>
      <c r="BV35" s="70">
        <v>6.2309999999999999</v>
      </c>
      <c r="BW35" s="70">
        <v>0</v>
      </c>
      <c r="BX35" s="70">
        <v>0</v>
      </c>
      <c r="BY35" s="70">
        <v>0</v>
      </c>
      <c r="BZ35" s="70">
        <v>0</v>
      </c>
      <c r="CA35" s="70">
        <v>0</v>
      </c>
      <c r="CB35" s="70">
        <v>0</v>
      </c>
      <c r="CC35" s="70">
        <v>0</v>
      </c>
      <c r="CD35" s="70">
        <v>0</v>
      </c>
    </row>
    <row r="36" spans="1:82">
      <c r="A36" s="70" t="s">
        <v>1709</v>
      </c>
      <c r="B36" s="70">
        <v>211</v>
      </c>
      <c r="C36" s="70">
        <v>7</v>
      </c>
      <c r="D36" s="70">
        <v>13</v>
      </c>
      <c r="E36" s="70">
        <v>2010</v>
      </c>
      <c r="F36" s="70" t="s">
        <v>177</v>
      </c>
      <c r="G36" s="70" t="s">
        <v>1702</v>
      </c>
      <c r="H36" s="70" t="s">
        <v>1703</v>
      </c>
      <c r="I36" s="148"/>
      <c r="J36" s="71">
        <v>95.301994872749574</v>
      </c>
      <c r="K36" s="71">
        <v>1.206349798441503</v>
      </c>
      <c r="L36" s="71">
        <v>3.7278524887121178</v>
      </c>
      <c r="M36" s="71">
        <v>47.378704788174289</v>
      </c>
      <c r="N36" s="71">
        <v>32.742477892359013</v>
      </c>
      <c r="O36" s="71">
        <v>41.902167016329763</v>
      </c>
      <c r="P36" s="71">
        <v>41.030702817065588</v>
      </c>
      <c r="Q36" s="71">
        <v>2.3084128945660098</v>
      </c>
      <c r="R36" s="71">
        <v>0.24040167646963301</v>
      </c>
      <c r="S36" s="71">
        <v>6.7960013664633871</v>
      </c>
      <c r="T36" s="72"/>
      <c r="U36" s="71">
        <v>3973160</v>
      </c>
      <c r="V36" s="71">
        <v>776</v>
      </c>
      <c r="W36" s="71">
        <v>93</v>
      </c>
      <c r="X36" s="71">
        <v>11994</v>
      </c>
      <c r="Y36" s="71">
        <v>13062</v>
      </c>
      <c r="Z36" s="71">
        <v>21281</v>
      </c>
      <c r="AA36" s="71">
        <v>8052</v>
      </c>
      <c r="AB36" s="71">
        <v>37943</v>
      </c>
      <c r="AC36" s="71">
        <v>41981</v>
      </c>
      <c r="AD36" s="71">
        <v>6.7960013664633871</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5.883</v>
      </c>
      <c r="BM36" s="71">
        <v>0</v>
      </c>
      <c r="BN36" s="72"/>
      <c r="BO36" s="71">
        <v>0</v>
      </c>
      <c r="BP36" s="71">
        <v>0</v>
      </c>
      <c r="BQ36" s="71">
        <v>0</v>
      </c>
      <c r="BR36" s="71">
        <v>0</v>
      </c>
      <c r="BS36" s="71">
        <v>2</v>
      </c>
      <c r="BT36" s="71">
        <v>0</v>
      </c>
      <c r="BU36"/>
      <c r="BV36" s="70">
        <v>5.883</v>
      </c>
      <c r="BW36" s="70">
        <v>0</v>
      </c>
      <c r="BX36" s="70">
        <v>0</v>
      </c>
      <c r="BY36" s="70">
        <v>0</v>
      </c>
      <c r="BZ36" s="70">
        <v>0</v>
      </c>
      <c r="CA36" s="70">
        <v>0</v>
      </c>
      <c r="CB36" s="70">
        <v>0</v>
      </c>
      <c r="CC36" s="70">
        <v>0</v>
      </c>
      <c r="CD36" s="70">
        <v>0</v>
      </c>
    </row>
    <row r="37" spans="1:82">
      <c r="A37" s="70" t="s">
        <v>1710</v>
      </c>
      <c r="B37" s="70">
        <v>212</v>
      </c>
      <c r="C37" s="70">
        <v>8</v>
      </c>
      <c r="D37" s="70">
        <v>13</v>
      </c>
      <c r="E37" s="70">
        <v>2011</v>
      </c>
      <c r="F37" s="70" t="s">
        <v>178</v>
      </c>
      <c r="G37" s="70" t="s">
        <v>1702</v>
      </c>
      <c r="H37" s="70" t="s">
        <v>1703</v>
      </c>
      <c r="I37" s="148"/>
      <c r="J37" s="71">
        <v>124.24792639926321</v>
      </c>
      <c r="K37" s="71">
        <v>1.9555204467636289</v>
      </c>
      <c r="L37" s="71">
        <v>4.1922042439266649</v>
      </c>
      <c r="M37" s="71">
        <v>57.333517261469211</v>
      </c>
      <c r="N37" s="71">
        <v>40.158983637235103</v>
      </c>
      <c r="O37" s="71">
        <v>41.336883321014028</v>
      </c>
      <c r="P37" s="71">
        <v>39.186836828751858</v>
      </c>
      <c r="Q37" s="71">
        <v>2.6251827797907601</v>
      </c>
      <c r="R37" s="71">
        <v>0.16839532966175871</v>
      </c>
      <c r="S37" s="71">
        <v>6.3685021202835292</v>
      </c>
      <c r="T37" s="72"/>
      <c r="U37" s="71">
        <v>4891251</v>
      </c>
      <c r="V37" s="71">
        <v>776</v>
      </c>
      <c r="W37" s="71">
        <v>93</v>
      </c>
      <c r="X37" s="71">
        <v>11994</v>
      </c>
      <c r="Y37" s="71">
        <v>13130</v>
      </c>
      <c r="Z37" s="71">
        <v>21450</v>
      </c>
      <c r="AA37" s="71">
        <v>7919</v>
      </c>
      <c r="AB37" s="71">
        <v>37408</v>
      </c>
      <c r="AC37" s="71">
        <v>29358</v>
      </c>
      <c r="AD37" s="71">
        <v>6.3685021202835292</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5.7530000000000001</v>
      </c>
      <c r="BM37" s="71">
        <v>0</v>
      </c>
      <c r="BN37" s="72"/>
      <c r="BO37" s="71">
        <v>0</v>
      </c>
      <c r="BP37" s="71">
        <v>0</v>
      </c>
      <c r="BQ37" s="71">
        <v>0</v>
      </c>
      <c r="BR37" s="71">
        <v>0</v>
      </c>
      <c r="BS37" s="71">
        <v>2</v>
      </c>
      <c r="BT37" s="71">
        <v>0</v>
      </c>
      <c r="BU37"/>
      <c r="BV37" s="70">
        <v>5.7530000000000001</v>
      </c>
      <c r="BW37" s="70">
        <v>0</v>
      </c>
      <c r="BX37" s="70">
        <v>0</v>
      </c>
      <c r="BY37" s="70">
        <v>0</v>
      </c>
      <c r="BZ37" s="70">
        <v>0</v>
      </c>
      <c r="CA37" s="70">
        <v>0</v>
      </c>
      <c r="CB37" s="70">
        <v>0</v>
      </c>
      <c r="CC37" s="70">
        <v>0</v>
      </c>
      <c r="CD37" s="70">
        <v>0</v>
      </c>
    </row>
    <row r="38" spans="1:82">
      <c r="A38" s="70" t="s">
        <v>1711</v>
      </c>
      <c r="B38" s="70">
        <v>213</v>
      </c>
      <c r="C38" s="70">
        <v>9</v>
      </c>
      <c r="D38" s="70">
        <v>13</v>
      </c>
      <c r="E38" s="70">
        <v>2012</v>
      </c>
      <c r="F38" s="70" t="s">
        <v>179</v>
      </c>
      <c r="G38" s="70" t="s">
        <v>1702</v>
      </c>
      <c r="H38" s="70" t="s">
        <v>1703</v>
      </c>
      <c r="I38" s="148"/>
      <c r="J38" s="71">
        <v>108.5674538871873</v>
      </c>
      <c r="K38" s="71">
        <v>1.8267505588589601</v>
      </c>
      <c r="L38" s="71">
        <v>4.2909482240615322</v>
      </c>
      <c r="M38" s="71">
        <v>63.605246906985172</v>
      </c>
      <c r="N38" s="71">
        <v>46.937279262705701</v>
      </c>
      <c r="O38" s="71">
        <v>41.443700593662037</v>
      </c>
      <c r="P38" s="71">
        <v>38.723018047820204</v>
      </c>
      <c r="Q38" s="71">
        <v>2.82918191839777</v>
      </c>
      <c r="R38" s="71">
        <v>0.1724135785531348</v>
      </c>
      <c r="S38" s="71">
        <v>5.7832802435414292</v>
      </c>
      <c r="T38" s="72"/>
      <c r="U38" s="71">
        <v>4111550</v>
      </c>
      <c r="V38" s="71">
        <v>776</v>
      </c>
      <c r="W38" s="71">
        <v>93</v>
      </c>
      <c r="X38" s="71">
        <v>11994</v>
      </c>
      <c r="Y38" s="71">
        <v>13277</v>
      </c>
      <c r="Z38" s="71">
        <v>21676</v>
      </c>
      <c r="AA38" s="71">
        <v>7781</v>
      </c>
      <c r="AB38" s="71">
        <v>37106</v>
      </c>
      <c r="AC38" s="71">
        <v>29280</v>
      </c>
      <c r="AD38" s="71">
        <v>5.7832802435414292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0</v>
      </c>
      <c r="BK38" s="71">
        <v>0</v>
      </c>
      <c r="BL38" s="71">
        <v>6.8819999999999997</v>
      </c>
      <c r="BM38" s="71">
        <v>0</v>
      </c>
      <c r="BN38" s="72"/>
      <c r="BO38" s="71">
        <v>0</v>
      </c>
      <c r="BP38" s="71">
        <v>0</v>
      </c>
      <c r="BQ38" s="71">
        <v>0</v>
      </c>
      <c r="BR38" s="71">
        <v>0</v>
      </c>
      <c r="BS38" s="71">
        <v>2</v>
      </c>
      <c r="BT38" s="71">
        <v>0</v>
      </c>
      <c r="BU38"/>
      <c r="BV38" s="70">
        <v>6.8819999999999997</v>
      </c>
      <c r="BW38" s="70">
        <v>0</v>
      </c>
      <c r="BX38" s="70">
        <v>0</v>
      </c>
      <c r="BY38" s="70">
        <v>0</v>
      </c>
      <c r="BZ38" s="70">
        <v>0</v>
      </c>
      <c r="CA38" s="70">
        <v>0</v>
      </c>
      <c r="CB38" s="70">
        <v>0</v>
      </c>
      <c r="CC38" s="70">
        <v>0</v>
      </c>
      <c r="CD38" s="70">
        <v>0</v>
      </c>
    </row>
    <row r="39" spans="1:82">
      <c r="A39" s="70" t="s">
        <v>1712</v>
      </c>
      <c r="B39" s="70">
        <v>214</v>
      </c>
      <c r="C39" s="70">
        <v>10</v>
      </c>
      <c r="D39" s="70">
        <v>13</v>
      </c>
      <c r="E39" s="70">
        <v>2013</v>
      </c>
      <c r="F39" s="70" t="s">
        <v>180</v>
      </c>
      <c r="G39" s="70" t="s">
        <v>1702</v>
      </c>
      <c r="H39" s="70" t="s">
        <v>1703</v>
      </c>
      <c r="I39" s="148"/>
      <c r="J39" s="71">
        <v>110.5950577570883</v>
      </c>
      <c r="K39" s="71">
        <v>1.521364538291698</v>
      </c>
      <c r="L39" s="71">
        <v>4.1235668643314174</v>
      </c>
      <c r="M39" s="71">
        <v>63.016671765410273</v>
      </c>
      <c r="N39" s="71">
        <v>44.876991494964393</v>
      </c>
      <c r="O39" s="71">
        <v>40.049431574755637</v>
      </c>
      <c r="P39" s="71">
        <v>38.194552531458534</v>
      </c>
      <c r="Q39" s="71">
        <v>2.8427923470765499</v>
      </c>
      <c r="R39" s="71">
        <v>0.19196267478951409</v>
      </c>
      <c r="S39" s="71">
        <v>5.9983402284847616</v>
      </c>
      <c r="T39" s="72"/>
      <c r="U39" s="71">
        <v>4206946</v>
      </c>
      <c r="V39" s="71">
        <v>776</v>
      </c>
      <c r="W39" s="71">
        <v>93</v>
      </c>
      <c r="X39" s="71">
        <v>11994</v>
      </c>
      <c r="Y39" s="71">
        <v>13321</v>
      </c>
      <c r="Z39" s="71">
        <v>21882</v>
      </c>
      <c r="AA39" s="71">
        <v>7646</v>
      </c>
      <c r="AB39" s="71">
        <v>36750</v>
      </c>
      <c r="AC39" s="71">
        <v>31822</v>
      </c>
      <c r="AD39" s="71">
        <v>5.9983402284847616</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0</v>
      </c>
      <c r="BK39" s="71">
        <v>0</v>
      </c>
      <c r="BL39" s="71">
        <v>7.7539999999999996</v>
      </c>
      <c r="BM39" s="71">
        <v>0</v>
      </c>
      <c r="BN39" s="72"/>
      <c r="BO39" s="71">
        <v>0</v>
      </c>
      <c r="BP39" s="71">
        <v>0</v>
      </c>
      <c r="BQ39" s="71">
        <v>0</v>
      </c>
      <c r="BR39" s="71">
        <v>0</v>
      </c>
      <c r="BS39" s="71">
        <v>2</v>
      </c>
      <c r="BT39" s="71">
        <v>0</v>
      </c>
      <c r="BU39"/>
      <c r="BV39" s="70">
        <v>7.7539999999999996</v>
      </c>
      <c r="BW39" s="70">
        <v>0</v>
      </c>
      <c r="BX39" s="70">
        <v>0</v>
      </c>
      <c r="BY39" s="70">
        <v>0</v>
      </c>
      <c r="BZ39" s="70">
        <v>0</v>
      </c>
      <c r="CA39" s="70">
        <v>0</v>
      </c>
      <c r="CB39" s="70">
        <v>0</v>
      </c>
      <c r="CC39" s="70">
        <v>0</v>
      </c>
      <c r="CD39" s="70">
        <v>0</v>
      </c>
    </row>
    <row r="40" spans="1:82">
      <c r="A40" s="70" t="s">
        <v>1713</v>
      </c>
      <c r="B40" s="70">
        <v>215</v>
      </c>
      <c r="C40" s="70">
        <v>11</v>
      </c>
      <c r="D40" s="70">
        <v>13</v>
      </c>
      <c r="E40" s="70">
        <v>2014</v>
      </c>
      <c r="F40" s="70" t="s">
        <v>181</v>
      </c>
      <c r="G40" s="70" t="s">
        <v>1702</v>
      </c>
      <c r="H40" s="70" t="s">
        <v>1703</v>
      </c>
      <c r="I40" s="148"/>
      <c r="J40" s="71">
        <v>119.2567368564095</v>
      </c>
      <c r="K40" s="71">
        <v>1.636065306438049</v>
      </c>
      <c r="L40" s="71">
        <v>3.530127494700035</v>
      </c>
      <c r="M40" s="71">
        <v>58.974968883517391</v>
      </c>
      <c r="N40" s="71">
        <v>39.192323479457947</v>
      </c>
      <c r="O40" s="71">
        <v>38.140303650226684</v>
      </c>
      <c r="P40" s="71">
        <v>37.710181230128889</v>
      </c>
      <c r="Q40" s="71">
        <v>2.6849633532154198</v>
      </c>
      <c r="R40" s="71">
        <v>0.18075318526154979</v>
      </c>
      <c r="S40" s="71">
        <v>5.7674994793349166</v>
      </c>
      <c r="T40" s="72"/>
      <c r="U40" s="71">
        <v>4627823</v>
      </c>
      <c r="V40" s="71">
        <v>640</v>
      </c>
      <c r="W40" s="71">
        <v>81</v>
      </c>
      <c r="X40" s="71">
        <v>11475</v>
      </c>
      <c r="Y40" s="71">
        <v>13305</v>
      </c>
      <c r="Z40" s="71">
        <v>21948</v>
      </c>
      <c r="AA40" s="71">
        <v>7510</v>
      </c>
      <c r="AB40" s="71">
        <v>36177</v>
      </c>
      <c r="AC40" s="71">
        <v>30058</v>
      </c>
      <c r="AD40" s="71">
        <v>5.7674994793349166</v>
      </c>
      <c r="AE40" s="72"/>
      <c r="AF40" s="71"/>
      <c r="AG40" s="71"/>
      <c r="AH40" s="71"/>
      <c r="AI40" s="71"/>
      <c r="AJ40" s="71"/>
      <c r="AK40" s="71"/>
      <c r="AL40" s="71"/>
      <c r="AM40" s="71"/>
      <c r="AN40" s="71"/>
      <c r="AO40" s="71"/>
      <c r="AP40" s="71"/>
      <c r="AQ40" s="72"/>
      <c r="AR40" s="71">
        <v>683</v>
      </c>
      <c r="AS40" s="71">
        <v>257</v>
      </c>
      <c r="AT40" s="71">
        <v>0</v>
      </c>
      <c r="AU40" s="71">
        <v>0</v>
      </c>
      <c r="AV40" s="71">
        <v>0</v>
      </c>
      <c r="AW40" s="71">
        <v>0</v>
      </c>
      <c r="AX40" s="71"/>
      <c r="AY40" s="72"/>
      <c r="AZ40" s="71">
        <v>3234.38</v>
      </c>
      <c r="BA40" s="71">
        <v>8919.86</v>
      </c>
      <c r="BB40" s="71">
        <v>0</v>
      </c>
      <c r="BC40" s="71">
        <v>0</v>
      </c>
      <c r="BD40" s="71">
        <v>0</v>
      </c>
      <c r="BE40" s="71">
        <v>0</v>
      </c>
      <c r="BF40" s="71"/>
      <c r="BG40" s="72"/>
      <c r="BH40" s="71">
        <v>0</v>
      </c>
      <c r="BI40" s="71">
        <v>0</v>
      </c>
      <c r="BJ40" s="71">
        <v>0</v>
      </c>
      <c r="BK40" s="71">
        <v>0</v>
      </c>
      <c r="BL40" s="71">
        <v>7.1750000000000007</v>
      </c>
      <c r="BM40" s="71">
        <v>0</v>
      </c>
      <c r="BN40" s="72"/>
      <c r="BO40" s="71">
        <v>0</v>
      </c>
      <c r="BP40" s="71">
        <v>0</v>
      </c>
      <c r="BQ40" s="71">
        <v>0</v>
      </c>
      <c r="BR40" s="71">
        <v>0</v>
      </c>
      <c r="BS40" s="71">
        <v>2</v>
      </c>
      <c r="BT40" s="71">
        <v>0</v>
      </c>
      <c r="BU40"/>
      <c r="BV40" s="70">
        <v>7.1749999999999998</v>
      </c>
      <c r="BW40" s="70">
        <v>0</v>
      </c>
      <c r="BX40" s="70">
        <v>0</v>
      </c>
      <c r="BY40" s="70">
        <v>0</v>
      </c>
      <c r="BZ40" s="70">
        <v>0</v>
      </c>
      <c r="CA40" s="70">
        <v>0</v>
      </c>
      <c r="CB40" s="70">
        <v>0</v>
      </c>
      <c r="CC40" s="70">
        <v>0</v>
      </c>
      <c r="CD40" s="70">
        <v>0</v>
      </c>
    </row>
    <row r="41" spans="1:82">
      <c r="A41" s="70" t="s">
        <v>1714</v>
      </c>
      <c r="B41" s="70">
        <v>216</v>
      </c>
      <c r="C41" s="70">
        <v>12</v>
      </c>
      <c r="D41" s="70">
        <v>13</v>
      </c>
      <c r="E41" s="70">
        <v>2015</v>
      </c>
      <c r="F41" s="70" t="s">
        <v>182</v>
      </c>
      <c r="G41" s="70" t="s">
        <v>1702</v>
      </c>
      <c r="H41" s="70" t="s">
        <v>1703</v>
      </c>
      <c r="I41" s="148"/>
      <c r="J41" s="71">
        <v>100.65867047010509</v>
      </c>
      <c r="K41" s="71">
        <v>1.468995633978087</v>
      </c>
      <c r="L41" s="71">
        <v>3.530931066340719</v>
      </c>
      <c r="M41" s="71">
        <v>56.440017827478471</v>
      </c>
      <c r="N41" s="71">
        <v>35.049688853053148</v>
      </c>
      <c r="O41" s="71">
        <v>37.904111707880993</v>
      </c>
      <c r="P41" s="71">
        <v>37.061559489671033</v>
      </c>
      <c r="Q41" s="71">
        <v>2.5947672483454398</v>
      </c>
      <c r="R41" s="71">
        <v>0.1597227620537108</v>
      </c>
      <c r="S41" s="71">
        <v>4.9797867705124208</v>
      </c>
      <c r="T41" s="72"/>
      <c r="U41" s="71">
        <v>4458860</v>
      </c>
      <c r="V41" s="71">
        <v>640</v>
      </c>
      <c r="W41" s="71">
        <v>81</v>
      </c>
      <c r="X41" s="71">
        <v>11475</v>
      </c>
      <c r="Y41" s="71">
        <v>13424</v>
      </c>
      <c r="Z41" s="71">
        <v>22022</v>
      </c>
      <c r="AA41" s="71">
        <v>7375</v>
      </c>
      <c r="AB41" s="71">
        <v>35714</v>
      </c>
      <c r="AC41" s="71">
        <v>27302</v>
      </c>
      <c r="AD41" s="71">
        <v>4.9797867705124208</v>
      </c>
      <c r="AE41" s="72"/>
      <c r="AF41" s="71">
        <v>51162315.906398296</v>
      </c>
      <c r="AG41" s="71">
        <v>1178121.044437384</v>
      </c>
      <c r="AH41" s="71">
        <v>663200.98422817863</v>
      </c>
      <c r="AI41" s="71">
        <v>70932909.804607153</v>
      </c>
      <c r="AJ41" s="71">
        <v>55949296.487047933</v>
      </c>
      <c r="AK41" s="71">
        <v>0</v>
      </c>
      <c r="AL41" s="71">
        <v>0</v>
      </c>
      <c r="AM41" s="71">
        <v>4894453.8854046343</v>
      </c>
      <c r="AN41" s="71">
        <v>0</v>
      </c>
      <c r="AO41" s="71">
        <v>0</v>
      </c>
      <c r="AP41" s="71">
        <v>184780298.11212361</v>
      </c>
      <c r="AQ41" s="72"/>
      <c r="AR41" s="71">
        <v>724</v>
      </c>
      <c r="AS41" s="71">
        <v>299</v>
      </c>
      <c r="AT41" s="71">
        <v>2</v>
      </c>
      <c r="AU41" s="71">
        <v>0</v>
      </c>
      <c r="AV41" s="71">
        <v>0</v>
      </c>
      <c r="AW41" s="71">
        <v>0</v>
      </c>
      <c r="AX41" s="71"/>
      <c r="AY41" s="72"/>
      <c r="AZ41" s="71">
        <v>3498.42</v>
      </c>
      <c r="BA41" s="71">
        <v>10508.86</v>
      </c>
      <c r="BB41" s="71">
        <v>19</v>
      </c>
      <c r="BC41" s="71">
        <v>0</v>
      </c>
      <c r="BD41" s="71">
        <v>0</v>
      </c>
      <c r="BE41" s="71">
        <v>0</v>
      </c>
      <c r="BF41" s="71"/>
      <c r="BG41" s="72"/>
      <c r="BH41" s="71">
        <v>0</v>
      </c>
      <c r="BI41" s="71">
        <v>0</v>
      </c>
      <c r="BJ41" s="71">
        <v>0</v>
      </c>
      <c r="BK41" s="71">
        <v>0</v>
      </c>
      <c r="BL41" s="71">
        <v>3.6349999999999998</v>
      </c>
      <c r="BM41" s="71">
        <v>0</v>
      </c>
      <c r="BN41" s="72"/>
      <c r="BO41" s="71">
        <v>0</v>
      </c>
      <c r="BP41" s="71">
        <v>0</v>
      </c>
      <c r="BQ41" s="71">
        <v>0</v>
      </c>
      <c r="BR41" s="71">
        <v>0</v>
      </c>
      <c r="BS41" s="71">
        <v>1</v>
      </c>
      <c r="BT41" s="71">
        <v>0</v>
      </c>
      <c r="BU41"/>
      <c r="BV41" s="70">
        <v>3.6349999999999998</v>
      </c>
      <c r="BW41" s="70">
        <v>0</v>
      </c>
      <c r="BX41" s="70">
        <v>0</v>
      </c>
      <c r="BY41" s="70">
        <v>0</v>
      </c>
      <c r="BZ41" s="70">
        <v>0</v>
      </c>
      <c r="CA41" s="70">
        <v>0</v>
      </c>
      <c r="CB41" s="70">
        <v>0</v>
      </c>
      <c r="CC41" s="70">
        <v>0</v>
      </c>
      <c r="CD41" s="70">
        <v>0</v>
      </c>
    </row>
    <row r="42" spans="1:82">
      <c r="A42" s="70" t="s">
        <v>1715</v>
      </c>
      <c r="B42" s="70">
        <v>217</v>
      </c>
      <c r="C42" s="70">
        <v>13</v>
      </c>
      <c r="D42" s="70">
        <v>13</v>
      </c>
      <c r="E42" s="70">
        <v>2016</v>
      </c>
      <c r="F42" s="70" t="s">
        <v>155</v>
      </c>
      <c r="G42" s="70" t="s">
        <v>1702</v>
      </c>
      <c r="H42" s="70" t="s">
        <v>1703</v>
      </c>
      <c r="I42" s="148"/>
      <c r="J42" s="71">
        <v>95.849074363744933</v>
      </c>
      <c r="K42" s="71">
        <v>1.4289193405799587</v>
      </c>
      <c r="L42" s="71">
        <v>3.3333570022787162</v>
      </c>
      <c r="M42" s="71">
        <v>45.898456789027875</v>
      </c>
      <c r="N42" s="71">
        <v>35.05761803908927</v>
      </c>
      <c r="O42" s="71">
        <v>37.622354470639905</v>
      </c>
      <c r="P42" s="71">
        <v>35.420082899302635</v>
      </c>
      <c r="Q42" s="71">
        <v>2.4921098386776324</v>
      </c>
      <c r="R42" s="71">
        <v>0.16976354649549014</v>
      </c>
      <c r="S42" s="71">
        <v>4.8977809581319312</v>
      </c>
      <c r="T42" s="72"/>
      <c r="U42" s="71">
        <v>4490864</v>
      </c>
      <c r="V42" s="71">
        <v>640</v>
      </c>
      <c r="W42" s="71">
        <v>81</v>
      </c>
      <c r="X42" s="71">
        <v>11475</v>
      </c>
      <c r="Y42" s="71">
        <v>13503</v>
      </c>
      <c r="Z42" s="71">
        <v>22127</v>
      </c>
      <c r="AA42" s="71">
        <v>7290</v>
      </c>
      <c r="AB42" s="71">
        <v>35283</v>
      </c>
      <c r="AC42" s="71">
        <v>28993.942677347011</v>
      </c>
      <c r="AD42" s="71">
        <v>4.8977809581319312</v>
      </c>
      <c r="AE42" s="72"/>
      <c r="AF42" s="71">
        <v>50203539.256730027</v>
      </c>
      <c r="AG42" s="71">
        <v>1187126.8727375411</v>
      </c>
      <c r="AH42" s="71">
        <v>491887.095773365</v>
      </c>
      <c r="AI42" s="71">
        <v>73751277.075788155</v>
      </c>
      <c r="AJ42" s="71">
        <v>58668373.396076597</v>
      </c>
      <c r="AK42" s="71">
        <v>0</v>
      </c>
      <c r="AL42" s="71">
        <v>0</v>
      </c>
      <c r="AM42" s="71">
        <v>4839143.7647481104</v>
      </c>
      <c r="AN42" s="71">
        <v>0</v>
      </c>
      <c r="AO42" s="71">
        <v>0</v>
      </c>
      <c r="AP42" s="71">
        <v>189141347.46185377</v>
      </c>
      <c r="AQ42" s="72"/>
      <c r="AR42" s="71">
        <v>776</v>
      </c>
      <c r="AS42" s="71">
        <v>323</v>
      </c>
      <c r="AT42" s="71">
        <v>2</v>
      </c>
      <c r="AU42" s="71">
        <v>0</v>
      </c>
      <c r="AV42" s="71">
        <v>0</v>
      </c>
      <c r="AW42" s="71">
        <v>0</v>
      </c>
      <c r="AX42" s="71"/>
      <c r="AY42" s="72"/>
      <c r="AZ42" s="71">
        <v>3787.4</v>
      </c>
      <c r="BA42" s="71">
        <v>11652.16</v>
      </c>
      <c r="BB42" s="71">
        <v>19</v>
      </c>
      <c r="BC42" s="71">
        <v>0</v>
      </c>
      <c r="BD42" s="71">
        <v>0</v>
      </c>
      <c r="BE42" s="71">
        <v>0</v>
      </c>
      <c r="BF42" s="71"/>
      <c r="BG42" s="72"/>
      <c r="BH42" s="71">
        <v>0</v>
      </c>
      <c r="BI42" s="71">
        <v>0</v>
      </c>
      <c r="BJ42" s="71">
        <v>0</v>
      </c>
      <c r="BK42" s="71">
        <v>0</v>
      </c>
      <c r="BL42" s="71">
        <v>3.6030000000000002</v>
      </c>
      <c r="BM42" s="71">
        <v>0</v>
      </c>
      <c r="BN42" s="72"/>
      <c r="BO42" s="71">
        <v>0</v>
      </c>
      <c r="BP42" s="71">
        <v>0</v>
      </c>
      <c r="BQ42" s="71">
        <v>0</v>
      </c>
      <c r="BR42" s="71">
        <v>0</v>
      </c>
      <c r="BS42" s="71">
        <v>1</v>
      </c>
      <c r="BT42" s="71">
        <v>0</v>
      </c>
      <c r="BU42"/>
      <c r="BV42" s="70">
        <v>3.6030000000000002</v>
      </c>
      <c r="BW42" s="70">
        <v>0</v>
      </c>
      <c r="BX42" s="70">
        <v>0</v>
      </c>
      <c r="BY42" s="70">
        <v>0</v>
      </c>
      <c r="BZ42" s="70">
        <v>0</v>
      </c>
      <c r="CA42" s="70">
        <v>0</v>
      </c>
      <c r="CB42" s="70">
        <v>0</v>
      </c>
      <c r="CC42" s="70">
        <v>0</v>
      </c>
      <c r="CD42" s="70">
        <v>0</v>
      </c>
    </row>
    <row r="43" spans="1:82">
      <c r="A43" s="70" t="s">
        <v>1716</v>
      </c>
      <c r="B43" s="70">
        <v>218</v>
      </c>
      <c r="C43" s="70">
        <v>14</v>
      </c>
      <c r="D43" s="70">
        <v>13</v>
      </c>
      <c r="E43" s="70">
        <v>2017</v>
      </c>
      <c r="F43" s="70" t="s">
        <v>156</v>
      </c>
      <c r="G43" s="70" t="s">
        <v>1702</v>
      </c>
      <c r="H43" s="70" t="s">
        <v>1703</v>
      </c>
      <c r="I43" s="148"/>
      <c r="J43" s="71">
        <v>87.573440822024821</v>
      </c>
      <c r="K43" s="71">
        <v>1.4681066085134289</v>
      </c>
      <c r="L43" s="71">
        <v>3.3064379524426957</v>
      </c>
      <c r="M43" s="71">
        <v>42.734442092492927</v>
      </c>
      <c r="N43" s="71">
        <v>32.629699441808896</v>
      </c>
      <c r="O43" s="71">
        <v>37.09374718669946</v>
      </c>
      <c r="P43" s="71">
        <v>34.505313378009944</v>
      </c>
      <c r="Q43" s="71">
        <v>2.3799407816295202</v>
      </c>
      <c r="R43" s="71">
        <v>0.13749649231433009</v>
      </c>
      <c r="S43" s="71">
        <v>4.5870005236956564</v>
      </c>
      <c r="T43" s="72"/>
      <c r="U43" s="71">
        <v>4412940</v>
      </c>
      <c r="V43" s="71">
        <v>640</v>
      </c>
      <c r="W43" s="71">
        <v>81</v>
      </c>
      <c r="X43" s="71">
        <v>11475</v>
      </c>
      <c r="Y43" s="71">
        <v>13579</v>
      </c>
      <c r="Z43" s="71">
        <v>22178</v>
      </c>
      <c r="AA43" s="71">
        <v>7147</v>
      </c>
      <c r="AB43" s="71">
        <v>34844</v>
      </c>
      <c r="AC43" s="71">
        <v>23949</v>
      </c>
      <c r="AD43" s="71">
        <v>4.5870005236956564</v>
      </c>
      <c r="AE43" s="72"/>
      <c r="AF43" s="71">
        <v>46980048.103503212</v>
      </c>
      <c r="AG43" s="71">
        <v>1201778.9892367311</v>
      </c>
      <c r="AH43" s="71">
        <v>660069.26054090133</v>
      </c>
      <c r="AI43" s="71">
        <v>70074458.091605514</v>
      </c>
      <c r="AJ43" s="71">
        <v>60166881.671672143</v>
      </c>
      <c r="AK43" s="71">
        <v>0</v>
      </c>
      <c r="AL43" s="71">
        <v>0</v>
      </c>
      <c r="AM43" s="71">
        <v>4786411.6425206503</v>
      </c>
      <c r="AN43" s="71">
        <v>0</v>
      </c>
      <c r="AO43" s="71">
        <v>0</v>
      </c>
      <c r="AP43" s="71">
        <v>183869647.75907913</v>
      </c>
      <c r="AQ43" s="72"/>
      <c r="AR43" s="71">
        <v>825</v>
      </c>
      <c r="AS43" s="71">
        <v>340</v>
      </c>
      <c r="AT43" s="71">
        <v>2</v>
      </c>
      <c r="AU43" s="71">
        <v>0</v>
      </c>
      <c r="AV43" s="71">
        <v>0</v>
      </c>
      <c r="AW43" s="71">
        <v>0</v>
      </c>
      <c r="AX43" s="71"/>
      <c r="AY43" s="72"/>
      <c r="AZ43" s="71">
        <v>4055.03</v>
      </c>
      <c r="BA43" s="71">
        <v>12058.46</v>
      </c>
      <c r="BB43" s="71">
        <v>19</v>
      </c>
      <c r="BC43" s="71">
        <v>0</v>
      </c>
      <c r="BD43" s="71">
        <v>0</v>
      </c>
      <c r="BE43" s="71">
        <v>0</v>
      </c>
      <c r="BF43" s="71"/>
      <c r="BG43" s="72"/>
      <c r="BH43" s="71">
        <v>0</v>
      </c>
      <c r="BI43" s="71">
        <v>0</v>
      </c>
      <c r="BJ43" s="71">
        <v>0</v>
      </c>
      <c r="BK43" s="71">
        <v>0</v>
      </c>
      <c r="BL43" s="71">
        <v>3.3559999999999999</v>
      </c>
      <c r="BM43" s="71">
        <v>0</v>
      </c>
      <c r="BN43" s="72"/>
      <c r="BO43" s="71">
        <v>0</v>
      </c>
      <c r="BP43" s="71">
        <v>0</v>
      </c>
      <c r="BQ43" s="71">
        <v>0</v>
      </c>
      <c r="BR43" s="71">
        <v>0</v>
      </c>
      <c r="BS43" s="71">
        <v>1</v>
      </c>
      <c r="BT43" s="71">
        <v>0</v>
      </c>
      <c r="BU43"/>
      <c r="BV43" s="70">
        <v>3.3559999999999999</v>
      </c>
      <c r="BW43" s="70">
        <v>0</v>
      </c>
      <c r="BX43" s="70">
        <v>0</v>
      </c>
      <c r="BY43" s="70">
        <v>0</v>
      </c>
      <c r="BZ43" s="70">
        <v>0</v>
      </c>
      <c r="CA43" s="70">
        <v>0</v>
      </c>
      <c r="CB43" s="70">
        <v>0</v>
      </c>
      <c r="CC43" s="70">
        <v>0</v>
      </c>
      <c r="CD43" s="70">
        <v>0</v>
      </c>
    </row>
    <row r="44" spans="1:82">
      <c r="A44" s="70" t="s">
        <v>1717</v>
      </c>
      <c r="B44" s="70">
        <v>219</v>
      </c>
      <c r="C44" s="70">
        <v>15</v>
      </c>
      <c r="D44" s="70">
        <v>13</v>
      </c>
      <c r="E44" s="70">
        <v>2018</v>
      </c>
      <c r="F44" s="70" t="s">
        <v>183</v>
      </c>
      <c r="G44" s="70" t="s">
        <v>1702</v>
      </c>
      <c r="H44" s="70" t="s">
        <v>1703</v>
      </c>
      <c r="I44" s="148"/>
      <c r="J44" s="71">
        <v>81.956691246162734</v>
      </c>
      <c r="K44" s="71">
        <v>1.23893438272846</v>
      </c>
      <c r="L44" s="71">
        <v>2.9860860984086233</v>
      </c>
      <c r="M44" s="71">
        <v>38.990457234831204</v>
      </c>
      <c r="N44" s="71">
        <v>22.612224395177947</v>
      </c>
      <c r="O44" s="71">
        <v>36.190055073061288</v>
      </c>
      <c r="P44" s="71">
        <v>33.784228370267321</v>
      </c>
      <c r="Q44" s="71">
        <v>2.1779555774437802</v>
      </c>
      <c r="R44" s="71">
        <v>0.13464259639140094</v>
      </c>
      <c r="S44" s="71">
        <v>6.0090523669326483</v>
      </c>
      <c r="T44" s="72"/>
      <c r="U44" s="71">
        <v>4557586</v>
      </c>
      <c r="V44" s="71">
        <v>640</v>
      </c>
      <c r="W44" s="71">
        <v>81</v>
      </c>
      <c r="X44" s="71">
        <v>11475</v>
      </c>
      <c r="Y44" s="71">
        <v>13613</v>
      </c>
      <c r="Z44" s="71">
        <v>22052</v>
      </c>
      <c r="AA44" s="71">
        <v>7068</v>
      </c>
      <c r="AB44" s="71">
        <v>34363</v>
      </c>
      <c r="AC44" s="71">
        <v>23360</v>
      </c>
      <c r="AD44" s="71">
        <v>6.0090523669326483</v>
      </c>
      <c r="AE44" s="72"/>
      <c r="AF44" s="71">
        <v>44524593.258023903</v>
      </c>
      <c r="AG44" s="71">
        <v>1087153.569794192</v>
      </c>
      <c r="AH44" s="71">
        <v>626894.45471629954</v>
      </c>
      <c r="AI44" s="71">
        <v>67304429.003359824</v>
      </c>
      <c r="AJ44" s="71">
        <v>50677024.094318204</v>
      </c>
      <c r="AK44" s="71">
        <v>0</v>
      </c>
      <c r="AL44" s="71">
        <v>0</v>
      </c>
      <c r="AM44" s="71">
        <v>4730105.11738439</v>
      </c>
      <c r="AN44" s="71">
        <v>0</v>
      </c>
      <c r="AO44" s="71">
        <v>0</v>
      </c>
      <c r="AP44" s="71">
        <v>168950199.49759683</v>
      </c>
      <c r="AQ44" s="72"/>
      <c r="AR44" s="71">
        <v>877</v>
      </c>
      <c r="AS44" s="71">
        <v>353</v>
      </c>
      <c r="AT44" s="71">
        <v>2</v>
      </c>
      <c r="AU44" s="71">
        <v>0</v>
      </c>
      <c r="AV44" s="71">
        <v>0</v>
      </c>
      <c r="AW44" s="71">
        <v>0</v>
      </c>
      <c r="AX44" s="71"/>
      <c r="AY44" s="72"/>
      <c r="AZ44" s="71">
        <v>4343.51</v>
      </c>
      <c r="BA44" s="71">
        <v>12538.86</v>
      </c>
      <c r="BB44" s="71">
        <v>19</v>
      </c>
      <c r="BC44" s="71">
        <v>0</v>
      </c>
      <c r="BD44" s="71">
        <v>0</v>
      </c>
      <c r="BE44" s="71">
        <v>0</v>
      </c>
      <c r="BF44" s="71"/>
      <c r="BG44" s="72"/>
      <c r="BH44" s="71">
        <v>0</v>
      </c>
      <c r="BI44" s="71">
        <v>0</v>
      </c>
      <c r="BJ44" s="71">
        <v>0</v>
      </c>
      <c r="BK44" s="71">
        <v>0</v>
      </c>
      <c r="BL44" s="71">
        <v>3.3439999999999999</v>
      </c>
      <c r="BM44" s="71">
        <v>0</v>
      </c>
      <c r="BN44" s="72"/>
      <c r="BO44" s="71">
        <v>0</v>
      </c>
      <c r="BP44" s="71">
        <v>0</v>
      </c>
      <c r="BQ44" s="71">
        <v>0</v>
      </c>
      <c r="BR44" s="71">
        <v>0</v>
      </c>
      <c r="BS44" s="71">
        <v>1</v>
      </c>
      <c r="BT44" s="71">
        <v>0</v>
      </c>
      <c r="BU44"/>
      <c r="BV44" s="70">
        <v>3.3439999999999999</v>
      </c>
      <c r="BW44" s="70">
        <v>0</v>
      </c>
      <c r="BX44" s="70">
        <v>0</v>
      </c>
      <c r="BY44" s="70">
        <v>0</v>
      </c>
      <c r="BZ44" s="70">
        <v>0</v>
      </c>
      <c r="CA44" s="70">
        <v>0</v>
      </c>
      <c r="CB44" s="70">
        <v>0</v>
      </c>
      <c r="CC44" s="70">
        <v>0</v>
      </c>
      <c r="CD44" s="70">
        <v>0</v>
      </c>
    </row>
    <row r="45" spans="1:82">
      <c r="A45" s="70" t="s">
        <v>1718</v>
      </c>
      <c r="B45" s="70">
        <v>220</v>
      </c>
      <c r="C45" s="70">
        <v>16</v>
      </c>
      <c r="D45" s="70">
        <v>13</v>
      </c>
      <c r="E45" s="70">
        <v>2019</v>
      </c>
      <c r="F45" s="70" t="s">
        <v>158</v>
      </c>
      <c r="G45" s="1064" t="s">
        <v>1702</v>
      </c>
      <c r="H45" s="70" t="s">
        <v>1703</v>
      </c>
      <c r="I45" s="148"/>
      <c r="J45" s="71">
        <v>76.580877458983309</v>
      </c>
      <c r="K45" s="71">
        <v>1.1772112514355755</v>
      </c>
      <c r="L45" s="71">
        <v>3.0366182542296327</v>
      </c>
      <c r="M45" s="71">
        <v>40.945985863683781</v>
      </c>
      <c r="N45" s="71">
        <v>22.357670866547728</v>
      </c>
      <c r="O45" s="71">
        <v>34.892430836875683</v>
      </c>
      <c r="P45" s="71">
        <v>33.403309641725336</v>
      </c>
      <c r="Q45" s="71">
        <v>2.09444485132249</v>
      </c>
      <c r="R45" s="71">
        <v>0.13247284919981259</v>
      </c>
      <c r="S45" s="71">
        <v>5.0823963775416718</v>
      </c>
      <c r="T45" s="72"/>
      <c r="U45" s="71">
        <v>4249722</v>
      </c>
      <c r="V45" s="71">
        <v>640</v>
      </c>
      <c r="W45" s="71">
        <v>81</v>
      </c>
      <c r="X45" s="71">
        <v>11475</v>
      </c>
      <c r="Y45" s="71">
        <v>13714</v>
      </c>
      <c r="Z45" s="71">
        <v>21845</v>
      </c>
      <c r="AA45" s="71">
        <v>6936</v>
      </c>
      <c r="AB45" s="71">
        <v>33940</v>
      </c>
      <c r="AC45" s="71">
        <v>23360</v>
      </c>
      <c r="AD45" s="71">
        <v>5.0823963775416718</v>
      </c>
      <c r="AE45" s="72"/>
      <c r="AF45" s="71">
        <v>42495395.540275961</v>
      </c>
      <c r="AG45" s="71">
        <v>1053582.487909002</v>
      </c>
      <c r="AH45" s="71">
        <v>666195.98578188149</v>
      </c>
      <c r="AI45" s="71">
        <v>68813270.450883776</v>
      </c>
      <c r="AJ45" s="71">
        <v>46056044.959757902</v>
      </c>
      <c r="AK45" s="71">
        <v>0</v>
      </c>
      <c r="AL45" s="71">
        <v>0</v>
      </c>
      <c r="AM45" s="71">
        <v>4622372.4998167939</v>
      </c>
      <c r="AN45" s="71">
        <v>0</v>
      </c>
      <c r="AO45" s="71">
        <v>0</v>
      </c>
      <c r="AP45" s="71">
        <v>163706861.92442533</v>
      </c>
      <c r="AQ45" s="72"/>
      <c r="AR45" s="71">
        <v>916</v>
      </c>
      <c r="AS45" s="71">
        <v>359</v>
      </c>
      <c r="AT45" s="71">
        <v>2</v>
      </c>
      <c r="AU45" s="71">
        <v>0</v>
      </c>
      <c r="AV45" s="71">
        <v>0</v>
      </c>
      <c r="AW45" s="71">
        <v>0</v>
      </c>
      <c r="AX45" s="71"/>
      <c r="AY45" s="72"/>
      <c r="AZ45" s="71">
        <v>4556.6400000000003</v>
      </c>
      <c r="BA45" s="71">
        <v>12692.26</v>
      </c>
      <c r="BB45" s="71">
        <v>19</v>
      </c>
      <c r="BC45" s="71">
        <v>0</v>
      </c>
      <c r="BD45" s="71">
        <v>0</v>
      </c>
      <c r="BE45" s="71">
        <v>0</v>
      </c>
      <c r="BF45" s="71"/>
      <c r="BG45" s="72"/>
      <c r="BH45" s="71">
        <v>0</v>
      </c>
      <c r="BI45" s="71">
        <v>0</v>
      </c>
      <c r="BJ45" s="71">
        <v>0</v>
      </c>
      <c r="BK45" s="71">
        <v>0</v>
      </c>
      <c r="BL45" s="71">
        <v>3.1320000000000001</v>
      </c>
      <c r="BM45" s="71">
        <v>0</v>
      </c>
      <c r="BN45" s="72"/>
      <c r="BO45" s="71">
        <v>0</v>
      </c>
      <c r="BP45" s="71">
        <v>0</v>
      </c>
      <c r="BQ45" s="71">
        <v>0</v>
      </c>
      <c r="BR45" s="71">
        <v>0</v>
      </c>
      <c r="BS45" s="71">
        <v>1</v>
      </c>
      <c r="BT45" s="71">
        <v>0</v>
      </c>
      <c r="BU45"/>
      <c r="BV45" s="70">
        <v>3.1320000000000001</v>
      </c>
      <c r="BW45" s="70">
        <v>0</v>
      </c>
      <c r="BX45" s="70">
        <v>0</v>
      </c>
      <c r="BY45" s="70">
        <v>0</v>
      </c>
      <c r="BZ45" s="70">
        <v>0</v>
      </c>
      <c r="CA45" s="70">
        <v>0</v>
      </c>
      <c r="CB45" s="70">
        <v>0</v>
      </c>
      <c r="CC45" s="70">
        <v>0</v>
      </c>
      <c r="CD45" s="70">
        <v>0</v>
      </c>
    </row>
    <row r="46" spans="1:82">
      <c r="A46" s="70" t="s">
        <v>1719</v>
      </c>
      <c r="B46" s="70">
        <v>221</v>
      </c>
      <c r="C46" s="70">
        <v>17</v>
      </c>
      <c r="D46" s="70">
        <v>13</v>
      </c>
      <c r="E46" s="70">
        <v>2020</v>
      </c>
      <c r="F46" s="70" t="s">
        <v>159</v>
      </c>
      <c r="G46" s="1064" t="s">
        <v>1702</v>
      </c>
      <c r="H46" s="70" t="s">
        <v>1703</v>
      </c>
      <c r="I46" s="148"/>
      <c r="J46" s="71">
        <v>76.339706902740176</v>
      </c>
      <c r="K46" s="71">
        <v>1.2506730992283264</v>
      </c>
      <c r="L46" s="71">
        <v>9.2706781049753317</v>
      </c>
      <c r="M46" s="71">
        <v>42.445781202894487</v>
      </c>
      <c r="N46" s="71">
        <v>26.094547508925448</v>
      </c>
      <c r="O46" s="71">
        <v>30.527320060264824</v>
      </c>
      <c r="P46" s="71">
        <v>31.050665867647563</v>
      </c>
      <c r="Q46" s="71">
        <v>1.96781414343895</v>
      </c>
      <c r="R46" s="71">
        <v>0.13213759146999432</v>
      </c>
      <c r="S46" s="71">
        <v>5.992859290612679</v>
      </c>
      <c r="T46" s="72"/>
      <c r="U46" s="71">
        <v>4309494</v>
      </c>
      <c r="V46" s="71">
        <v>672</v>
      </c>
      <c r="W46" s="71">
        <v>327</v>
      </c>
      <c r="X46" s="71">
        <v>12526</v>
      </c>
      <c r="Y46" s="71">
        <v>13799</v>
      </c>
      <c r="Z46" s="71">
        <v>21814</v>
      </c>
      <c r="AA46" s="71">
        <v>6853</v>
      </c>
      <c r="AB46" s="71">
        <v>33375</v>
      </c>
      <c r="AC46" s="71">
        <v>23424</v>
      </c>
      <c r="AD46" s="71">
        <v>5.992859290612679</v>
      </c>
      <c r="AE46" s="72"/>
      <c r="AF46" s="71">
        <v>43819531.01535406</v>
      </c>
      <c r="AG46" s="71">
        <v>1009915.6464671448</v>
      </c>
      <c r="AH46" s="71">
        <v>2109565.5957855368</v>
      </c>
      <c r="AI46" s="71">
        <v>70686100.601594582</v>
      </c>
      <c r="AJ46" s="71">
        <v>54464750.24947755</v>
      </c>
      <c r="AK46" s="71"/>
      <c r="AL46" s="71"/>
      <c r="AM46" s="71">
        <v>4355808.3039838756</v>
      </c>
      <c r="AN46" s="71"/>
      <c r="AO46" s="71"/>
      <c r="AP46" s="71">
        <v>176445671.41266274</v>
      </c>
      <c r="AQ46" s="72"/>
      <c r="AR46" s="71">
        <v>963</v>
      </c>
      <c r="AS46" s="71">
        <v>370</v>
      </c>
      <c r="AT46" s="71">
        <v>2</v>
      </c>
      <c r="AU46" s="71">
        <v>0</v>
      </c>
      <c r="AV46" s="71">
        <v>0</v>
      </c>
      <c r="AW46" s="71">
        <v>0</v>
      </c>
      <c r="AX46" s="71"/>
      <c r="AY46" s="72"/>
      <c r="AZ46" s="71">
        <v>4822.0600000000013</v>
      </c>
      <c r="BA46" s="71">
        <v>13085.46</v>
      </c>
      <c r="BB46" s="71">
        <v>19</v>
      </c>
      <c r="BC46" s="71">
        <v>0</v>
      </c>
      <c r="BD46" s="71">
        <v>0</v>
      </c>
      <c r="BE46" s="71">
        <v>0</v>
      </c>
      <c r="BF46" s="71"/>
      <c r="BG46" s="72"/>
      <c r="BH46" s="71">
        <v>0</v>
      </c>
      <c r="BI46" s="71">
        <v>0</v>
      </c>
      <c r="BJ46" s="71">
        <v>0</v>
      </c>
      <c r="BK46" s="71">
        <v>0</v>
      </c>
      <c r="BL46" s="71">
        <v>2.5</v>
      </c>
      <c r="BM46" s="71">
        <v>0</v>
      </c>
      <c r="BN46" s="72"/>
      <c r="BO46" s="71">
        <v>0</v>
      </c>
      <c r="BP46" s="71">
        <v>0</v>
      </c>
      <c r="BQ46" s="71">
        <v>0</v>
      </c>
      <c r="BR46" s="71">
        <v>0</v>
      </c>
      <c r="BS46" s="71">
        <v>1</v>
      </c>
      <c r="BT46" s="71">
        <v>0</v>
      </c>
      <c r="BU46"/>
      <c r="BV46" s="70">
        <v>2.5</v>
      </c>
      <c r="BW46" s="70">
        <v>0</v>
      </c>
      <c r="BX46" s="70">
        <v>0</v>
      </c>
      <c r="BY46" s="70">
        <v>0</v>
      </c>
      <c r="BZ46" s="70">
        <v>0</v>
      </c>
      <c r="CA46" s="70">
        <v>0</v>
      </c>
      <c r="CB46" s="70">
        <v>0</v>
      </c>
      <c r="CC46" s="70">
        <v>0</v>
      </c>
      <c r="CD46" s="70">
        <v>0</v>
      </c>
    </row>
    <row r="47" spans="1:82">
      <c r="A47" s="70" t="s">
        <v>1720</v>
      </c>
      <c r="B47" s="70">
        <v>221</v>
      </c>
      <c r="C47" s="70">
        <v>18</v>
      </c>
      <c r="D47" s="70">
        <v>13</v>
      </c>
      <c r="E47" s="70">
        <v>2021</v>
      </c>
      <c r="F47" s="70" t="s">
        <v>160</v>
      </c>
      <c r="G47" s="70" t="s">
        <v>1702</v>
      </c>
      <c r="H47" s="70" t="s">
        <v>1703</v>
      </c>
      <c r="I47" s="148"/>
      <c r="J47" s="71">
        <v>80.415296590399649</v>
      </c>
      <c r="K47" s="71">
        <v>1.3517879599580536</v>
      </c>
      <c r="L47" s="71">
        <v>8.4239037274517123</v>
      </c>
      <c r="M47" s="71">
        <v>39.05798203765319</v>
      </c>
      <c r="N47" s="71">
        <v>25.16627442689008</v>
      </c>
      <c r="O47" s="71">
        <v>29.277141408181585</v>
      </c>
      <c r="P47" s="71">
        <v>31.838571045954691</v>
      </c>
      <c r="Q47" s="71">
        <v>1.9181332522205601</v>
      </c>
      <c r="R47" s="71">
        <v>0.13583569914965027</v>
      </c>
      <c r="S47" s="71">
        <v>6.200389105300423</v>
      </c>
      <c r="T47" s="72"/>
      <c r="U47" s="71">
        <v>4949116</v>
      </c>
      <c r="V47" s="71">
        <v>672</v>
      </c>
      <c r="W47" s="71">
        <v>327</v>
      </c>
      <c r="X47" s="71">
        <v>12526</v>
      </c>
      <c r="Y47" s="71">
        <v>13898</v>
      </c>
      <c r="Z47" s="71">
        <v>21541</v>
      </c>
      <c r="AA47" s="71">
        <v>6852</v>
      </c>
      <c r="AB47" s="71">
        <v>32852</v>
      </c>
      <c r="AC47" s="71">
        <v>23360</v>
      </c>
      <c r="AD47" s="71">
        <v>6.200389105300423</v>
      </c>
      <c r="AE47" s="72"/>
      <c r="AF47" s="71">
        <v>47999099.569285013</v>
      </c>
      <c r="AG47" s="71">
        <v>1126089.4723344217</v>
      </c>
      <c r="AH47" s="71">
        <v>1888070.4828506426</v>
      </c>
      <c r="AI47" s="71">
        <v>75181515.513147458</v>
      </c>
      <c r="AJ47" s="71">
        <v>57783296.044512764</v>
      </c>
      <c r="AK47" s="71">
        <v>0</v>
      </c>
      <c r="AL47" s="71">
        <v>0</v>
      </c>
      <c r="AM47" s="71">
        <v>4312281.2422619415</v>
      </c>
      <c r="AN47" s="71">
        <v>0</v>
      </c>
      <c r="AO47" s="71">
        <v>0</v>
      </c>
      <c r="AP47" s="71">
        <v>188290352.32439226</v>
      </c>
      <c r="AQ47" s="72"/>
      <c r="AR47" s="71">
        <v>997</v>
      </c>
      <c r="AS47" s="71">
        <v>372</v>
      </c>
      <c r="AT47" s="71">
        <v>2</v>
      </c>
      <c r="AU47" s="71">
        <v>0</v>
      </c>
      <c r="AV47" s="71">
        <v>0</v>
      </c>
      <c r="AW47" s="71">
        <v>0</v>
      </c>
      <c r="AX47" s="71"/>
      <c r="AY47" s="72"/>
      <c r="AZ47" s="71">
        <v>5019.0400000000018</v>
      </c>
      <c r="BA47" s="71">
        <v>13107.46</v>
      </c>
      <c r="BB47" s="71">
        <v>19</v>
      </c>
      <c r="BC47" s="71">
        <v>0</v>
      </c>
      <c r="BD47" s="71">
        <v>0</v>
      </c>
      <c r="BE47" s="71">
        <v>0</v>
      </c>
      <c r="BF47" s="71"/>
      <c r="BG47" s="72"/>
      <c r="BH47" s="71">
        <v>0</v>
      </c>
      <c r="BI47" s="71">
        <v>0</v>
      </c>
      <c r="BJ47" s="71">
        <v>0</v>
      </c>
      <c r="BK47" s="71">
        <v>0</v>
      </c>
      <c r="BL47" s="71">
        <v>2.7669999999999999</v>
      </c>
      <c r="BM47" s="71">
        <v>0</v>
      </c>
      <c r="BN47" s="72"/>
      <c r="BO47" s="71">
        <v>0</v>
      </c>
      <c r="BP47" s="71">
        <v>0</v>
      </c>
      <c r="BQ47" s="71">
        <v>0</v>
      </c>
      <c r="BR47" s="71">
        <v>0</v>
      </c>
      <c r="BS47" s="71">
        <v>1</v>
      </c>
      <c r="BT47" s="71">
        <v>0</v>
      </c>
      <c r="BU47"/>
      <c r="BV47" s="70">
        <v>2.7669999999999999</v>
      </c>
      <c r="BW47" s="70">
        <v>0</v>
      </c>
      <c r="BX47" s="70">
        <v>0</v>
      </c>
      <c r="BY47" s="70">
        <v>0</v>
      </c>
      <c r="BZ47" s="70">
        <v>0</v>
      </c>
      <c r="CA47" s="70">
        <v>0</v>
      </c>
      <c r="CB47" s="70">
        <v>0</v>
      </c>
      <c r="CC47" s="70">
        <v>0</v>
      </c>
      <c r="CD47" s="70">
        <v>0</v>
      </c>
    </row>
    <row r="48" spans="1:82">
      <c r="A48" s="70" t="s">
        <v>1721</v>
      </c>
      <c r="B48" s="70">
        <v>221</v>
      </c>
      <c r="C48" s="70">
        <v>19</v>
      </c>
      <c r="D48" s="70">
        <v>13</v>
      </c>
      <c r="E48" s="70">
        <v>2022</v>
      </c>
      <c r="F48" s="70" t="s">
        <v>161</v>
      </c>
      <c r="G48" s="70" t="s">
        <v>1702</v>
      </c>
      <c r="H48" s="70" t="s">
        <v>1703</v>
      </c>
      <c r="I48" s="148"/>
      <c r="J48" s="71">
        <v>76.243467121851793</v>
      </c>
      <c r="K48" s="71">
        <v>1.3449404310660442</v>
      </c>
      <c r="L48" s="71">
        <v>7.1493601669291635</v>
      </c>
      <c r="M48" s="71">
        <v>44.205218099391317</v>
      </c>
      <c r="N48" s="71">
        <v>32.090277192101098</v>
      </c>
      <c r="O48" s="71">
        <v>30.714409478812794</v>
      </c>
      <c r="P48" s="71">
        <v>31.214039561539082</v>
      </c>
      <c r="Q48" s="71">
        <v>1.9049692336867396</v>
      </c>
      <c r="R48" s="71">
        <v>0.13415083909843492</v>
      </c>
      <c r="S48" s="71">
        <v>5.0500304209691613</v>
      </c>
      <c r="T48" s="72"/>
      <c r="U48" s="71">
        <v>5042023</v>
      </c>
      <c r="V48" s="71">
        <v>672</v>
      </c>
      <c r="W48" s="71">
        <v>327</v>
      </c>
      <c r="X48" s="71">
        <v>12526</v>
      </c>
      <c r="Y48" s="71">
        <v>13995</v>
      </c>
      <c r="Z48" s="71">
        <v>21471</v>
      </c>
      <c r="AA48" s="71">
        <v>6820</v>
      </c>
      <c r="AB48" s="71">
        <v>32359</v>
      </c>
      <c r="AC48" s="71">
        <v>23359.999999999996</v>
      </c>
      <c r="AD48" s="71">
        <v>5.0500304209691613</v>
      </c>
      <c r="AE48" s="72"/>
      <c r="AF48" s="71">
        <v>45433671.251059309</v>
      </c>
      <c r="AG48" s="71">
        <v>1125079.4601936857</v>
      </c>
      <c r="AH48" s="71">
        <v>1868632.6864676333</v>
      </c>
      <c r="AI48" s="71">
        <v>75292193.840488821</v>
      </c>
      <c r="AJ48" s="71">
        <v>61402588.4411311</v>
      </c>
      <c r="AK48" s="71">
        <v>0</v>
      </c>
      <c r="AL48" s="71">
        <v>0</v>
      </c>
      <c r="AM48" s="71">
        <v>4178430.1197198522</v>
      </c>
      <c r="AN48" s="71">
        <v>0</v>
      </c>
      <c r="AO48" s="71">
        <v>0</v>
      </c>
      <c r="AP48" s="71">
        <v>189300595.7990604</v>
      </c>
      <c r="AQ48" s="72"/>
      <c r="AR48" s="71">
        <v>1052</v>
      </c>
      <c r="AS48" s="71">
        <v>372</v>
      </c>
      <c r="AT48" s="71">
        <v>2</v>
      </c>
      <c r="AU48" s="71">
        <v>0</v>
      </c>
      <c r="AV48" s="71">
        <v>0</v>
      </c>
      <c r="AW48" s="71">
        <v>0</v>
      </c>
      <c r="AX48" s="71"/>
      <c r="AY48" s="72"/>
      <c r="AZ48" s="71">
        <v>5345.1000000000031</v>
      </c>
      <c r="BA48" s="71">
        <v>13107.46</v>
      </c>
      <c r="BB48" s="71">
        <v>19</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1722</v>
      </c>
      <c r="B49" s="70">
        <v>221</v>
      </c>
      <c r="C49" s="70">
        <v>20</v>
      </c>
      <c r="D49" s="70">
        <v>13</v>
      </c>
      <c r="E49" s="70">
        <v>2023</v>
      </c>
      <c r="F49" s="70" t="s">
        <v>1539</v>
      </c>
      <c r="G49" s="70" t="s">
        <v>1702</v>
      </c>
      <c r="H49" s="70" t="s">
        <v>1703</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1108</v>
      </c>
      <c r="AS49" s="71">
        <v>373</v>
      </c>
      <c r="AT49" s="71">
        <v>2</v>
      </c>
      <c r="AU49" s="71">
        <v>0</v>
      </c>
      <c r="AV49" s="71">
        <v>0</v>
      </c>
      <c r="AW49" s="71">
        <v>0</v>
      </c>
      <c r="AX49" s="71"/>
      <c r="AY49" s="72"/>
      <c r="AZ49" s="71">
        <v>5673.3000000000047</v>
      </c>
      <c r="BA49" s="71">
        <v>13118.759999999998</v>
      </c>
      <c r="BB49" s="71">
        <v>19</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1723</v>
      </c>
      <c r="B50" s="70">
        <v>221</v>
      </c>
      <c r="C50" s="70">
        <v>21</v>
      </c>
      <c r="D50" s="70">
        <v>13</v>
      </c>
      <c r="E50" s="70">
        <v>2024</v>
      </c>
      <c r="F50" s="70" t="s">
        <v>1554</v>
      </c>
      <c r="G50" s="70" t="s">
        <v>1702</v>
      </c>
      <c r="H50" s="70" t="s">
        <v>1703</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1724</v>
      </c>
      <c r="B51" s="70">
        <v>256</v>
      </c>
      <c r="C51" s="70">
        <v>1</v>
      </c>
      <c r="D51" s="70">
        <v>16</v>
      </c>
      <c r="E51" s="70">
        <v>1990</v>
      </c>
      <c r="F51" s="70" t="s">
        <v>787</v>
      </c>
      <c r="G51" s="70" t="s">
        <v>1725</v>
      </c>
      <c r="H51" s="70" t="s">
        <v>1726</v>
      </c>
      <c r="I51" s="148"/>
      <c r="J51" s="71">
        <v>78.823637285639279</v>
      </c>
      <c r="K51" s="71">
        <v>0.68889136218170866</v>
      </c>
      <c r="L51" s="71">
        <v>0</v>
      </c>
      <c r="M51" s="71">
        <v>11.743822955522081</v>
      </c>
      <c r="N51" s="71">
        <v>23.982093417324158</v>
      </c>
      <c r="O51" s="71">
        <v>16.109437443218951</v>
      </c>
      <c r="P51" s="71">
        <v>7.2443148097280474</v>
      </c>
      <c r="Q51" s="71">
        <v>1.8458904695034899</v>
      </c>
      <c r="R51" s="71">
        <v>0</v>
      </c>
      <c r="S51" s="71">
        <v>3.1819307789635971</v>
      </c>
      <c r="T51" s="72"/>
      <c r="U51" s="71">
        <v>11512469</v>
      </c>
      <c r="V51" s="71">
        <v>336</v>
      </c>
      <c r="W51" s="71">
        <v>0</v>
      </c>
      <c r="X51" s="71">
        <v>5289</v>
      </c>
      <c r="Y51" s="71">
        <v>9712</v>
      </c>
      <c r="Z51" s="71">
        <v>6626</v>
      </c>
      <c r="AA51" s="71">
        <v>1759</v>
      </c>
      <c r="AB51" s="71">
        <v>29971</v>
      </c>
      <c r="AC51" s="71">
        <v>0</v>
      </c>
      <c r="AD51" s="71">
        <v>3.1819307789635971</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1727</v>
      </c>
      <c r="B52" s="70">
        <v>257</v>
      </c>
      <c r="C52" s="70">
        <v>2</v>
      </c>
      <c r="D52" s="70">
        <v>16</v>
      </c>
      <c r="E52" s="70">
        <v>2005</v>
      </c>
      <c r="F52" s="70" t="s">
        <v>789</v>
      </c>
      <c r="G52" s="70" t="s">
        <v>1725</v>
      </c>
      <c r="H52" s="70" t="s">
        <v>1726</v>
      </c>
      <c r="I52" s="148"/>
      <c r="J52" s="71">
        <v>84.494883745593924</v>
      </c>
      <c r="K52" s="71">
        <v>0.45815869969989409</v>
      </c>
      <c r="L52" s="71">
        <v>1.8922507774158599</v>
      </c>
      <c r="M52" s="71">
        <v>22.614741054021462</v>
      </c>
      <c r="N52" s="71">
        <v>31.538795006351741</v>
      </c>
      <c r="O52" s="71">
        <v>19.205151108456779</v>
      </c>
      <c r="P52" s="71">
        <v>6.3914313187114953</v>
      </c>
      <c r="Q52" s="71">
        <v>1.7263662293067901</v>
      </c>
      <c r="R52" s="71">
        <v>0</v>
      </c>
      <c r="S52" s="71">
        <v>3.3999257600000008</v>
      </c>
      <c r="T52" s="72"/>
      <c r="U52" s="71">
        <v>8893951</v>
      </c>
      <c r="V52" s="71">
        <v>252</v>
      </c>
      <c r="W52" s="71">
        <v>21</v>
      </c>
      <c r="X52" s="71">
        <v>5380</v>
      </c>
      <c r="Y52" s="71">
        <v>11471</v>
      </c>
      <c r="Z52" s="71">
        <v>9141</v>
      </c>
      <c r="AA52" s="71">
        <v>1271</v>
      </c>
      <c r="AB52" s="71">
        <v>29303</v>
      </c>
      <c r="AC52" s="71">
        <v>0</v>
      </c>
      <c r="AD52" s="71">
        <v>3.3999257600000008</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1728</v>
      </c>
      <c r="B53" s="70">
        <v>258</v>
      </c>
      <c r="C53" s="70">
        <v>3</v>
      </c>
      <c r="D53" s="70">
        <v>16</v>
      </c>
      <c r="E53" s="70">
        <v>2006</v>
      </c>
      <c r="F53" s="70" t="s">
        <v>790</v>
      </c>
      <c r="G53" s="70" t="s">
        <v>1725</v>
      </c>
      <c r="H53" s="70" t="s">
        <v>1726</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1729</v>
      </c>
      <c r="B54" s="70">
        <v>259</v>
      </c>
      <c r="C54" s="70">
        <v>4</v>
      </c>
      <c r="D54" s="70">
        <v>16</v>
      </c>
      <c r="E54" s="70">
        <v>2007</v>
      </c>
      <c r="F54" s="70" t="s">
        <v>791</v>
      </c>
      <c r="G54" s="70" t="s">
        <v>1725</v>
      </c>
      <c r="H54" s="70" t="s">
        <v>1726</v>
      </c>
      <c r="I54" s="148"/>
      <c r="J54" s="71">
        <v>63.664655076176253</v>
      </c>
      <c r="K54" s="71">
        <v>0.39963634088859512</v>
      </c>
      <c r="L54" s="71">
        <v>1.3388009188672669</v>
      </c>
      <c r="M54" s="71">
        <v>20.368879952879979</v>
      </c>
      <c r="N54" s="71">
        <v>33.496744389014317</v>
      </c>
      <c r="O54" s="71">
        <v>18.42797229853484</v>
      </c>
      <c r="P54" s="71">
        <v>5.8520506163044006</v>
      </c>
      <c r="Q54" s="71">
        <v>1.82735591032545</v>
      </c>
      <c r="R54" s="71">
        <v>0</v>
      </c>
      <c r="S54" s="71">
        <v>3.2432274520000002</v>
      </c>
      <c r="T54" s="72"/>
      <c r="U54" s="71">
        <v>7555155</v>
      </c>
      <c r="V54" s="71">
        <v>214</v>
      </c>
      <c r="W54" s="71">
        <v>15</v>
      </c>
      <c r="X54" s="71">
        <v>5599</v>
      </c>
      <c r="Y54" s="71">
        <v>11729</v>
      </c>
      <c r="Z54" s="71">
        <v>9118</v>
      </c>
      <c r="AA54" s="71">
        <v>1146</v>
      </c>
      <c r="AB54" s="71">
        <v>29377</v>
      </c>
      <c r="AC54" s="71">
        <v>0</v>
      </c>
      <c r="AD54" s="71">
        <v>3.2432274520000002</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1730</v>
      </c>
      <c r="B55" s="70">
        <v>260</v>
      </c>
      <c r="C55" s="70">
        <v>5</v>
      </c>
      <c r="D55" s="70">
        <v>16</v>
      </c>
      <c r="E55" s="70">
        <v>2008</v>
      </c>
      <c r="F55" s="70" t="s">
        <v>792</v>
      </c>
      <c r="G55" s="70" t="s">
        <v>1725</v>
      </c>
      <c r="H55" s="70" t="s">
        <v>1726</v>
      </c>
      <c r="I55" s="148"/>
      <c r="J55" s="71">
        <v>61.916870640659951</v>
      </c>
      <c r="K55" s="71">
        <v>0.29982677694386262</v>
      </c>
      <c r="L55" s="71">
        <v>1.185949402975748</v>
      </c>
      <c r="M55" s="71">
        <v>21.379843778382469</v>
      </c>
      <c r="N55" s="71">
        <v>32.450928122423157</v>
      </c>
      <c r="O55" s="71">
        <v>17.65081731504478</v>
      </c>
      <c r="P55" s="71">
        <v>5.7433677024779568</v>
      </c>
      <c r="Q55" s="71">
        <v>1.7980921471521201</v>
      </c>
      <c r="R55" s="71">
        <v>0</v>
      </c>
      <c r="S55" s="71">
        <v>2.9577237006399999</v>
      </c>
      <c r="T55" s="72"/>
      <c r="U55" s="71">
        <v>7802426</v>
      </c>
      <c r="V55" s="71">
        <v>214</v>
      </c>
      <c r="W55" s="71">
        <v>15</v>
      </c>
      <c r="X55" s="71">
        <v>5599</v>
      </c>
      <c r="Y55" s="71">
        <v>11833</v>
      </c>
      <c r="Z55" s="71">
        <v>9040</v>
      </c>
      <c r="AA55" s="71">
        <v>1126</v>
      </c>
      <c r="AB55" s="71">
        <v>29382</v>
      </c>
      <c r="AC55" s="71">
        <v>0</v>
      </c>
      <c r="AD55" s="71">
        <v>2.9577237006399999</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1731</v>
      </c>
      <c r="B56" s="70">
        <v>261</v>
      </c>
      <c r="C56" s="70">
        <v>6</v>
      </c>
      <c r="D56" s="70">
        <v>16</v>
      </c>
      <c r="E56" s="70">
        <v>2009</v>
      </c>
      <c r="F56" s="70" t="s">
        <v>176</v>
      </c>
      <c r="G56" s="70" t="s">
        <v>1725</v>
      </c>
      <c r="H56" s="70" t="s">
        <v>1726</v>
      </c>
      <c r="I56" s="148"/>
      <c r="J56" s="71">
        <v>44.845003346771428</v>
      </c>
      <c r="K56" s="71">
        <v>0.33714564976937628</v>
      </c>
      <c r="L56" s="71">
        <v>1.0315863179359741</v>
      </c>
      <c r="M56" s="71">
        <v>17.25684870280854</v>
      </c>
      <c r="N56" s="71">
        <v>26.44347523920052</v>
      </c>
      <c r="O56" s="71">
        <v>17.87648542660391</v>
      </c>
      <c r="P56" s="71">
        <v>5.5149871350006592</v>
      </c>
      <c r="Q56" s="71">
        <v>1.7071215447561501</v>
      </c>
      <c r="R56" s="71">
        <v>0</v>
      </c>
      <c r="S56" s="71">
        <v>2.4031876071840008</v>
      </c>
      <c r="T56" s="72"/>
      <c r="U56" s="71">
        <v>5874058</v>
      </c>
      <c r="V56" s="71">
        <v>291</v>
      </c>
      <c r="W56" s="71">
        <v>22</v>
      </c>
      <c r="X56" s="71">
        <v>5626</v>
      </c>
      <c r="Y56" s="71">
        <v>11854</v>
      </c>
      <c r="Z56" s="71">
        <v>9037</v>
      </c>
      <c r="AA56" s="71">
        <v>1110</v>
      </c>
      <c r="AB56" s="71">
        <v>29283</v>
      </c>
      <c r="AC56" s="71">
        <v>0</v>
      </c>
      <c r="AD56" s="71">
        <v>2.4031876071840008</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41.87</v>
      </c>
      <c r="BK56" s="71">
        <v>0</v>
      </c>
      <c r="BL56" s="71">
        <v>0</v>
      </c>
      <c r="BM56" s="71">
        <v>0</v>
      </c>
      <c r="BN56" s="72"/>
      <c r="BO56" s="71">
        <v>0</v>
      </c>
      <c r="BP56" s="71">
        <v>0</v>
      </c>
      <c r="BQ56" s="71">
        <v>5</v>
      </c>
      <c r="BR56" s="71">
        <v>0</v>
      </c>
      <c r="BS56" s="71">
        <v>0</v>
      </c>
      <c r="BT56" s="71">
        <v>0</v>
      </c>
      <c r="BU56"/>
      <c r="BV56" s="70">
        <v>41.87</v>
      </c>
      <c r="BW56" s="70">
        <v>0</v>
      </c>
      <c r="BX56" s="70">
        <v>0</v>
      </c>
      <c r="BY56" s="70">
        <v>0</v>
      </c>
      <c r="BZ56" s="70">
        <v>0</v>
      </c>
      <c r="CA56" s="70">
        <v>0</v>
      </c>
      <c r="CB56" s="70">
        <v>0</v>
      </c>
      <c r="CC56" s="70">
        <v>0</v>
      </c>
      <c r="CD56" s="70">
        <v>0</v>
      </c>
    </row>
    <row r="57" spans="1:82">
      <c r="A57" s="70" t="s">
        <v>1732</v>
      </c>
      <c r="B57" s="70">
        <v>262</v>
      </c>
      <c r="C57" s="70">
        <v>7</v>
      </c>
      <c r="D57" s="70">
        <v>16</v>
      </c>
      <c r="E57" s="70">
        <v>2010</v>
      </c>
      <c r="F57" s="70" t="s">
        <v>177</v>
      </c>
      <c r="G57" s="70" t="s">
        <v>1725</v>
      </c>
      <c r="H57" s="70" t="s">
        <v>1726</v>
      </c>
      <c r="I57" s="148"/>
      <c r="J57" s="71">
        <v>28.437484677980908</v>
      </c>
      <c r="K57" s="71">
        <v>0.3673673945236513</v>
      </c>
      <c r="L57" s="71">
        <v>0.97854922441223091</v>
      </c>
      <c r="M57" s="71">
        <v>18.628283812613098</v>
      </c>
      <c r="N57" s="71">
        <v>31.40286444501826</v>
      </c>
      <c r="O57" s="71">
        <v>17.776080251088999</v>
      </c>
      <c r="P57" s="71">
        <v>5.6511487113916701</v>
      </c>
      <c r="Q57" s="71">
        <v>1.82030186873508</v>
      </c>
      <c r="R57" s="71">
        <v>0</v>
      </c>
      <c r="S57" s="71">
        <v>4.1756438475500008</v>
      </c>
      <c r="T57" s="72"/>
      <c r="U57" s="71">
        <v>3755510</v>
      </c>
      <c r="V57" s="71">
        <v>291</v>
      </c>
      <c r="W57" s="71">
        <v>22</v>
      </c>
      <c r="X57" s="71">
        <v>5626</v>
      </c>
      <c r="Y57" s="71">
        <v>12189</v>
      </c>
      <c r="Z57" s="71">
        <v>9028</v>
      </c>
      <c r="AA57" s="71">
        <v>1109</v>
      </c>
      <c r="AB57" s="71">
        <v>29920</v>
      </c>
      <c r="AC57" s="71">
        <v>0</v>
      </c>
      <c r="AD57" s="71">
        <v>4.1756438475500008</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43.728000000000002</v>
      </c>
      <c r="BK57" s="71">
        <v>0</v>
      </c>
      <c r="BL57" s="71">
        <v>0</v>
      </c>
      <c r="BM57" s="71">
        <v>0</v>
      </c>
      <c r="BN57" s="72"/>
      <c r="BO57" s="71">
        <v>0</v>
      </c>
      <c r="BP57" s="71">
        <v>0</v>
      </c>
      <c r="BQ57" s="71">
        <v>5</v>
      </c>
      <c r="BR57" s="71">
        <v>0</v>
      </c>
      <c r="BS57" s="71">
        <v>0</v>
      </c>
      <c r="BT57" s="71">
        <v>0</v>
      </c>
      <c r="BU57"/>
      <c r="BV57" s="70">
        <v>43.728000000000002</v>
      </c>
      <c r="BW57" s="70">
        <v>0</v>
      </c>
      <c r="BX57" s="70">
        <v>0</v>
      </c>
      <c r="BY57" s="70">
        <v>0</v>
      </c>
      <c r="BZ57" s="70">
        <v>0</v>
      </c>
      <c r="CA57" s="70">
        <v>0</v>
      </c>
      <c r="CB57" s="70">
        <v>0</v>
      </c>
      <c r="CC57" s="70">
        <v>0</v>
      </c>
      <c r="CD57" s="70">
        <v>0</v>
      </c>
    </row>
    <row r="58" spans="1:82">
      <c r="A58" s="70" t="s">
        <v>1733</v>
      </c>
      <c r="B58" s="70">
        <v>263</v>
      </c>
      <c r="C58" s="70">
        <v>8</v>
      </c>
      <c r="D58" s="70">
        <v>16</v>
      </c>
      <c r="E58" s="70">
        <v>2011</v>
      </c>
      <c r="F58" s="70" t="s">
        <v>178</v>
      </c>
      <c r="G58" s="70" t="s">
        <v>1725</v>
      </c>
      <c r="H58" s="70" t="s">
        <v>1726</v>
      </c>
      <c r="I58" s="148"/>
      <c r="J58" s="71">
        <v>33.169901451760047</v>
      </c>
      <c r="K58" s="71">
        <v>0.58464982935589027</v>
      </c>
      <c r="L58" s="71">
        <v>0.86092398005972426</v>
      </c>
      <c r="M58" s="71">
        <v>23.757652986465668</v>
      </c>
      <c r="N58" s="71">
        <v>39.467091849097798</v>
      </c>
      <c r="O58" s="71">
        <v>17.617798942690452</v>
      </c>
      <c r="P58" s="71">
        <v>5.3789735614159966</v>
      </c>
      <c r="Q58" s="71">
        <v>2.1343645494160599</v>
      </c>
      <c r="R58" s="71">
        <v>0</v>
      </c>
      <c r="S58" s="71">
        <v>3.8295893151999998</v>
      </c>
      <c r="T58" s="72"/>
      <c r="U58" s="71">
        <v>3965435</v>
      </c>
      <c r="V58" s="71">
        <v>291</v>
      </c>
      <c r="W58" s="71">
        <v>22</v>
      </c>
      <c r="X58" s="71">
        <v>5626</v>
      </c>
      <c r="Y58" s="71">
        <v>12490</v>
      </c>
      <c r="Z58" s="71">
        <v>9142</v>
      </c>
      <c r="AA58" s="71">
        <v>1087</v>
      </c>
      <c r="AB58" s="71">
        <v>30414</v>
      </c>
      <c r="AC58" s="71">
        <v>0</v>
      </c>
      <c r="AD58" s="71">
        <v>3.8295893151999998</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45.939</v>
      </c>
      <c r="BK58" s="71">
        <v>0</v>
      </c>
      <c r="BL58" s="71">
        <v>0</v>
      </c>
      <c r="BM58" s="71">
        <v>0</v>
      </c>
      <c r="BN58" s="72"/>
      <c r="BO58" s="71">
        <v>0</v>
      </c>
      <c r="BP58" s="71">
        <v>0</v>
      </c>
      <c r="BQ58" s="71">
        <v>5</v>
      </c>
      <c r="BR58" s="71">
        <v>0</v>
      </c>
      <c r="BS58" s="71">
        <v>0</v>
      </c>
      <c r="BT58" s="71">
        <v>0</v>
      </c>
      <c r="BU58"/>
      <c r="BV58" s="70">
        <v>45.939</v>
      </c>
      <c r="BW58" s="70">
        <v>0</v>
      </c>
      <c r="BX58" s="70">
        <v>0</v>
      </c>
      <c r="BY58" s="70">
        <v>0</v>
      </c>
      <c r="BZ58" s="70">
        <v>0</v>
      </c>
      <c r="CA58" s="70">
        <v>0</v>
      </c>
      <c r="CB58" s="70">
        <v>0</v>
      </c>
      <c r="CC58" s="70">
        <v>0</v>
      </c>
      <c r="CD58" s="70">
        <v>0</v>
      </c>
    </row>
    <row r="59" spans="1:82">
      <c r="A59" s="70" t="s">
        <v>1734</v>
      </c>
      <c r="B59" s="70">
        <v>264</v>
      </c>
      <c r="C59" s="70">
        <v>9</v>
      </c>
      <c r="D59" s="70">
        <v>16</v>
      </c>
      <c r="E59" s="70">
        <v>2012</v>
      </c>
      <c r="F59" s="70" t="s">
        <v>179</v>
      </c>
      <c r="G59" s="70" t="s">
        <v>1725</v>
      </c>
      <c r="H59" s="70" t="s">
        <v>1726</v>
      </c>
      <c r="I59" s="148"/>
      <c r="J59" s="71">
        <v>32.929134758800039</v>
      </c>
      <c r="K59" s="71">
        <v>0.56853815797100393</v>
      </c>
      <c r="L59" s="71">
        <v>0.85746880725675645</v>
      </c>
      <c r="M59" s="71">
        <v>26.572788570362832</v>
      </c>
      <c r="N59" s="71">
        <v>42.146055750134018</v>
      </c>
      <c r="O59" s="71">
        <v>17.584319725037361</v>
      </c>
      <c r="P59" s="71">
        <v>5.3946474185627942</v>
      </c>
      <c r="Q59" s="71">
        <v>2.3566095707928101</v>
      </c>
      <c r="R59" s="71">
        <v>0</v>
      </c>
      <c r="S59" s="71">
        <v>2.710268953186</v>
      </c>
      <c r="T59" s="72"/>
      <c r="U59" s="71">
        <v>3827515</v>
      </c>
      <c r="V59" s="71">
        <v>291</v>
      </c>
      <c r="W59" s="71">
        <v>22</v>
      </c>
      <c r="X59" s="71">
        <v>5626</v>
      </c>
      <c r="Y59" s="71">
        <v>12704</v>
      </c>
      <c r="Z59" s="71">
        <v>9197</v>
      </c>
      <c r="AA59" s="71">
        <v>1084</v>
      </c>
      <c r="AB59" s="71">
        <v>30908</v>
      </c>
      <c r="AC59" s="71">
        <v>0</v>
      </c>
      <c r="AD59" s="71">
        <v>2.710268953186</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47.643000000000001</v>
      </c>
      <c r="BK59" s="71">
        <v>0</v>
      </c>
      <c r="BL59" s="71">
        <v>0</v>
      </c>
      <c r="BM59" s="71">
        <v>0</v>
      </c>
      <c r="BN59" s="72"/>
      <c r="BO59" s="71">
        <v>0</v>
      </c>
      <c r="BP59" s="71">
        <v>0</v>
      </c>
      <c r="BQ59" s="71">
        <v>5</v>
      </c>
      <c r="BR59" s="71">
        <v>0</v>
      </c>
      <c r="BS59" s="71">
        <v>0</v>
      </c>
      <c r="BT59" s="71">
        <v>0</v>
      </c>
      <c r="BU59"/>
      <c r="BV59" s="70">
        <v>47.643000000000001</v>
      </c>
      <c r="BW59" s="70">
        <v>0</v>
      </c>
      <c r="BX59" s="70">
        <v>0</v>
      </c>
      <c r="BY59" s="70">
        <v>0</v>
      </c>
      <c r="BZ59" s="70">
        <v>0</v>
      </c>
      <c r="CA59" s="70">
        <v>0</v>
      </c>
      <c r="CB59" s="70">
        <v>0</v>
      </c>
      <c r="CC59" s="70">
        <v>0</v>
      </c>
      <c r="CD59" s="70">
        <v>0</v>
      </c>
    </row>
    <row r="60" spans="1:82">
      <c r="A60" s="70" t="s">
        <v>1735</v>
      </c>
      <c r="B60" s="70">
        <v>265</v>
      </c>
      <c r="C60" s="70">
        <v>10</v>
      </c>
      <c r="D60" s="70">
        <v>16</v>
      </c>
      <c r="E60" s="70">
        <v>2013</v>
      </c>
      <c r="F60" s="70" t="s">
        <v>180</v>
      </c>
      <c r="G60" s="70" t="s">
        <v>1725</v>
      </c>
      <c r="H60" s="70" t="s">
        <v>1726</v>
      </c>
      <c r="I60" s="148"/>
      <c r="J60" s="71">
        <v>43.087505331545778</v>
      </c>
      <c r="K60" s="71">
        <v>0.48206595720902828</v>
      </c>
      <c r="L60" s="71">
        <v>0.76075596714109739</v>
      </c>
      <c r="M60" s="71">
        <v>26.76476743862797</v>
      </c>
      <c r="N60" s="71">
        <v>42.086578252710503</v>
      </c>
      <c r="O60" s="71">
        <v>17.149400139633503</v>
      </c>
      <c r="P60" s="71">
        <v>5.3400440303595573</v>
      </c>
      <c r="Q60" s="71">
        <v>2.38879647537608</v>
      </c>
      <c r="R60" s="71">
        <v>0</v>
      </c>
      <c r="S60" s="71">
        <v>3.7501423344</v>
      </c>
      <c r="T60" s="72"/>
      <c r="U60" s="71">
        <v>4952612</v>
      </c>
      <c r="V60" s="71">
        <v>291</v>
      </c>
      <c r="W60" s="71">
        <v>22</v>
      </c>
      <c r="X60" s="71">
        <v>5626</v>
      </c>
      <c r="Y60" s="71">
        <v>12710</v>
      </c>
      <c r="Z60" s="71">
        <v>9370</v>
      </c>
      <c r="AA60" s="71">
        <v>1069</v>
      </c>
      <c r="AB60" s="71">
        <v>30881</v>
      </c>
      <c r="AC60" s="71">
        <v>0</v>
      </c>
      <c r="AD60" s="71">
        <v>3.7501423344</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52.695999999999998</v>
      </c>
      <c r="BK60" s="71">
        <v>0</v>
      </c>
      <c r="BL60" s="71">
        <v>0</v>
      </c>
      <c r="BM60" s="71">
        <v>0</v>
      </c>
      <c r="BN60" s="72"/>
      <c r="BO60" s="71">
        <v>0</v>
      </c>
      <c r="BP60" s="71">
        <v>0</v>
      </c>
      <c r="BQ60" s="71">
        <v>5</v>
      </c>
      <c r="BR60" s="71">
        <v>0</v>
      </c>
      <c r="BS60" s="71">
        <v>0</v>
      </c>
      <c r="BT60" s="71">
        <v>0</v>
      </c>
      <c r="BU60"/>
      <c r="BV60" s="70">
        <v>52.695999999999998</v>
      </c>
      <c r="BW60" s="70">
        <v>0</v>
      </c>
      <c r="BX60" s="70">
        <v>0</v>
      </c>
      <c r="BY60" s="70">
        <v>0</v>
      </c>
      <c r="BZ60" s="70">
        <v>0</v>
      </c>
      <c r="CA60" s="70">
        <v>0</v>
      </c>
      <c r="CB60" s="70">
        <v>0</v>
      </c>
      <c r="CC60" s="70">
        <v>0</v>
      </c>
      <c r="CD60" s="70">
        <v>0</v>
      </c>
    </row>
    <row r="61" spans="1:82">
      <c r="A61" s="70" t="s">
        <v>1736</v>
      </c>
      <c r="B61" s="70">
        <v>266</v>
      </c>
      <c r="C61" s="70">
        <v>11</v>
      </c>
      <c r="D61" s="70">
        <v>16</v>
      </c>
      <c r="E61" s="70">
        <v>2014</v>
      </c>
      <c r="F61" s="70" t="s">
        <v>181</v>
      </c>
      <c r="G61" s="70" t="s">
        <v>1725</v>
      </c>
      <c r="H61" s="70" t="s">
        <v>1726</v>
      </c>
      <c r="I61" s="148"/>
      <c r="J61" s="71">
        <v>49.709633704831212</v>
      </c>
      <c r="K61" s="71">
        <v>0.50113892281199612</v>
      </c>
      <c r="L61" s="71">
        <v>2.0181816534371242</v>
      </c>
      <c r="M61" s="71">
        <v>28.067032626298349</v>
      </c>
      <c r="N61" s="71">
        <v>40.592167428715932</v>
      </c>
      <c r="O61" s="71">
        <v>16.312330525090118</v>
      </c>
      <c r="P61" s="71">
        <v>5.3376727892978701</v>
      </c>
      <c r="Q61" s="71">
        <v>2.27914253846069</v>
      </c>
      <c r="R61" s="71">
        <v>0</v>
      </c>
      <c r="S61" s="71">
        <v>3.1102814455460002</v>
      </c>
      <c r="T61" s="72"/>
      <c r="U61" s="71">
        <v>6079670</v>
      </c>
      <c r="V61" s="71">
        <v>252</v>
      </c>
      <c r="W61" s="71">
        <v>22</v>
      </c>
      <c r="X61" s="71">
        <v>5926</v>
      </c>
      <c r="Y61" s="71">
        <v>12725</v>
      </c>
      <c r="Z61" s="71">
        <v>9387</v>
      </c>
      <c r="AA61" s="71">
        <v>1063</v>
      </c>
      <c r="AB61" s="71">
        <v>30709</v>
      </c>
      <c r="AC61" s="71">
        <v>0</v>
      </c>
      <c r="AD61" s="71">
        <v>3.1102814455460002</v>
      </c>
      <c r="AE61" s="72"/>
      <c r="AF61" s="71"/>
      <c r="AG61" s="71"/>
      <c r="AH61" s="71"/>
      <c r="AI61" s="71"/>
      <c r="AJ61" s="71"/>
      <c r="AK61" s="71"/>
      <c r="AL61" s="71"/>
      <c r="AM61" s="71"/>
      <c r="AN61" s="71"/>
      <c r="AO61" s="71"/>
      <c r="AP61" s="71"/>
      <c r="AQ61" s="72"/>
      <c r="AR61" s="71">
        <v>340</v>
      </c>
      <c r="AS61" s="71">
        <v>7</v>
      </c>
      <c r="AT61" s="71">
        <v>0</v>
      </c>
      <c r="AU61" s="71">
        <v>0</v>
      </c>
      <c r="AV61" s="71">
        <v>0</v>
      </c>
      <c r="AW61" s="71">
        <v>0</v>
      </c>
      <c r="AX61" s="71"/>
      <c r="AY61" s="72"/>
      <c r="AZ61" s="71">
        <v>1157.8</v>
      </c>
      <c r="BA61" s="71">
        <v>93.4</v>
      </c>
      <c r="BB61" s="71">
        <v>0</v>
      </c>
      <c r="BC61" s="71">
        <v>0</v>
      </c>
      <c r="BD61" s="71">
        <v>0</v>
      </c>
      <c r="BE61" s="71">
        <v>0</v>
      </c>
      <c r="BF61" s="71"/>
      <c r="BG61" s="72"/>
      <c r="BH61" s="71">
        <v>0</v>
      </c>
      <c r="BI61" s="71">
        <v>0</v>
      </c>
      <c r="BJ61" s="71">
        <v>56.92</v>
      </c>
      <c r="BK61" s="71">
        <v>0</v>
      </c>
      <c r="BL61" s="71">
        <v>0</v>
      </c>
      <c r="BM61" s="71">
        <v>0</v>
      </c>
      <c r="BN61" s="72"/>
      <c r="BO61" s="71">
        <v>0</v>
      </c>
      <c r="BP61" s="71">
        <v>0</v>
      </c>
      <c r="BQ61" s="71">
        <v>5</v>
      </c>
      <c r="BR61" s="71">
        <v>0</v>
      </c>
      <c r="BS61" s="71">
        <v>0</v>
      </c>
      <c r="BT61" s="71">
        <v>0</v>
      </c>
      <c r="BU61"/>
      <c r="BV61" s="70">
        <v>56.92</v>
      </c>
      <c r="BW61" s="70">
        <v>0</v>
      </c>
      <c r="BX61" s="70">
        <v>0</v>
      </c>
      <c r="BY61" s="70">
        <v>0</v>
      </c>
      <c r="BZ61" s="70">
        <v>0</v>
      </c>
      <c r="CA61" s="70">
        <v>0</v>
      </c>
      <c r="CB61" s="70">
        <v>0</v>
      </c>
      <c r="CC61" s="70">
        <v>0</v>
      </c>
      <c r="CD61" s="70">
        <v>0</v>
      </c>
    </row>
    <row r="62" spans="1:82">
      <c r="A62" s="70" t="s">
        <v>1737</v>
      </c>
      <c r="B62" s="70">
        <v>267</v>
      </c>
      <c r="C62" s="70">
        <v>12</v>
      </c>
      <c r="D62" s="70">
        <v>16</v>
      </c>
      <c r="E62" s="70">
        <v>2015</v>
      </c>
      <c r="F62" s="70" t="s">
        <v>182</v>
      </c>
      <c r="G62" s="70" t="s">
        <v>1725</v>
      </c>
      <c r="H62" s="70" t="s">
        <v>1726</v>
      </c>
      <c r="I62" s="148"/>
      <c r="J62" s="71">
        <v>46.460500722186808</v>
      </c>
      <c r="K62" s="71">
        <v>0.47879358875667571</v>
      </c>
      <c r="L62" s="71">
        <v>2.2680774614622519</v>
      </c>
      <c r="M62" s="71">
        <v>25.72782926795167</v>
      </c>
      <c r="N62" s="71">
        <v>38.008875768860499</v>
      </c>
      <c r="O62" s="71">
        <v>16.179213970306119</v>
      </c>
      <c r="P62" s="71">
        <v>5.2062068652609073</v>
      </c>
      <c r="Q62" s="71">
        <v>2.2288813811038102</v>
      </c>
      <c r="R62" s="71">
        <v>0</v>
      </c>
      <c r="S62" s="71">
        <v>3.56190449728</v>
      </c>
      <c r="T62" s="72"/>
      <c r="U62" s="71">
        <v>5990820</v>
      </c>
      <c r="V62" s="71">
        <v>252</v>
      </c>
      <c r="W62" s="71">
        <v>22</v>
      </c>
      <c r="X62" s="71">
        <v>5926</v>
      </c>
      <c r="Y62" s="71">
        <v>12805</v>
      </c>
      <c r="Z62" s="71">
        <v>9400</v>
      </c>
      <c r="AA62" s="71">
        <v>1036</v>
      </c>
      <c r="AB62" s="71">
        <v>30678</v>
      </c>
      <c r="AC62" s="71">
        <v>0</v>
      </c>
      <c r="AD62" s="71">
        <v>3.56190449728</v>
      </c>
      <c r="AE62" s="72"/>
      <c r="AF62" s="71">
        <v>48704208.986752518</v>
      </c>
      <c r="AG62" s="71">
        <v>403006.1181464952</v>
      </c>
      <c r="AH62" s="71">
        <v>461369.57880852808</v>
      </c>
      <c r="AI62" s="71">
        <v>36997837.845003903</v>
      </c>
      <c r="AJ62" s="71">
        <v>57973480.94111003</v>
      </c>
      <c r="AK62" s="71">
        <v>0</v>
      </c>
      <c r="AL62" s="71">
        <v>0</v>
      </c>
      <c r="AM62" s="71">
        <v>4204291.2106300993</v>
      </c>
      <c r="AN62" s="71">
        <v>0</v>
      </c>
      <c r="AO62" s="71">
        <v>0</v>
      </c>
      <c r="AP62" s="71">
        <v>148744194.68045154</v>
      </c>
      <c r="AQ62" s="72"/>
      <c r="AR62" s="71">
        <v>408</v>
      </c>
      <c r="AS62" s="71">
        <v>11</v>
      </c>
      <c r="AT62" s="71">
        <v>0</v>
      </c>
      <c r="AU62" s="71">
        <v>0</v>
      </c>
      <c r="AV62" s="71">
        <v>0</v>
      </c>
      <c r="AW62" s="71">
        <v>0</v>
      </c>
      <c r="AX62" s="71"/>
      <c r="AY62" s="72"/>
      <c r="AZ62" s="71">
        <v>1381.6</v>
      </c>
      <c r="BA62" s="71">
        <v>137</v>
      </c>
      <c r="BB62" s="71">
        <v>0</v>
      </c>
      <c r="BC62" s="71">
        <v>0</v>
      </c>
      <c r="BD62" s="71">
        <v>0</v>
      </c>
      <c r="BE62" s="71">
        <v>0</v>
      </c>
      <c r="BF62" s="71"/>
      <c r="BG62" s="72"/>
      <c r="BH62" s="71">
        <v>0</v>
      </c>
      <c r="BI62" s="71">
        <v>0</v>
      </c>
      <c r="BJ62" s="71">
        <v>56.204999999999998</v>
      </c>
      <c r="BK62" s="71">
        <v>0</v>
      </c>
      <c r="BL62" s="71">
        <v>0</v>
      </c>
      <c r="BM62" s="71">
        <v>0</v>
      </c>
      <c r="BN62" s="72"/>
      <c r="BO62" s="71">
        <v>0</v>
      </c>
      <c r="BP62" s="71">
        <v>0</v>
      </c>
      <c r="BQ62" s="71">
        <v>5</v>
      </c>
      <c r="BR62" s="71">
        <v>0</v>
      </c>
      <c r="BS62" s="71">
        <v>0</v>
      </c>
      <c r="BT62" s="71">
        <v>0</v>
      </c>
      <c r="BU62"/>
      <c r="BV62" s="70">
        <v>56.204999999999998</v>
      </c>
      <c r="BW62" s="70">
        <v>0</v>
      </c>
      <c r="BX62" s="70">
        <v>0</v>
      </c>
      <c r="BY62" s="70">
        <v>0</v>
      </c>
      <c r="BZ62" s="70">
        <v>0</v>
      </c>
      <c r="CA62" s="70">
        <v>0</v>
      </c>
      <c r="CB62" s="70">
        <v>0</v>
      </c>
      <c r="CC62" s="70">
        <v>0</v>
      </c>
      <c r="CD62" s="70">
        <v>0</v>
      </c>
    </row>
    <row r="63" spans="1:82">
      <c r="A63" s="70" t="s">
        <v>1738</v>
      </c>
      <c r="B63" s="70">
        <v>268</v>
      </c>
      <c r="C63" s="70">
        <v>13</v>
      </c>
      <c r="D63" s="70">
        <v>16</v>
      </c>
      <c r="E63" s="70">
        <v>2016</v>
      </c>
      <c r="F63" s="70" t="s">
        <v>155</v>
      </c>
      <c r="G63" s="70" t="s">
        <v>1725</v>
      </c>
      <c r="H63" s="70" t="s">
        <v>1726</v>
      </c>
      <c r="I63" s="148"/>
      <c r="J63" s="71">
        <v>45.23372469472946</v>
      </c>
      <c r="K63" s="71">
        <v>0.46634003371072696</v>
      </c>
      <c r="L63" s="71">
        <v>2.1681972295688694</v>
      </c>
      <c r="M63" s="71">
        <v>23.462480731358983</v>
      </c>
      <c r="N63" s="71">
        <v>38.264421921004086</v>
      </c>
      <c r="O63" s="71">
        <v>16.037151324945796</v>
      </c>
      <c r="P63" s="71">
        <v>4.9364614850056894</v>
      </c>
      <c r="Q63" s="71">
        <v>2.1660723981160035</v>
      </c>
      <c r="R63" s="71">
        <v>0</v>
      </c>
      <c r="S63" s="71">
        <v>3.9101741711199995</v>
      </c>
      <c r="T63" s="72"/>
      <c r="U63" s="71">
        <v>5536103</v>
      </c>
      <c r="V63" s="71">
        <v>252</v>
      </c>
      <c r="W63" s="71">
        <v>22</v>
      </c>
      <c r="X63" s="71">
        <v>5926</v>
      </c>
      <c r="Y63" s="71">
        <v>12893</v>
      </c>
      <c r="Z63" s="71">
        <v>9432</v>
      </c>
      <c r="AA63" s="71">
        <v>1016</v>
      </c>
      <c r="AB63" s="71">
        <v>30667</v>
      </c>
      <c r="AC63" s="71">
        <v>0</v>
      </c>
      <c r="AD63" s="71">
        <v>3.91017417112</v>
      </c>
      <c r="AE63" s="72"/>
      <c r="AF63" s="71">
        <v>47228276.509437397</v>
      </c>
      <c r="AG63" s="71">
        <v>365777.5358656192</v>
      </c>
      <c r="AH63" s="71">
        <v>328004.7383357432</v>
      </c>
      <c r="AI63" s="71">
        <v>36009707.449223362</v>
      </c>
      <c r="AJ63" s="71">
        <v>55144697.261952199</v>
      </c>
      <c r="AK63" s="71">
        <v>0</v>
      </c>
      <c r="AL63" s="71">
        <v>0</v>
      </c>
      <c r="AM63" s="71">
        <v>4206048.8573400863</v>
      </c>
      <c r="AN63" s="71">
        <v>0</v>
      </c>
      <c r="AO63" s="71">
        <v>0</v>
      </c>
      <c r="AP63" s="71">
        <v>143282512.3521544</v>
      </c>
      <c r="AQ63" s="72"/>
      <c r="AR63" s="71">
        <v>458</v>
      </c>
      <c r="AS63" s="71">
        <v>13</v>
      </c>
      <c r="AT63" s="71">
        <v>0</v>
      </c>
      <c r="AU63" s="71">
        <v>0</v>
      </c>
      <c r="AV63" s="71">
        <v>0</v>
      </c>
      <c r="AW63" s="71">
        <v>0</v>
      </c>
      <c r="AX63" s="71"/>
      <c r="AY63" s="72"/>
      <c r="AZ63" s="71">
        <v>1555.2</v>
      </c>
      <c r="BA63" s="71">
        <v>287</v>
      </c>
      <c r="BB63" s="71">
        <v>0</v>
      </c>
      <c r="BC63" s="71">
        <v>0</v>
      </c>
      <c r="BD63" s="71">
        <v>0</v>
      </c>
      <c r="BE63" s="71">
        <v>0</v>
      </c>
      <c r="BF63" s="71"/>
      <c r="BG63" s="72"/>
      <c r="BH63" s="71">
        <v>0</v>
      </c>
      <c r="BI63" s="71">
        <v>0</v>
      </c>
      <c r="BJ63" s="71">
        <v>56.569000000000003</v>
      </c>
      <c r="BK63" s="71">
        <v>0</v>
      </c>
      <c r="BL63" s="71">
        <v>0</v>
      </c>
      <c r="BM63" s="71">
        <v>0</v>
      </c>
      <c r="BN63" s="72"/>
      <c r="BO63" s="71">
        <v>0</v>
      </c>
      <c r="BP63" s="71">
        <v>0</v>
      </c>
      <c r="BQ63" s="71">
        <v>5</v>
      </c>
      <c r="BR63" s="71">
        <v>0</v>
      </c>
      <c r="BS63" s="71">
        <v>0</v>
      </c>
      <c r="BT63" s="71">
        <v>0</v>
      </c>
      <c r="BU63"/>
      <c r="BV63" s="70">
        <v>56.569000000000003</v>
      </c>
      <c r="BW63" s="70">
        <v>0</v>
      </c>
      <c r="BX63" s="70">
        <v>0</v>
      </c>
      <c r="BY63" s="70">
        <v>0</v>
      </c>
      <c r="BZ63" s="70">
        <v>0</v>
      </c>
      <c r="CA63" s="70">
        <v>0</v>
      </c>
      <c r="CB63" s="70">
        <v>0</v>
      </c>
      <c r="CC63" s="70">
        <v>0</v>
      </c>
      <c r="CD63" s="70">
        <v>0</v>
      </c>
    </row>
    <row r="64" spans="1:82">
      <c r="A64" s="70" t="s">
        <v>1739</v>
      </c>
      <c r="B64" s="70">
        <v>269</v>
      </c>
      <c r="C64" s="70">
        <v>14</v>
      </c>
      <c r="D64" s="70">
        <v>16</v>
      </c>
      <c r="E64" s="70">
        <v>2017</v>
      </c>
      <c r="F64" s="70" t="s">
        <v>156</v>
      </c>
      <c r="G64" s="1064" t="s">
        <v>1725</v>
      </c>
      <c r="H64" s="70" t="s">
        <v>1726</v>
      </c>
      <c r="I64" s="148"/>
      <c r="J64" s="71">
        <v>32.867322831737184</v>
      </c>
      <c r="K64" s="71">
        <v>0.45881788053869504</v>
      </c>
      <c r="L64" s="71">
        <v>1.8365767783307567</v>
      </c>
      <c r="M64" s="71">
        <v>21.072075420456336</v>
      </c>
      <c r="N64" s="71">
        <v>35.760527439777746</v>
      </c>
      <c r="O64" s="71">
        <v>15.820621996527649</v>
      </c>
      <c r="P64" s="71">
        <v>4.8231157219297511</v>
      </c>
      <c r="Q64" s="71">
        <v>2.09013224252798</v>
      </c>
      <c r="R64" s="71">
        <v>0</v>
      </c>
      <c r="S64" s="71">
        <v>2.8178578942499994</v>
      </c>
      <c r="T64" s="72"/>
      <c r="U64" s="71">
        <v>4801106</v>
      </c>
      <c r="V64" s="71">
        <v>252</v>
      </c>
      <c r="W64" s="71">
        <v>22</v>
      </c>
      <c r="X64" s="71">
        <v>5926</v>
      </c>
      <c r="Y64" s="71">
        <v>12919</v>
      </c>
      <c r="Z64" s="71">
        <v>9459</v>
      </c>
      <c r="AA64" s="71">
        <v>999</v>
      </c>
      <c r="AB64" s="71">
        <v>30601</v>
      </c>
      <c r="AC64" s="71">
        <v>0</v>
      </c>
      <c r="AD64" s="71">
        <v>2.817857894249999</v>
      </c>
      <c r="AE64" s="72"/>
      <c r="AF64" s="71">
        <v>38560235.216346912</v>
      </c>
      <c r="AG64" s="71">
        <v>385397.42298144771</v>
      </c>
      <c r="AH64" s="71">
        <v>384710.5308073021</v>
      </c>
      <c r="AI64" s="71">
        <v>36840997.065683119</v>
      </c>
      <c r="AJ64" s="71">
        <v>59231122.071574993</v>
      </c>
      <c r="AK64" s="71">
        <v>0</v>
      </c>
      <c r="AL64" s="71">
        <v>0</v>
      </c>
      <c r="AM64" s="71">
        <v>4203563.9614503058</v>
      </c>
      <c r="AN64" s="71">
        <v>0</v>
      </c>
      <c r="AO64" s="71">
        <v>0</v>
      </c>
      <c r="AP64" s="71">
        <v>139606026.26884407</v>
      </c>
      <c r="AQ64" s="72"/>
      <c r="AR64" s="71">
        <v>477</v>
      </c>
      <c r="AS64" s="71">
        <v>14</v>
      </c>
      <c r="AT64" s="71">
        <v>0</v>
      </c>
      <c r="AU64" s="71">
        <v>0</v>
      </c>
      <c r="AV64" s="71">
        <v>0</v>
      </c>
      <c r="AW64" s="71">
        <v>0</v>
      </c>
      <c r="AX64" s="71"/>
      <c r="AY64" s="72"/>
      <c r="AZ64" s="71">
        <v>1632.7</v>
      </c>
      <c r="BA64" s="71">
        <v>316.5</v>
      </c>
      <c r="BB64" s="71">
        <v>0</v>
      </c>
      <c r="BC64" s="71">
        <v>0</v>
      </c>
      <c r="BD64" s="71">
        <v>0</v>
      </c>
      <c r="BE64" s="71">
        <v>0</v>
      </c>
      <c r="BF64" s="71"/>
      <c r="BG64" s="72"/>
      <c r="BH64" s="71">
        <v>0</v>
      </c>
      <c r="BI64" s="71">
        <v>0</v>
      </c>
      <c r="BJ64" s="71">
        <v>56.783999999999999</v>
      </c>
      <c r="BK64" s="71">
        <v>0</v>
      </c>
      <c r="BL64" s="71">
        <v>0</v>
      </c>
      <c r="BM64" s="71">
        <v>0</v>
      </c>
      <c r="BN64" s="72"/>
      <c r="BO64" s="71">
        <v>0</v>
      </c>
      <c r="BP64" s="71">
        <v>0</v>
      </c>
      <c r="BQ64" s="71">
        <v>5</v>
      </c>
      <c r="BR64" s="71">
        <v>0</v>
      </c>
      <c r="BS64" s="71">
        <v>0</v>
      </c>
      <c r="BT64" s="71">
        <v>0</v>
      </c>
      <c r="BU64"/>
      <c r="BV64" s="70">
        <v>56.783999999999999</v>
      </c>
      <c r="BW64" s="70">
        <v>0</v>
      </c>
      <c r="BX64" s="70">
        <v>0</v>
      </c>
      <c r="BY64" s="70">
        <v>0</v>
      </c>
      <c r="BZ64" s="70">
        <v>0</v>
      </c>
      <c r="CA64" s="70">
        <v>0</v>
      </c>
      <c r="CB64" s="70">
        <v>0</v>
      </c>
      <c r="CC64" s="70">
        <v>0</v>
      </c>
      <c r="CD64" s="70">
        <v>0</v>
      </c>
    </row>
    <row r="65" spans="1:82">
      <c r="A65" s="70" t="s">
        <v>1740</v>
      </c>
      <c r="B65" s="70">
        <v>270</v>
      </c>
      <c r="C65" s="70">
        <v>15</v>
      </c>
      <c r="D65" s="70">
        <v>16</v>
      </c>
      <c r="E65" s="70">
        <v>2018</v>
      </c>
      <c r="F65" s="70" t="s">
        <v>183</v>
      </c>
      <c r="G65" s="1064" t="s">
        <v>1725</v>
      </c>
      <c r="H65" s="70" t="s">
        <v>1726</v>
      </c>
      <c r="I65" s="148"/>
      <c r="J65" s="71">
        <v>29.469913018945945</v>
      </c>
      <c r="K65" s="71">
        <v>0.41230797530751268</v>
      </c>
      <c r="L65" s="71">
        <v>1.7007479399848657</v>
      </c>
      <c r="M65" s="71">
        <v>18.3833865086307</v>
      </c>
      <c r="N65" s="71">
        <v>29.267898516552158</v>
      </c>
      <c r="O65" s="71">
        <v>15.515181419405105</v>
      </c>
      <c r="P65" s="71">
        <v>4.8515834459283163</v>
      </c>
      <c r="Q65" s="71">
        <v>1.95789732394773</v>
      </c>
      <c r="R65" s="71">
        <v>0</v>
      </c>
      <c r="S65" s="71">
        <v>3.3243472804639995</v>
      </c>
      <c r="T65" s="72"/>
      <c r="U65" s="71">
        <v>4934192</v>
      </c>
      <c r="V65" s="71">
        <v>252</v>
      </c>
      <c r="W65" s="71">
        <v>22</v>
      </c>
      <c r="X65" s="71">
        <v>5926</v>
      </c>
      <c r="Y65" s="71">
        <v>13159</v>
      </c>
      <c r="Z65" s="71">
        <v>9454</v>
      </c>
      <c r="AA65" s="71">
        <v>1015</v>
      </c>
      <c r="AB65" s="71">
        <v>30891</v>
      </c>
      <c r="AC65" s="71">
        <v>0</v>
      </c>
      <c r="AD65" s="71">
        <v>3.324347280464</v>
      </c>
      <c r="AE65" s="72"/>
      <c r="AF65" s="71">
        <v>37942833.172262073</v>
      </c>
      <c r="AG65" s="71">
        <v>352547.51487077889</v>
      </c>
      <c r="AH65" s="71">
        <v>369405.24705679971</v>
      </c>
      <c r="AI65" s="71">
        <v>35578054.161049709</v>
      </c>
      <c r="AJ65" s="71">
        <v>53920933.070722349</v>
      </c>
      <c r="AK65" s="71">
        <v>0</v>
      </c>
      <c r="AL65" s="71">
        <v>0</v>
      </c>
      <c r="AM65" s="71">
        <v>4252180.4609935451</v>
      </c>
      <c r="AN65" s="71">
        <v>0</v>
      </c>
      <c r="AO65" s="71">
        <v>0</v>
      </c>
      <c r="AP65" s="71">
        <v>132415953.62695526</v>
      </c>
      <c r="AQ65" s="72"/>
      <c r="AR65" s="71">
        <v>517</v>
      </c>
      <c r="AS65" s="71">
        <v>16</v>
      </c>
      <c r="AT65" s="71">
        <v>0</v>
      </c>
      <c r="AU65" s="71">
        <v>0</v>
      </c>
      <c r="AV65" s="71">
        <v>0</v>
      </c>
      <c r="AW65" s="71">
        <v>0</v>
      </c>
      <c r="AX65" s="71"/>
      <c r="AY65" s="72"/>
      <c r="AZ65" s="71">
        <v>1796.2999999999997</v>
      </c>
      <c r="BA65" s="71">
        <v>340</v>
      </c>
      <c r="BB65" s="71">
        <v>0</v>
      </c>
      <c r="BC65" s="71">
        <v>0</v>
      </c>
      <c r="BD65" s="71">
        <v>0</v>
      </c>
      <c r="BE65" s="71">
        <v>0</v>
      </c>
      <c r="BF65" s="71"/>
      <c r="BG65" s="72"/>
      <c r="BH65" s="71">
        <v>0</v>
      </c>
      <c r="BI65" s="71">
        <v>0</v>
      </c>
      <c r="BJ65" s="71">
        <v>51.146999999999998</v>
      </c>
      <c r="BK65" s="71">
        <v>0</v>
      </c>
      <c r="BL65" s="71">
        <v>0</v>
      </c>
      <c r="BM65" s="71">
        <v>0</v>
      </c>
      <c r="BN65" s="72"/>
      <c r="BO65" s="71">
        <v>0</v>
      </c>
      <c r="BP65" s="71">
        <v>0</v>
      </c>
      <c r="BQ65" s="71">
        <v>6</v>
      </c>
      <c r="BR65" s="71">
        <v>0</v>
      </c>
      <c r="BS65" s="71">
        <v>0</v>
      </c>
      <c r="BT65" s="71">
        <v>0</v>
      </c>
      <c r="BU65"/>
      <c r="BV65" s="70">
        <v>51.146999999999998</v>
      </c>
      <c r="BW65" s="70">
        <v>0</v>
      </c>
      <c r="BX65" s="70">
        <v>0</v>
      </c>
      <c r="BY65" s="70">
        <v>0</v>
      </c>
      <c r="BZ65" s="70">
        <v>0</v>
      </c>
      <c r="CA65" s="70">
        <v>0</v>
      </c>
      <c r="CB65" s="70">
        <v>0</v>
      </c>
      <c r="CC65" s="70">
        <v>0</v>
      </c>
      <c r="CD65" s="70">
        <v>0</v>
      </c>
    </row>
    <row r="66" spans="1:82">
      <c r="A66" s="70" t="s">
        <v>1741</v>
      </c>
      <c r="B66" s="70">
        <v>271</v>
      </c>
      <c r="C66" s="70">
        <v>16</v>
      </c>
      <c r="D66" s="70">
        <v>16</v>
      </c>
      <c r="E66" s="70">
        <v>2019</v>
      </c>
      <c r="F66" s="70" t="s">
        <v>158</v>
      </c>
      <c r="G66" s="70" t="s">
        <v>1725</v>
      </c>
      <c r="H66" s="70" t="s">
        <v>1726</v>
      </c>
      <c r="I66" s="148"/>
      <c r="J66" s="71">
        <v>32.748955868620456</v>
      </c>
      <c r="K66" s="71">
        <v>0.37017677191614634</v>
      </c>
      <c r="L66" s="71">
        <v>1.7152629100950691</v>
      </c>
      <c r="M66" s="71">
        <v>17.514190843268739</v>
      </c>
      <c r="N66" s="71">
        <v>26.280077872496371</v>
      </c>
      <c r="O66" s="71">
        <v>15.308265376086819</v>
      </c>
      <c r="P66" s="71">
        <v>4.9700426110525573</v>
      </c>
      <c r="Q66" s="71">
        <v>1.95263476681043</v>
      </c>
      <c r="R66" s="71">
        <v>0</v>
      </c>
      <c r="S66" s="71">
        <v>3.3116356975799999</v>
      </c>
      <c r="T66" s="72"/>
      <c r="U66" s="71">
        <v>5629803</v>
      </c>
      <c r="V66" s="71">
        <v>252</v>
      </c>
      <c r="W66" s="71">
        <v>22</v>
      </c>
      <c r="X66" s="71">
        <v>5926</v>
      </c>
      <c r="Y66" s="71">
        <v>13587</v>
      </c>
      <c r="Z66" s="71">
        <v>9584</v>
      </c>
      <c r="AA66" s="71">
        <v>1032</v>
      </c>
      <c r="AB66" s="71">
        <v>31642</v>
      </c>
      <c r="AC66" s="71">
        <v>0</v>
      </c>
      <c r="AD66" s="71">
        <v>3.3116356975799999</v>
      </c>
      <c r="AE66" s="72"/>
      <c r="AF66" s="71">
        <v>42931381.839604877</v>
      </c>
      <c r="AG66" s="71">
        <v>333085.72288717929</v>
      </c>
      <c r="AH66" s="71">
        <v>392005.96619313449</v>
      </c>
      <c r="AI66" s="71">
        <v>35849366.637642197</v>
      </c>
      <c r="AJ66" s="71">
        <v>50267233.21595607</v>
      </c>
      <c r="AK66" s="71">
        <v>0</v>
      </c>
      <c r="AL66" s="71">
        <v>0</v>
      </c>
      <c r="AM66" s="71">
        <v>4309402.1991515318</v>
      </c>
      <c r="AN66" s="71">
        <v>0</v>
      </c>
      <c r="AO66" s="71">
        <v>0</v>
      </c>
      <c r="AP66" s="71">
        <v>134082475.58143498</v>
      </c>
      <c r="AQ66" s="72"/>
      <c r="AR66" s="71">
        <v>560</v>
      </c>
      <c r="AS66" s="71">
        <v>16</v>
      </c>
      <c r="AT66" s="71">
        <v>0</v>
      </c>
      <c r="AU66" s="71">
        <v>0</v>
      </c>
      <c r="AV66" s="71">
        <v>0</v>
      </c>
      <c r="AW66" s="71">
        <v>0</v>
      </c>
      <c r="AX66" s="71"/>
      <c r="AY66" s="72"/>
      <c r="AZ66" s="71">
        <v>1968.8</v>
      </c>
      <c r="BA66" s="71">
        <v>340.2</v>
      </c>
      <c r="BB66" s="71">
        <v>0</v>
      </c>
      <c r="BC66" s="71">
        <v>0</v>
      </c>
      <c r="BD66" s="71">
        <v>0</v>
      </c>
      <c r="BE66" s="71">
        <v>0</v>
      </c>
      <c r="BF66" s="71"/>
      <c r="BG66" s="72"/>
      <c r="BH66" s="71">
        <v>0</v>
      </c>
      <c r="BI66" s="71">
        <v>0</v>
      </c>
      <c r="BJ66" s="71">
        <v>42.845999999999997</v>
      </c>
      <c r="BK66" s="71">
        <v>0</v>
      </c>
      <c r="BL66" s="71">
        <v>0</v>
      </c>
      <c r="BM66" s="71">
        <v>0</v>
      </c>
      <c r="BN66" s="72"/>
      <c r="BO66" s="71">
        <v>0</v>
      </c>
      <c r="BP66" s="71">
        <v>0</v>
      </c>
      <c r="BQ66" s="71">
        <v>6</v>
      </c>
      <c r="BR66" s="71">
        <v>0</v>
      </c>
      <c r="BS66" s="71">
        <v>0</v>
      </c>
      <c r="BT66" s="71">
        <v>0</v>
      </c>
      <c r="BU66"/>
      <c r="BV66" s="70">
        <v>42.845999999999997</v>
      </c>
      <c r="BW66" s="70">
        <v>0</v>
      </c>
      <c r="BX66" s="70">
        <v>0</v>
      </c>
      <c r="BY66" s="70">
        <v>0</v>
      </c>
      <c r="BZ66" s="70">
        <v>0</v>
      </c>
      <c r="CA66" s="70">
        <v>0</v>
      </c>
      <c r="CB66" s="70">
        <v>0</v>
      </c>
      <c r="CC66" s="70">
        <v>0</v>
      </c>
      <c r="CD66" s="70">
        <v>0</v>
      </c>
    </row>
    <row r="67" spans="1:82">
      <c r="A67" s="70" t="s">
        <v>1742</v>
      </c>
      <c r="B67" s="70">
        <v>272</v>
      </c>
      <c r="C67" s="70">
        <v>17</v>
      </c>
      <c r="D67" s="70">
        <v>16</v>
      </c>
      <c r="E67" s="70">
        <v>2020</v>
      </c>
      <c r="F67" s="70" t="s">
        <v>159</v>
      </c>
      <c r="G67" s="70" t="s">
        <v>1725</v>
      </c>
      <c r="H67" s="70" t="s">
        <v>1726</v>
      </c>
      <c r="I67" s="148"/>
      <c r="J67" s="71">
        <v>40.307094290570753</v>
      </c>
      <c r="K67" s="71">
        <v>0.34741917678589546</v>
      </c>
      <c r="L67" s="71">
        <v>0</v>
      </c>
      <c r="M67" s="71">
        <v>17.565720571505317</v>
      </c>
      <c r="N67" s="71">
        <v>32.472001817264321</v>
      </c>
      <c r="O67" s="71">
        <v>13.580137245109098</v>
      </c>
      <c r="P67" s="71">
        <v>4.8073480936194457</v>
      </c>
      <c r="Q67" s="71">
        <v>1.8817904479999199</v>
      </c>
      <c r="R67" s="71">
        <v>0</v>
      </c>
      <c r="S67" s="71">
        <v>4.1729433129999993</v>
      </c>
      <c r="T67" s="72"/>
      <c r="U67" s="71">
        <v>7096578</v>
      </c>
      <c r="V67" s="71">
        <v>227</v>
      </c>
      <c r="W67" s="71">
        <v>0</v>
      </c>
      <c r="X67" s="71">
        <v>6295</v>
      </c>
      <c r="Y67" s="71">
        <v>13768</v>
      </c>
      <c r="Z67" s="71">
        <v>9704</v>
      </c>
      <c r="AA67" s="71">
        <v>1061</v>
      </c>
      <c r="AB67" s="71">
        <v>31916</v>
      </c>
      <c r="AC67" s="71">
        <v>0</v>
      </c>
      <c r="AD67" s="71">
        <v>4.1729433129999993</v>
      </c>
      <c r="AE67" s="72"/>
      <c r="AF67" s="71">
        <v>51500490.04272262</v>
      </c>
      <c r="AG67" s="71">
        <v>282360.9657214387</v>
      </c>
      <c r="AH67" s="71">
        <v>0</v>
      </c>
      <c r="AI67" s="71">
        <v>34409262.68104744</v>
      </c>
      <c r="AJ67" s="71">
        <v>61234772.36928378</v>
      </c>
      <c r="AK67" s="71"/>
      <c r="AL67" s="71"/>
      <c r="AM67" s="71">
        <v>4165392.5941557866</v>
      </c>
      <c r="AN67" s="71"/>
      <c r="AO67" s="71"/>
      <c r="AP67" s="71">
        <v>151592278.65293106</v>
      </c>
      <c r="AQ67" s="72"/>
      <c r="AR67" s="71">
        <v>586</v>
      </c>
      <c r="AS67" s="71">
        <v>17</v>
      </c>
      <c r="AT67" s="71">
        <v>0</v>
      </c>
      <c r="AU67" s="71">
        <v>0</v>
      </c>
      <c r="AV67" s="71">
        <v>0</v>
      </c>
      <c r="AW67" s="71">
        <v>0</v>
      </c>
      <c r="AX67" s="71"/>
      <c r="AY67" s="72"/>
      <c r="AZ67" s="71">
        <v>2107.7000000000039</v>
      </c>
      <c r="BA67" s="71">
        <v>353.6</v>
      </c>
      <c r="BB67" s="71">
        <v>0</v>
      </c>
      <c r="BC67" s="71">
        <v>0</v>
      </c>
      <c r="BD67" s="71">
        <v>0</v>
      </c>
      <c r="BE67" s="71">
        <v>0</v>
      </c>
      <c r="BF67" s="71"/>
      <c r="BG67" s="72"/>
      <c r="BH67" s="71">
        <v>0</v>
      </c>
      <c r="BI67" s="71">
        <v>0</v>
      </c>
      <c r="BJ67" s="71">
        <v>41.097999999999999</v>
      </c>
      <c r="BK67" s="71">
        <v>0</v>
      </c>
      <c r="BL67" s="71">
        <v>0</v>
      </c>
      <c r="BM67" s="71">
        <v>0</v>
      </c>
      <c r="BN67" s="72"/>
      <c r="BO67" s="71">
        <v>0</v>
      </c>
      <c r="BP67" s="71">
        <v>0</v>
      </c>
      <c r="BQ67" s="71">
        <v>6</v>
      </c>
      <c r="BR67" s="71">
        <v>0</v>
      </c>
      <c r="BS67" s="71">
        <v>0</v>
      </c>
      <c r="BT67" s="71">
        <v>0</v>
      </c>
      <c r="BU67"/>
      <c r="BV67" s="70">
        <v>41.097999999999999</v>
      </c>
      <c r="BW67" s="70">
        <v>0</v>
      </c>
      <c r="BX67" s="70">
        <v>0</v>
      </c>
      <c r="BY67" s="70">
        <v>0</v>
      </c>
      <c r="BZ67" s="70">
        <v>0</v>
      </c>
      <c r="CA67" s="70">
        <v>0</v>
      </c>
      <c r="CB67" s="70">
        <v>0</v>
      </c>
      <c r="CC67" s="70">
        <v>0</v>
      </c>
      <c r="CD67" s="70">
        <v>0</v>
      </c>
    </row>
    <row r="68" spans="1:82">
      <c r="A68" s="70" t="s">
        <v>1743</v>
      </c>
      <c r="B68" s="70">
        <v>272</v>
      </c>
      <c r="C68" s="70">
        <v>18</v>
      </c>
      <c r="D68" s="70">
        <v>16</v>
      </c>
      <c r="E68" s="70">
        <v>2021</v>
      </c>
      <c r="F68" s="70" t="s">
        <v>160</v>
      </c>
      <c r="G68" s="70" t="s">
        <v>1725</v>
      </c>
      <c r="H68" s="70" t="s">
        <v>1726</v>
      </c>
      <c r="I68" s="148"/>
      <c r="J68" s="71">
        <v>33.86980085447891</v>
      </c>
      <c r="K68" s="71">
        <v>0.37429006824707728</v>
      </c>
      <c r="L68" s="71">
        <v>0</v>
      </c>
      <c r="M68" s="71">
        <v>17.775445815727586</v>
      </c>
      <c r="N68" s="71">
        <v>27.235189341173498</v>
      </c>
      <c r="O68" s="71">
        <v>13.265164112337041</v>
      </c>
      <c r="P68" s="71">
        <v>4.9068200561191118</v>
      </c>
      <c r="Q68" s="71">
        <v>1.8624903388708101</v>
      </c>
      <c r="R68" s="71">
        <v>0</v>
      </c>
      <c r="S68" s="71">
        <v>3.0667789827199998</v>
      </c>
      <c r="T68" s="72"/>
      <c r="U68" s="71">
        <v>7079244</v>
      </c>
      <c r="V68" s="71">
        <v>227</v>
      </c>
      <c r="W68" s="71">
        <v>0</v>
      </c>
      <c r="X68" s="71">
        <v>6295</v>
      </c>
      <c r="Y68" s="71">
        <v>13967</v>
      </c>
      <c r="Z68" s="71">
        <v>9760</v>
      </c>
      <c r="AA68" s="71">
        <v>1056</v>
      </c>
      <c r="AB68" s="71">
        <v>31899</v>
      </c>
      <c r="AC68" s="71">
        <v>0</v>
      </c>
      <c r="AD68" s="71">
        <v>3.0667789827199998</v>
      </c>
      <c r="AE68" s="72"/>
      <c r="AF68" s="71">
        <v>48109586.070041984</v>
      </c>
      <c r="AG68" s="71">
        <v>329662.82598041208</v>
      </c>
      <c r="AH68" s="71">
        <v>0</v>
      </c>
      <c r="AI68" s="71">
        <v>39335924.311721146</v>
      </c>
      <c r="AJ68" s="71">
        <v>56682885.537722237</v>
      </c>
      <c r="AK68" s="71">
        <v>0</v>
      </c>
      <c r="AL68" s="71">
        <v>0</v>
      </c>
      <c r="AM68" s="71">
        <v>4187186.7571811052</v>
      </c>
      <c r="AN68" s="71">
        <v>0</v>
      </c>
      <c r="AO68" s="71">
        <v>0</v>
      </c>
      <c r="AP68" s="71">
        <v>148645245.50264689</v>
      </c>
      <c r="AQ68" s="72"/>
      <c r="AR68" s="71">
        <v>616</v>
      </c>
      <c r="AS68" s="71">
        <v>17</v>
      </c>
      <c r="AT68" s="71">
        <v>0</v>
      </c>
      <c r="AU68" s="71">
        <v>0</v>
      </c>
      <c r="AV68" s="71">
        <v>0</v>
      </c>
      <c r="AW68" s="71">
        <v>0</v>
      </c>
      <c r="AX68" s="71"/>
      <c r="AY68" s="72"/>
      <c r="AZ68" s="71">
        <v>2284.4000000000028</v>
      </c>
      <c r="BA68" s="71">
        <v>353.6</v>
      </c>
      <c r="BB68" s="71">
        <v>0</v>
      </c>
      <c r="BC68" s="71">
        <v>0</v>
      </c>
      <c r="BD68" s="71">
        <v>0</v>
      </c>
      <c r="BE68" s="71">
        <v>0</v>
      </c>
      <c r="BF68" s="71"/>
      <c r="BG68" s="72"/>
      <c r="BH68" s="71">
        <v>0</v>
      </c>
      <c r="BI68" s="71">
        <v>0</v>
      </c>
      <c r="BJ68" s="71">
        <v>42.31</v>
      </c>
      <c r="BK68" s="71">
        <v>0</v>
      </c>
      <c r="BL68" s="71">
        <v>0</v>
      </c>
      <c r="BM68" s="71">
        <v>0</v>
      </c>
      <c r="BN68" s="72"/>
      <c r="BO68" s="71">
        <v>0</v>
      </c>
      <c r="BP68" s="71">
        <v>0</v>
      </c>
      <c r="BQ68" s="71">
        <v>6</v>
      </c>
      <c r="BR68" s="71">
        <v>0</v>
      </c>
      <c r="BS68" s="71">
        <v>0</v>
      </c>
      <c r="BT68" s="71">
        <v>0</v>
      </c>
      <c r="BU68"/>
      <c r="BV68" s="70">
        <v>42.31</v>
      </c>
      <c r="BW68" s="70">
        <v>0</v>
      </c>
      <c r="BX68" s="70">
        <v>0</v>
      </c>
      <c r="BY68" s="70">
        <v>0</v>
      </c>
      <c r="BZ68" s="70">
        <v>0</v>
      </c>
      <c r="CA68" s="70">
        <v>0</v>
      </c>
      <c r="CB68" s="70">
        <v>0</v>
      </c>
      <c r="CC68" s="70">
        <v>0</v>
      </c>
      <c r="CD68" s="70">
        <v>0</v>
      </c>
    </row>
    <row r="69" spans="1:82">
      <c r="A69" s="70" t="s">
        <v>1744</v>
      </c>
      <c r="B69" s="70">
        <v>272</v>
      </c>
      <c r="C69" s="70">
        <v>19</v>
      </c>
      <c r="D69" s="70">
        <v>16</v>
      </c>
      <c r="E69" s="70">
        <v>2022</v>
      </c>
      <c r="F69" s="70" t="s">
        <v>161</v>
      </c>
      <c r="G69" s="70" t="s">
        <v>1725</v>
      </c>
      <c r="H69" s="70" t="s">
        <v>1726</v>
      </c>
      <c r="I69" s="148"/>
      <c r="J69" s="71">
        <v>35.812614687509338</v>
      </c>
      <c r="K69" s="71">
        <v>0.38299379573704151</v>
      </c>
      <c r="L69" s="71">
        <v>0</v>
      </c>
      <c r="M69" s="71">
        <v>19.153990718121875</v>
      </c>
      <c r="N69" s="71">
        <v>33.370866832652233</v>
      </c>
      <c r="O69" s="71">
        <v>14.057589397247138</v>
      </c>
      <c r="P69" s="71">
        <v>5.0024846394079487</v>
      </c>
      <c r="Q69" s="71">
        <v>1.8629950359791887</v>
      </c>
      <c r="R69" s="71">
        <v>0</v>
      </c>
      <c r="S69" s="71">
        <v>4.1139072454049996</v>
      </c>
      <c r="T69" s="72"/>
      <c r="U69" s="71">
        <v>7779193</v>
      </c>
      <c r="V69" s="71">
        <v>227</v>
      </c>
      <c r="W69" s="71">
        <v>0</v>
      </c>
      <c r="X69" s="71">
        <v>6295</v>
      </c>
      <c r="Y69" s="71">
        <v>13912</v>
      </c>
      <c r="Z69" s="71">
        <v>9827</v>
      </c>
      <c r="AA69" s="71">
        <v>1093</v>
      </c>
      <c r="AB69" s="71">
        <v>31646</v>
      </c>
      <c r="AC69" s="71">
        <v>0</v>
      </c>
      <c r="AD69" s="71">
        <v>4.1139072454049996</v>
      </c>
      <c r="AE69" s="72"/>
      <c r="AF69" s="71">
        <v>44107206.827586494</v>
      </c>
      <c r="AG69" s="71">
        <v>340642.80615907477</v>
      </c>
      <c r="AH69" s="71">
        <v>0</v>
      </c>
      <c r="AI69" s="71">
        <v>37716864.503346756</v>
      </c>
      <c r="AJ69" s="71">
        <v>65171748.216239847</v>
      </c>
      <c r="AK69" s="71">
        <v>0</v>
      </c>
      <c r="AL69" s="71">
        <v>0</v>
      </c>
      <c r="AM69" s="71">
        <v>4086362.3588075796</v>
      </c>
      <c r="AN69" s="71">
        <v>0</v>
      </c>
      <c r="AO69" s="71">
        <v>0</v>
      </c>
      <c r="AP69" s="71">
        <v>151422824.71213976</v>
      </c>
      <c r="AQ69" s="72"/>
      <c r="AR69" s="71">
        <v>652</v>
      </c>
      <c r="AS69" s="71">
        <v>17</v>
      </c>
      <c r="AT69" s="71">
        <v>0</v>
      </c>
      <c r="AU69" s="71">
        <v>0</v>
      </c>
      <c r="AV69" s="71">
        <v>0</v>
      </c>
      <c r="AW69" s="71">
        <v>0</v>
      </c>
      <c r="AX69" s="71"/>
      <c r="AY69" s="72"/>
      <c r="AZ69" s="71">
        <v>2482.7000000000035</v>
      </c>
      <c r="BA69" s="71">
        <v>353.59999999999997</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1745</v>
      </c>
      <c r="B70" s="70">
        <v>272</v>
      </c>
      <c r="C70" s="70">
        <v>20</v>
      </c>
      <c r="D70" s="70">
        <v>16</v>
      </c>
      <c r="E70" s="70">
        <v>2023</v>
      </c>
      <c r="F70" s="70" t="s">
        <v>1539</v>
      </c>
      <c r="G70" s="70" t="s">
        <v>1725</v>
      </c>
      <c r="H70" s="70" t="s">
        <v>1726</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713</v>
      </c>
      <c r="AS70" s="71">
        <v>19</v>
      </c>
      <c r="AT70" s="71">
        <v>0</v>
      </c>
      <c r="AU70" s="71">
        <v>0</v>
      </c>
      <c r="AV70" s="71">
        <v>0</v>
      </c>
      <c r="AW70" s="71">
        <v>0</v>
      </c>
      <c r="AX70" s="71"/>
      <c r="AY70" s="72"/>
      <c r="AZ70" s="71">
        <v>2713.0000000000059</v>
      </c>
      <c r="BA70" s="71">
        <v>384.59999999999997</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1746</v>
      </c>
      <c r="B71" s="70">
        <v>272</v>
      </c>
      <c r="C71" s="70">
        <v>21</v>
      </c>
      <c r="D71" s="70">
        <v>16</v>
      </c>
      <c r="E71" s="70">
        <v>2024</v>
      </c>
      <c r="F71" s="70" t="s">
        <v>1554</v>
      </c>
      <c r="G71" s="70" t="s">
        <v>1725</v>
      </c>
      <c r="H71" s="70" t="s">
        <v>1726</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1747</v>
      </c>
      <c r="B72" s="70">
        <v>171</v>
      </c>
      <c r="C72" s="70">
        <v>1</v>
      </c>
      <c r="D72" s="70">
        <v>11</v>
      </c>
      <c r="E72" s="70">
        <v>1990</v>
      </c>
      <c r="F72" s="70" t="s">
        <v>787</v>
      </c>
      <c r="G72" s="70" t="s">
        <v>1748</v>
      </c>
      <c r="H72" s="70" t="s">
        <v>1749</v>
      </c>
      <c r="I72" s="148"/>
      <c r="J72" s="71">
        <v>96.502467007059721</v>
      </c>
      <c r="K72" s="71">
        <v>6.2275520633971801</v>
      </c>
      <c r="L72" s="71">
        <v>7.8683281744773979</v>
      </c>
      <c r="M72" s="71">
        <v>25.393715244991451</v>
      </c>
      <c r="N72" s="71">
        <v>38.29986970047436</v>
      </c>
      <c r="O72" s="71">
        <v>28.6449429453676</v>
      </c>
      <c r="P72" s="71">
        <v>41.616714697158571</v>
      </c>
      <c r="Q72" s="71">
        <v>2.0183402814753899</v>
      </c>
      <c r="R72" s="71">
        <v>0</v>
      </c>
      <c r="S72" s="71">
        <v>1.819508028480388</v>
      </c>
      <c r="T72" s="72"/>
      <c r="U72" s="71">
        <v>14367013</v>
      </c>
      <c r="V72" s="71">
        <v>1816</v>
      </c>
      <c r="W72" s="71">
        <v>112</v>
      </c>
      <c r="X72" s="71">
        <v>8739</v>
      </c>
      <c r="Y72" s="71">
        <v>9519</v>
      </c>
      <c r="Z72" s="71">
        <v>11782</v>
      </c>
      <c r="AA72" s="71">
        <v>10105</v>
      </c>
      <c r="AB72" s="71">
        <v>32771</v>
      </c>
      <c r="AC72" s="71">
        <v>0</v>
      </c>
      <c r="AD72" s="71">
        <v>1.819508028480388</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1750</v>
      </c>
      <c r="B73" s="70">
        <v>172</v>
      </c>
      <c r="C73" s="70">
        <v>2</v>
      </c>
      <c r="D73" s="70">
        <v>11</v>
      </c>
      <c r="E73" s="70">
        <v>2005</v>
      </c>
      <c r="F73" s="70" t="s">
        <v>789</v>
      </c>
      <c r="G73" s="70" t="s">
        <v>1748</v>
      </c>
      <c r="H73" s="70" t="s">
        <v>1749</v>
      </c>
      <c r="I73" s="148"/>
      <c r="J73" s="71">
        <v>82.217548078018112</v>
      </c>
      <c r="K73" s="71">
        <v>4.4879361016591313</v>
      </c>
      <c r="L73" s="71">
        <v>27.819618970220951</v>
      </c>
      <c r="M73" s="71">
        <v>48.41820197960795</v>
      </c>
      <c r="N73" s="71">
        <v>63.266707630487787</v>
      </c>
      <c r="O73" s="71">
        <v>44.31618557386269</v>
      </c>
      <c r="P73" s="71">
        <v>41.099266851163691</v>
      </c>
      <c r="Q73" s="71">
        <v>2.00762317838063</v>
      </c>
      <c r="R73" s="71">
        <v>0</v>
      </c>
      <c r="S73" s="71">
        <v>1.175907141544509</v>
      </c>
      <c r="T73" s="72"/>
      <c r="U73" s="71">
        <v>14814513</v>
      </c>
      <c r="V73" s="71">
        <v>1724</v>
      </c>
      <c r="W73" s="71">
        <v>372</v>
      </c>
      <c r="X73" s="71">
        <v>8886</v>
      </c>
      <c r="Y73" s="71">
        <v>11822</v>
      </c>
      <c r="Z73" s="71">
        <v>21093</v>
      </c>
      <c r="AA73" s="71">
        <v>8173</v>
      </c>
      <c r="AB73" s="71">
        <v>34077</v>
      </c>
      <c r="AC73" s="71">
        <v>0</v>
      </c>
      <c r="AD73" s="71">
        <v>1.175907141544509</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1751</v>
      </c>
      <c r="B74" s="70">
        <v>173</v>
      </c>
      <c r="C74" s="70">
        <v>3</v>
      </c>
      <c r="D74" s="70">
        <v>11</v>
      </c>
      <c r="E74" s="70">
        <v>2006</v>
      </c>
      <c r="F74" s="70" t="s">
        <v>790</v>
      </c>
      <c r="G74" s="70" t="s">
        <v>1748</v>
      </c>
      <c r="H74" s="70" t="s">
        <v>1749</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1752</v>
      </c>
      <c r="B75" s="70">
        <v>174</v>
      </c>
      <c r="C75" s="70">
        <v>4</v>
      </c>
      <c r="D75" s="70">
        <v>11</v>
      </c>
      <c r="E75" s="70">
        <v>2007</v>
      </c>
      <c r="F75" s="70" t="s">
        <v>791</v>
      </c>
      <c r="G75" s="70" t="s">
        <v>1748</v>
      </c>
      <c r="H75" s="70" t="s">
        <v>1749</v>
      </c>
      <c r="I75" s="148"/>
      <c r="J75" s="71">
        <v>93.003734134821755</v>
      </c>
      <c r="K75" s="71">
        <v>4.1342397309446373</v>
      </c>
      <c r="L75" s="71">
        <v>23.702966260752</v>
      </c>
      <c r="M75" s="71">
        <v>51.714105870481013</v>
      </c>
      <c r="N75" s="71">
        <v>57.013300592361119</v>
      </c>
      <c r="O75" s="71">
        <v>43.52946560274659</v>
      </c>
      <c r="P75" s="71">
        <v>40.484343181554358</v>
      </c>
      <c r="Q75" s="71">
        <v>2.1275506076475299</v>
      </c>
      <c r="R75" s="71">
        <v>0</v>
      </c>
      <c r="S75" s="71">
        <v>1.1871816246150071</v>
      </c>
      <c r="T75" s="72"/>
      <c r="U75" s="71">
        <v>17143928</v>
      </c>
      <c r="V75" s="71">
        <v>1545</v>
      </c>
      <c r="W75" s="71">
        <v>386</v>
      </c>
      <c r="X75" s="71">
        <v>11074</v>
      </c>
      <c r="Y75" s="71">
        <v>12136</v>
      </c>
      <c r="Z75" s="71">
        <v>21538</v>
      </c>
      <c r="AA75" s="71">
        <v>7928</v>
      </c>
      <c r="AB75" s="71">
        <v>34203</v>
      </c>
      <c r="AC75" s="71">
        <v>0</v>
      </c>
      <c r="AD75" s="71">
        <v>1.1871816246150071</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1753</v>
      </c>
      <c r="B76" s="70">
        <v>175</v>
      </c>
      <c r="C76" s="70">
        <v>5</v>
      </c>
      <c r="D76" s="70">
        <v>11</v>
      </c>
      <c r="E76" s="70">
        <v>2008</v>
      </c>
      <c r="F76" s="70" t="s">
        <v>792</v>
      </c>
      <c r="G76" s="70" t="s">
        <v>1748</v>
      </c>
      <c r="H76" s="70" t="s">
        <v>1749</v>
      </c>
      <c r="I76" s="148"/>
      <c r="J76" s="71">
        <v>79.036541524122811</v>
      </c>
      <c r="K76" s="71">
        <v>3.0646525824063469</v>
      </c>
      <c r="L76" s="71">
        <v>21.534694680314921</v>
      </c>
      <c r="M76" s="71">
        <v>55.944522289012482</v>
      </c>
      <c r="N76" s="71">
        <v>51.910281717156991</v>
      </c>
      <c r="O76" s="71">
        <v>41.989029464605977</v>
      </c>
      <c r="P76" s="71">
        <v>39.214041648890337</v>
      </c>
      <c r="Q76" s="71">
        <v>2.0811897672163</v>
      </c>
      <c r="R76" s="71">
        <v>0</v>
      </c>
      <c r="S76" s="71">
        <v>1.024092885143489</v>
      </c>
      <c r="T76" s="72"/>
      <c r="U76" s="71">
        <v>16906428</v>
      </c>
      <c r="V76" s="71">
        <v>1545</v>
      </c>
      <c r="W76" s="71">
        <v>386</v>
      </c>
      <c r="X76" s="71">
        <v>11074</v>
      </c>
      <c r="Y76" s="71">
        <v>12158</v>
      </c>
      <c r="Z76" s="71">
        <v>21505</v>
      </c>
      <c r="AA76" s="71">
        <v>7688</v>
      </c>
      <c r="AB76" s="71">
        <v>34008</v>
      </c>
      <c r="AC76" s="71">
        <v>0</v>
      </c>
      <c r="AD76" s="71">
        <v>1.024092885143489</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1754</v>
      </c>
      <c r="B77" s="70">
        <v>176</v>
      </c>
      <c r="C77" s="70">
        <v>6</v>
      </c>
      <c r="D77" s="70">
        <v>11</v>
      </c>
      <c r="E77" s="70">
        <v>2009</v>
      </c>
      <c r="F77" s="70" t="s">
        <v>176</v>
      </c>
      <c r="G77" s="70" t="s">
        <v>1748</v>
      </c>
      <c r="H77" s="70" t="s">
        <v>1749</v>
      </c>
      <c r="I77" s="148"/>
      <c r="J77" s="71">
        <v>74.782663161755352</v>
      </c>
      <c r="K77" s="71">
        <v>2.9934715743201492</v>
      </c>
      <c r="L77" s="71">
        <v>15.338569865746191</v>
      </c>
      <c r="M77" s="71">
        <v>57.448871975828467</v>
      </c>
      <c r="N77" s="71">
        <v>52.519440439797137</v>
      </c>
      <c r="O77" s="71">
        <v>42.247216914460509</v>
      </c>
      <c r="P77" s="71">
        <v>37.477070233612586</v>
      </c>
      <c r="Q77" s="71">
        <v>1.97313239093729</v>
      </c>
      <c r="R77" s="71">
        <v>0</v>
      </c>
      <c r="S77" s="71">
        <v>1.219952155115178</v>
      </c>
      <c r="T77" s="72"/>
      <c r="U77" s="71">
        <v>11883129</v>
      </c>
      <c r="V77" s="71">
        <v>1446</v>
      </c>
      <c r="W77" s="71">
        <v>383</v>
      </c>
      <c r="X77" s="71">
        <v>11595</v>
      </c>
      <c r="Y77" s="71">
        <v>12206</v>
      </c>
      <c r="Z77" s="71">
        <v>21357</v>
      </c>
      <c r="AA77" s="71">
        <v>7543</v>
      </c>
      <c r="AB77" s="71">
        <v>33846</v>
      </c>
      <c r="AC77" s="71">
        <v>0</v>
      </c>
      <c r="AD77" s="71">
        <v>1.219952155115178</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34.15</v>
      </c>
      <c r="BK77" s="71">
        <v>0</v>
      </c>
      <c r="BL77" s="71">
        <v>0</v>
      </c>
      <c r="BM77" s="71">
        <v>0</v>
      </c>
      <c r="BN77" s="72"/>
      <c r="BO77" s="71">
        <v>0</v>
      </c>
      <c r="BP77" s="71">
        <v>0</v>
      </c>
      <c r="BQ77" s="71">
        <v>6</v>
      </c>
      <c r="BR77" s="71">
        <v>0</v>
      </c>
      <c r="BS77" s="71">
        <v>0</v>
      </c>
      <c r="BT77" s="71">
        <v>0</v>
      </c>
      <c r="BU77"/>
      <c r="BV77" s="70">
        <v>34.15</v>
      </c>
      <c r="BW77" s="70">
        <v>0</v>
      </c>
      <c r="BX77" s="70">
        <v>0</v>
      </c>
      <c r="BY77" s="70">
        <v>0</v>
      </c>
      <c r="BZ77" s="70">
        <v>0</v>
      </c>
      <c r="CA77" s="70">
        <v>0</v>
      </c>
      <c r="CB77" s="70">
        <v>0</v>
      </c>
      <c r="CC77" s="70">
        <v>0</v>
      </c>
      <c r="CD77" s="70">
        <v>0</v>
      </c>
    </row>
    <row r="78" spans="1:82">
      <c r="A78" s="70" t="s">
        <v>1755</v>
      </c>
      <c r="B78" s="70">
        <v>177</v>
      </c>
      <c r="C78" s="70">
        <v>7</v>
      </c>
      <c r="D78" s="70">
        <v>11</v>
      </c>
      <c r="E78" s="70">
        <v>2010</v>
      </c>
      <c r="F78" s="70" t="s">
        <v>177</v>
      </c>
      <c r="G78" s="70" t="s">
        <v>1748</v>
      </c>
      <c r="H78" s="70" t="s">
        <v>1749</v>
      </c>
      <c r="I78" s="148"/>
      <c r="J78" s="71">
        <v>75.293798188441926</v>
      </c>
      <c r="K78" s="71">
        <v>3.2068723284536289</v>
      </c>
      <c r="L78" s="71">
        <v>15.61994404584528</v>
      </c>
      <c r="M78" s="71">
        <v>59.356019949779302</v>
      </c>
      <c r="N78" s="71">
        <v>56.343395873150463</v>
      </c>
      <c r="O78" s="71">
        <v>42.173888225307422</v>
      </c>
      <c r="P78" s="71">
        <v>37.555424709609213</v>
      </c>
      <c r="Q78" s="71">
        <v>2.0563570575951098</v>
      </c>
      <c r="R78" s="71">
        <v>0</v>
      </c>
      <c r="S78" s="71">
        <v>1.138611191168424</v>
      </c>
      <c r="T78" s="72"/>
      <c r="U78" s="71">
        <v>13971361</v>
      </c>
      <c r="V78" s="71">
        <v>1446</v>
      </c>
      <c r="W78" s="71">
        <v>383</v>
      </c>
      <c r="X78" s="71">
        <v>11595</v>
      </c>
      <c r="Y78" s="71">
        <v>12304</v>
      </c>
      <c r="Z78" s="71">
        <v>21419</v>
      </c>
      <c r="AA78" s="71">
        <v>7370</v>
      </c>
      <c r="AB78" s="71">
        <v>33800</v>
      </c>
      <c r="AC78" s="71">
        <v>0</v>
      </c>
      <c r="AD78" s="71">
        <v>1.138611191168424</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35.331000000000003</v>
      </c>
      <c r="BK78" s="71">
        <v>0</v>
      </c>
      <c r="BL78" s="71">
        <v>0</v>
      </c>
      <c r="BM78" s="71">
        <v>0</v>
      </c>
      <c r="BN78" s="72"/>
      <c r="BO78" s="71">
        <v>0</v>
      </c>
      <c r="BP78" s="71">
        <v>0</v>
      </c>
      <c r="BQ78" s="71">
        <v>6</v>
      </c>
      <c r="BR78" s="71">
        <v>0</v>
      </c>
      <c r="BS78" s="71">
        <v>0</v>
      </c>
      <c r="BT78" s="71">
        <v>0</v>
      </c>
      <c r="BU78"/>
      <c r="BV78" s="70">
        <v>35.331000000000003</v>
      </c>
      <c r="BW78" s="70">
        <v>0</v>
      </c>
      <c r="BX78" s="70">
        <v>0</v>
      </c>
      <c r="BY78" s="70">
        <v>0</v>
      </c>
      <c r="BZ78" s="70">
        <v>0</v>
      </c>
      <c r="CA78" s="70">
        <v>0</v>
      </c>
      <c r="CB78" s="70">
        <v>0</v>
      </c>
      <c r="CC78" s="70">
        <v>0</v>
      </c>
      <c r="CD78" s="70">
        <v>0</v>
      </c>
    </row>
    <row r="79" spans="1:82">
      <c r="A79" s="70" t="s">
        <v>1756</v>
      </c>
      <c r="B79" s="70">
        <v>178</v>
      </c>
      <c r="C79" s="70">
        <v>8</v>
      </c>
      <c r="D79" s="70">
        <v>11</v>
      </c>
      <c r="E79" s="70">
        <v>2011</v>
      </c>
      <c r="F79" s="70" t="s">
        <v>178</v>
      </c>
      <c r="G79" s="70" t="s">
        <v>1748</v>
      </c>
      <c r="H79" s="70" t="s">
        <v>1749</v>
      </c>
      <c r="I79" s="148"/>
      <c r="J79" s="71">
        <v>73.44561769599315</v>
      </c>
      <c r="K79" s="71">
        <v>4.0250418373164027</v>
      </c>
      <c r="L79" s="71">
        <v>13.93707311198181</v>
      </c>
      <c r="M79" s="71">
        <v>65.322014760401345</v>
      </c>
      <c r="N79" s="71">
        <v>53.292832448748847</v>
      </c>
      <c r="O79" s="71">
        <v>41.922730058990169</v>
      </c>
      <c r="P79" s="71">
        <v>36.000030045355444</v>
      </c>
      <c r="Q79" s="71">
        <v>2.35366780505246</v>
      </c>
      <c r="R79" s="71">
        <v>0</v>
      </c>
      <c r="S79" s="71">
        <v>1.0844471803333799</v>
      </c>
      <c r="T79" s="72"/>
      <c r="U79" s="71">
        <v>12923178</v>
      </c>
      <c r="V79" s="71">
        <v>1446</v>
      </c>
      <c r="W79" s="71">
        <v>383</v>
      </c>
      <c r="X79" s="71">
        <v>11595</v>
      </c>
      <c r="Y79" s="71">
        <v>12393</v>
      </c>
      <c r="Z79" s="71">
        <v>21754</v>
      </c>
      <c r="AA79" s="71">
        <v>7275</v>
      </c>
      <c r="AB79" s="71">
        <v>33539</v>
      </c>
      <c r="AC79" s="71">
        <v>0</v>
      </c>
      <c r="AD79" s="71">
        <v>1.0844471803333799</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41.374000000000002</v>
      </c>
      <c r="BK79" s="71">
        <v>0</v>
      </c>
      <c r="BL79" s="71">
        <v>0</v>
      </c>
      <c r="BM79" s="71">
        <v>0</v>
      </c>
      <c r="BN79" s="72"/>
      <c r="BO79" s="71">
        <v>0</v>
      </c>
      <c r="BP79" s="71">
        <v>0</v>
      </c>
      <c r="BQ79" s="71">
        <v>8</v>
      </c>
      <c r="BR79" s="71">
        <v>0</v>
      </c>
      <c r="BS79" s="71">
        <v>0</v>
      </c>
      <c r="BT79" s="71">
        <v>0</v>
      </c>
      <c r="BU79"/>
      <c r="BV79" s="70">
        <v>41.374000000000002</v>
      </c>
      <c r="BW79" s="70">
        <v>0</v>
      </c>
      <c r="BX79" s="70">
        <v>0</v>
      </c>
      <c r="BY79" s="70">
        <v>0</v>
      </c>
      <c r="BZ79" s="70">
        <v>0</v>
      </c>
      <c r="CA79" s="70">
        <v>0</v>
      </c>
      <c r="CB79" s="70">
        <v>0</v>
      </c>
      <c r="CC79" s="70">
        <v>0</v>
      </c>
      <c r="CD79" s="70">
        <v>0</v>
      </c>
    </row>
    <row r="80" spans="1:82">
      <c r="A80" s="70" t="s">
        <v>1757</v>
      </c>
      <c r="B80" s="70">
        <v>179</v>
      </c>
      <c r="C80" s="70">
        <v>9</v>
      </c>
      <c r="D80" s="70">
        <v>11</v>
      </c>
      <c r="E80" s="70">
        <v>2012</v>
      </c>
      <c r="F80" s="70" t="s">
        <v>179</v>
      </c>
      <c r="G80" s="70" t="s">
        <v>1748</v>
      </c>
      <c r="H80" s="70" t="s">
        <v>1749</v>
      </c>
      <c r="I80" s="148"/>
      <c r="J80" s="71">
        <v>65.759962230793974</v>
      </c>
      <c r="K80" s="71">
        <v>3.6331094972987761</v>
      </c>
      <c r="L80" s="71">
        <v>14.1706969143248</v>
      </c>
      <c r="M80" s="71">
        <v>58.809988375977298</v>
      </c>
      <c r="N80" s="71">
        <v>52.619031737241791</v>
      </c>
      <c r="O80" s="71">
        <v>42.210397582869383</v>
      </c>
      <c r="P80" s="71">
        <v>35.821653246139292</v>
      </c>
      <c r="Q80" s="71">
        <v>2.5819163289684601</v>
      </c>
      <c r="R80" s="71">
        <v>0</v>
      </c>
      <c r="S80" s="71">
        <v>0.9381994565418289</v>
      </c>
      <c r="T80" s="72"/>
      <c r="U80" s="71">
        <v>11872633</v>
      </c>
      <c r="V80" s="71">
        <v>1446</v>
      </c>
      <c r="W80" s="71">
        <v>383</v>
      </c>
      <c r="X80" s="71">
        <v>11595</v>
      </c>
      <c r="Y80" s="71">
        <v>12633</v>
      </c>
      <c r="Z80" s="71">
        <v>22077</v>
      </c>
      <c r="AA80" s="71">
        <v>7198</v>
      </c>
      <c r="AB80" s="71">
        <v>33863</v>
      </c>
      <c r="AC80" s="71">
        <v>0</v>
      </c>
      <c r="AD80" s="71">
        <v>0.9381994565418289</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2.4580000000000002</v>
      </c>
      <c r="BI80" s="71">
        <v>0</v>
      </c>
      <c r="BJ80" s="71">
        <v>38.585999999999999</v>
      </c>
      <c r="BK80" s="71">
        <v>0</v>
      </c>
      <c r="BL80" s="71">
        <v>0</v>
      </c>
      <c r="BM80" s="71">
        <v>0</v>
      </c>
      <c r="BN80" s="72"/>
      <c r="BO80" s="71">
        <v>1</v>
      </c>
      <c r="BP80" s="71">
        <v>0</v>
      </c>
      <c r="BQ80" s="71">
        <v>7</v>
      </c>
      <c r="BR80" s="71">
        <v>0</v>
      </c>
      <c r="BS80" s="71">
        <v>0</v>
      </c>
      <c r="BT80" s="71">
        <v>0</v>
      </c>
      <c r="BU80"/>
      <c r="BV80" s="70">
        <v>41.043999999999997</v>
      </c>
      <c r="BW80" s="70">
        <v>0</v>
      </c>
      <c r="BX80" s="70">
        <v>0</v>
      </c>
      <c r="BY80" s="70">
        <v>0</v>
      </c>
      <c r="BZ80" s="70">
        <v>0</v>
      </c>
      <c r="CA80" s="70">
        <v>0</v>
      </c>
      <c r="CB80" s="70">
        <v>0</v>
      </c>
      <c r="CC80" s="70">
        <v>0</v>
      </c>
      <c r="CD80" s="70">
        <v>0</v>
      </c>
    </row>
    <row r="81" spans="1:82">
      <c r="A81" s="70" t="s">
        <v>1758</v>
      </c>
      <c r="B81" s="70">
        <v>180</v>
      </c>
      <c r="C81" s="70">
        <v>10</v>
      </c>
      <c r="D81" s="70">
        <v>11</v>
      </c>
      <c r="E81" s="70">
        <v>2013</v>
      </c>
      <c r="F81" s="70" t="s">
        <v>180</v>
      </c>
      <c r="G81" s="70" t="s">
        <v>1748</v>
      </c>
      <c r="H81" s="70" t="s">
        <v>1749</v>
      </c>
      <c r="I81" s="148"/>
      <c r="J81" s="71">
        <v>65.301246756882378</v>
      </c>
      <c r="K81" s="71">
        <v>2.9885418927038239</v>
      </c>
      <c r="L81" s="71">
        <v>14.405028092774019</v>
      </c>
      <c r="M81" s="71">
        <v>56.693927209889473</v>
      </c>
      <c r="N81" s="71">
        <v>56.49453583191054</v>
      </c>
      <c r="O81" s="71">
        <v>40.759566820665754</v>
      </c>
      <c r="P81" s="71">
        <v>35.666898387995538</v>
      </c>
      <c r="Q81" s="71">
        <v>2.6036110154531298</v>
      </c>
      <c r="R81" s="71">
        <v>0</v>
      </c>
      <c r="S81" s="71">
        <v>0.95172445465921174</v>
      </c>
      <c r="T81" s="72"/>
      <c r="U81" s="71">
        <v>11707751</v>
      </c>
      <c r="V81" s="71">
        <v>1446</v>
      </c>
      <c r="W81" s="71">
        <v>383</v>
      </c>
      <c r="X81" s="71">
        <v>11595</v>
      </c>
      <c r="Y81" s="71">
        <v>12673</v>
      </c>
      <c r="Z81" s="71">
        <v>22270</v>
      </c>
      <c r="AA81" s="71">
        <v>7140</v>
      </c>
      <c r="AB81" s="71">
        <v>33658</v>
      </c>
      <c r="AC81" s="71">
        <v>0</v>
      </c>
      <c r="AD81" s="71">
        <v>0.95172445465921174</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3.4249999999999998</v>
      </c>
      <c r="BI81" s="71">
        <v>0</v>
      </c>
      <c r="BJ81" s="71">
        <v>38.838999999999999</v>
      </c>
      <c r="BK81" s="71">
        <v>0</v>
      </c>
      <c r="BL81" s="71">
        <v>0</v>
      </c>
      <c r="BM81" s="71">
        <v>0</v>
      </c>
      <c r="BN81" s="72"/>
      <c r="BO81" s="71">
        <v>1</v>
      </c>
      <c r="BP81" s="71">
        <v>0</v>
      </c>
      <c r="BQ81" s="71">
        <v>7</v>
      </c>
      <c r="BR81" s="71">
        <v>0</v>
      </c>
      <c r="BS81" s="71">
        <v>0</v>
      </c>
      <c r="BT81" s="71">
        <v>0</v>
      </c>
      <c r="BU81"/>
      <c r="BV81" s="70">
        <v>42.264000000000003</v>
      </c>
      <c r="BW81" s="70">
        <v>0</v>
      </c>
      <c r="BX81" s="70">
        <v>0</v>
      </c>
      <c r="BY81" s="70">
        <v>0</v>
      </c>
      <c r="BZ81" s="70">
        <v>0</v>
      </c>
      <c r="CA81" s="70">
        <v>0</v>
      </c>
      <c r="CB81" s="70">
        <v>0</v>
      </c>
      <c r="CC81" s="70">
        <v>0</v>
      </c>
      <c r="CD81" s="70">
        <v>0</v>
      </c>
    </row>
    <row r="82" spans="1:82">
      <c r="A82" s="70" t="s">
        <v>1759</v>
      </c>
      <c r="B82" s="70">
        <v>181</v>
      </c>
      <c r="C82" s="70">
        <v>11</v>
      </c>
      <c r="D82" s="70">
        <v>11</v>
      </c>
      <c r="E82" s="70">
        <v>2014</v>
      </c>
      <c r="F82" s="70" t="s">
        <v>181</v>
      </c>
      <c r="G82" s="70" t="s">
        <v>1748</v>
      </c>
      <c r="H82" s="70" t="s">
        <v>1749</v>
      </c>
      <c r="I82" s="148"/>
      <c r="J82" s="71">
        <v>65.445000624103713</v>
      </c>
      <c r="K82" s="71">
        <v>3.0628981627490348</v>
      </c>
      <c r="L82" s="71">
        <v>13.4346044371032</v>
      </c>
      <c r="M82" s="71">
        <v>58.484780936989438</v>
      </c>
      <c r="N82" s="71">
        <v>56.348281189991603</v>
      </c>
      <c r="O82" s="71">
        <v>39.438408572165784</v>
      </c>
      <c r="P82" s="71">
        <v>35.686585619510794</v>
      </c>
      <c r="Q82" s="71">
        <v>2.4902168612775202</v>
      </c>
      <c r="R82" s="71">
        <v>0</v>
      </c>
      <c r="S82" s="71">
        <v>0.87129723855240138</v>
      </c>
      <c r="T82" s="72"/>
      <c r="U82" s="71">
        <v>12844231</v>
      </c>
      <c r="V82" s="71">
        <v>1262</v>
      </c>
      <c r="W82" s="71">
        <v>496</v>
      </c>
      <c r="X82" s="71">
        <v>12015</v>
      </c>
      <c r="Y82" s="71">
        <v>12750</v>
      </c>
      <c r="Z82" s="71">
        <v>22695</v>
      </c>
      <c r="AA82" s="71">
        <v>7107</v>
      </c>
      <c r="AB82" s="71">
        <v>33553</v>
      </c>
      <c r="AC82" s="71">
        <v>0</v>
      </c>
      <c r="AD82" s="71">
        <v>0.87129723855240138</v>
      </c>
      <c r="AE82" s="72"/>
      <c r="AF82" s="71"/>
      <c r="AG82" s="71"/>
      <c r="AH82" s="71"/>
      <c r="AI82" s="71"/>
      <c r="AJ82" s="71"/>
      <c r="AK82" s="71"/>
      <c r="AL82" s="71"/>
      <c r="AM82" s="71"/>
      <c r="AN82" s="71"/>
      <c r="AO82" s="71"/>
      <c r="AP82" s="71"/>
      <c r="AQ82" s="72"/>
      <c r="AR82" s="71">
        <v>1185</v>
      </c>
      <c r="AS82" s="71">
        <v>240</v>
      </c>
      <c r="AT82" s="71">
        <v>0</v>
      </c>
      <c r="AU82" s="71">
        <v>1</v>
      </c>
      <c r="AV82" s="71">
        <v>0</v>
      </c>
      <c r="AW82" s="71">
        <v>0</v>
      </c>
      <c r="AX82" s="71"/>
      <c r="AY82" s="72"/>
      <c r="AZ82" s="71">
        <v>5285.7</v>
      </c>
      <c r="BA82" s="71">
        <v>12956</v>
      </c>
      <c r="BB82" s="71">
        <v>0</v>
      </c>
      <c r="BC82" s="71">
        <v>6.6</v>
      </c>
      <c r="BD82" s="71">
        <v>0</v>
      </c>
      <c r="BE82" s="71">
        <v>0</v>
      </c>
      <c r="BF82" s="71"/>
      <c r="BG82" s="72"/>
      <c r="BH82" s="71">
        <v>3.52</v>
      </c>
      <c r="BI82" s="71">
        <v>0</v>
      </c>
      <c r="BJ82" s="71">
        <v>37.893000000000001</v>
      </c>
      <c r="BK82" s="71">
        <v>0</v>
      </c>
      <c r="BL82" s="71">
        <v>0</v>
      </c>
      <c r="BM82" s="71">
        <v>0</v>
      </c>
      <c r="BN82" s="72"/>
      <c r="BO82" s="71">
        <v>1</v>
      </c>
      <c r="BP82" s="71">
        <v>0</v>
      </c>
      <c r="BQ82" s="71">
        <v>7</v>
      </c>
      <c r="BR82" s="71">
        <v>0</v>
      </c>
      <c r="BS82" s="71">
        <v>0</v>
      </c>
      <c r="BT82" s="71">
        <v>0</v>
      </c>
      <c r="BU82"/>
      <c r="BV82" s="70">
        <v>41.412999999999997</v>
      </c>
      <c r="BW82" s="70">
        <v>0</v>
      </c>
      <c r="BX82" s="70">
        <v>0</v>
      </c>
      <c r="BY82" s="70">
        <v>0</v>
      </c>
      <c r="BZ82" s="70">
        <v>0</v>
      </c>
      <c r="CA82" s="70">
        <v>0</v>
      </c>
      <c r="CB82" s="70">
        <v>0</v>
      </c>
      <c r="CC82" s="70">
        <v>0</v>
      </c>
      <c r="CD82" s="70">
        <v>0</v>
      </c>
    </row>
    <row r="83" spans="1:82">
      <c r="A83" s="70" t="s">
        <v>1760</v>
      </c>
      <c r="B83" s="70">
        <v>182</v>
      </c>
      <c r="C83" s="70">
        <v>12</v>
      </c>
      <c r="D83" s="70">
        <v>11</v>
      </c>
      <c r="E83" s="70">
        <v>2015</v>
      </c>
      <c r="F83" s="70" t="s">
        <v>182</v>
      </c>
      <c r="G83" s="1064" t="s">
        <v>1748</v>
      </c>
      <c r="H83" s="70" t="s">
        <v>1749</v>
      </c>
      <c r="I83" s="148"/>
      <c r="J83" s="71">
        <v>62.362184795064501</v>
      </c>
      <c r="K83" s="71">
        <v>2.8503287432196709</v>
      </c>
      <c r="L83" s="71">
        <v>14.49390367392235</v>
      </c>
      <c r="M83" s="71">
        <v>62.347644485409717</v>
      </c>
      <c r="N83" s="71">
        <v>48.636537615343236</v>
      </c>
      <c r="O83" s="71">
        <v>38.985020896535488</v>
      </c>
      <c r="P83" s="71">
        <v>35.4333635202265</v>
      </c>
      <c r="Q83" s="71">
        <v>2.4255559328558101</v>
      </c>
      <c r="R83" s="71">
        <v>0</v>
      </c>
      <c r="S83" s="71">
        <v>1.1840571228777259</v>
      </c>
      <c r="T83" s="72"/>
      <c r="U83" s="71">
        <v>13211491</v>
      </c>
      <c r="V83" s="71">
        <v>1262</v>
      </c>
      <c r="W83" s="71">
        <v>496</v>
      </c>
      <c r="X83" s="71">
        <v>12015</v>
      </c>
      <c r="Y83" s="71">
        <v>12840</v>
      </c>
      <c r="Z83" s="71">
        <v>22650</v>
      </c>
      <c r="AA83" s="71">
        <v>7051</v>
      </c>
      <c r="AB83" s="71">
        <v>33385</v>
      </c>
      <c r="AC83" s="71">
        <v>0</v>
      </c>
      <c r="AD83" s="71">
        <v>1.1840571228777259</v>
      </c>
      <c r="AE83" s="72"/>
      <c r="AF83" s="71">
        <v>89730960.13285175</v>
      </c>
      <c r="AG83" s="71">
        <v>2191387.9273020159</v>
      </c>
      <c r="AH83" s="71">
        <v>3047976.5813520011</v>
      </c>
      <c r="AI83" s="71">
        <v>78025735.810026497</v>
      </c>
      <c r="AJ83" s="71">
        <v>63121029.32233002</v>
      </c>
      <c r="AK83" s="71">
        <v>0</v>
      </c>
      <c r="AL83" s="71">
        <v>0</v>
      </c>
      <c r="AM83" s="71">
        <v>4575274.205192185</v>
      </c>
      <c r="AN83" s="71">
        <v>0</v>
      </c>
      <c r="AO83" s="71">
        <v>0</v>
      </c>
      <c r="AP83" s="71">
        <v>240692363.97905445</v>
      </c>
      <c r="AQ83" s="72"/>
      <c r="AR83" s="71">
        <v>1260</v>
      </c>
      <c r="AS83" s="71">
        <v>333</v>
      </c>
      <c r="AT83" s="71">
        <v>0</v>
      </c>
      <c r="AU83" s="71">
        <v>2</v>
      </c>
      <c r="AV83" s="71">
        <v>0</v>
      </c>
      <c r="AW83" s="71">
        <v>0</v>
      </c>
      <c r="AX83" s="71"/>
      <c r="AY83" s="72"/>
      <c r="AZ83" s="71">
        <v>5681.6</v>
      </c>
      <c r="BA83" s="71">
        <v>17430.7</v>
      </c>
      <c r="BB83" s="71">
        <v>0</v>
      </c>
      <c r="BC83" s="71">
        <v>44.6</v>
      </c>
      <c r="BD83" s="71">
        <v>0</v>
      </c>
      <c r="BE83" s="71">
        <v>0</v>
      </c>
      <c r="BF83" s="71"/>
      <c r="BG83" s="72"/>
      <c r="BH83" s="71">
        <v>3.423</v>
      </c>
      <c r="BI83" s="71">
        <v>0</v>
      </c>
      <c r="BJ83" s="71">
        <v>37.96</v>
      </c>
      <c r="BK83" s="71">
        <v>0</v>
      </c>
      <c r="BL83" s="71">
        <v>0</v>
      </c>
      <c r="BM83" s="71">
        <v>0</v>
      </c>
      <c r="BN83" s="72"/>
      <c r="BO83" s="71">
        <v>1</v>
      </c>
      <c r="BP83" s="71">
        <v>0</v>
      </c>
      <c r="BQ83" s="71">
        <v>7</v>
      </c>
      <c r="BR83" s="71">
        <v>0</v>
      </c>
      <c r="BS83" s="71">
        <v>0</v>
      </c>
      <c r="BT83" s="71">
        <v>0</v>
      </c>
      <c r="BU83"/>
      <c r="BV83" s="70">
        <v>41.383000000000003</v>
      </c>
      <c r="BW83" s="70">
        <v>0</v>
      </c>
      <c r="BX83" s="70">
        <v>0</v>
      </c>
      <c r="BY83" s="70">
        <v>0</v>
      </c>
      <c r="BZ83" s="70">
        <v>0</v>
      </c>
      <c r="CA83" s="70">
        <v>0</v>
      </c>
      <c r="CB83" s="70">
        <v>0</v>
      </c>
      <c r="CC83" s="70">
        <v>0</v>
      </c>
      <c r="CD83" s="70">
        <v>0</v>
      </c>
    </row>
    <row r="84" spans="1:82">
      <c r="A84" s="70" t="s">
        <v>1761</v>
      </c>
      <c r="B84" s="70">
        <v>183</v>
      </c>
      <c r="C84" s="70">
        <v>13</v>
      </c>
      <c r="D84" s="70">
        <v>11</v>
      </c>
      <c r="E84" s="70">
        <v>2016</v>
      </c>
      <c r="F84" s="70" t="s">
        <v>155</v>
      </c>
      <c r="G84" s="1064" t="s">
        <v>1748</v>
      </c>
      <c r="H84" s="70" t="s">
        <v>1749</v>
      </c>
      <c r="I84" s="148"/>
      <c r="J84" s="71">
        <v>63.935976056767046</v>
      </c>
      <c r="K84" s="71">
        <v>2.8674568795296431</v>
      </c>
      <c r="L84" s="71">
        <v>13.929041189303138</v>
      </c>
      <c r="M84" s="71">
        <v>50.400985452161329</v>
      </c>
      <c r="N84" s="71">
        <v>52.002435941908452</v>
      </c>
      <c r="O84" s="71">
        <v>38.702039700849895</v>
      </c>
      <c r="P84" s="71">
        <v>34.691274609193528</v>
      </c>
      <c r="Q84" s="71">
        <v>2.3454777488583209</v>
      </c>
      <c r="R84" s="71">
        <v>0</v>
      </c>
      <c r="S84" s="71">
        <v>1.1654266000119049</v>
      </c>
      <c r="T84" s="72"/>
      <c r="U84" s="71">
        <v>13441852</v>
      </c>
      <c r="V84" s="71">
        <v>1262</v>
      </c>
      <c r="W84" s="71">
        <v>496</v>
      </c>
      <c r="X84" s="71">
        <v>12015</v>
      </c>
      <c r="Y84" s="71">
        <v>12895</v>
      </c>
      <c r="Z84" s="71">
        <v>22762</v>
      </c>
      <c r="AA84" s="71">
        <v>7140</v>
      </c>
      <c r="AB84" s="71">
        <v>33207</v>
      </c>
      <c r="AC84" s="71">
        <v>0</v>
      </c>
      <c r="AD84" s="71">
        <v>1.1654266000119049</v>
      </c>
      <c r="AE84" s="72"/>
      <c r="AF84" s="71">
        <v>93916412.614994392</v>
      </c>
      <c r="AG84" s="71">
        <v>2118969.2967657419</v>
      </c>
      <c r="AH84" s="71">
        <v>2274791.958855412</v>
      </c>
      <c r="AI84" s="71">
        <v>75906181.624645561</v>
      </c>
      <c r="AJ84" s="71">
        <v>63312189.407915823</v>
      </c>
      <c r="AK84" s="71">
        <v>0</v>
      </c>
      <c r="AL84" s="71">
        <v>0</v>
      </c>
      <c r="AM84" s="71">
        <v>4554415.6391460616</v>
      </c>
      <c r="AN84" s="71">
        <v>0</v>
      </c>
      <c r="AO84" s="71">
        <v>0</v>
      </c>
      <c r="AP84" s="71">
        <v>242082960.54232299</v>
      </c>
      <c r="AQ84" s="72"/>
      <c r="AR84" s="71">
        <v>1348</v>
      </c>
      <c r="AS84" s="71">
        <v>390</v>
      </c>
      <c r="AT84" s="71">
        <v>0</v>
      </c>
      <c r="AU84" s="71">
        <v>2</v>
      </c>
      <c r="AV84" s="71">
        <v>0</v>
      </c>
      <c r="AW84" s="71">
        <v>0</v>
      </c>
      <c r="AX84" s="71"/>
      <c r="AY84" s="72"/>
      <c r="AZ84" s="71">
        <v>6156.9</v>
      </c>
      <c r="BA84" s="71">
        <v>19071.5</v>
      </c>
      <c r="BB84" s="71">
        <v>0</v>
      </c>
      <c r="BC84" s="71">
        <v>44.6</v>
      </c>
      <c r="BD84" s="71">
        <v>0</v>
      </c>
      <c r="BE84" s="71">
        <v>0</v>
      </c>
      <c r="BF84" s="71"/>
      <c r="BG84" s="72"/>
      <c r="BH84" s="71">
        <v>3.3959999999999999</v>
      </c>
      <c r="BI84" s="71">
        <v>0</v>
      </c>
      <c r="BJ84" s="71">
        <v>24.882999999999999</v>
      </c>
      <c r="BK84" s="71">
        <v>0</v>
      </c>
      <c r="BL84" s="71">
        <v>0</v>
      </c>
      <c r="BM84" s="71">
        <v>0</v>
      </c>
      <c r="BN84" s="72"/>
      <c r="BO84" s="71">
        <v>1</v>
      </c>
      <c r="BP84" s="71">
        <v>0</v>
      </c>
      <c r="BQ84" s="71">
        <v>5</v>
      </c>
      <c r="BR84" s="71">
        <v>0</v>
      </c>
      <c r="BS84" s="71">
        <v>0</v>
      </c>
      <c r="BT84" s="71">
        <v>0</v>
      </c>
      <c r="BU84"/>
      <c r="BV84" s="70">
        <v>28.279</v>
      </c>
      <c r="BW84" s="70">
        <v>0</v>
      </c>
      <c r="BX84" s="70">
        <v>0</v>
      </c>
      <c r="BY84" s="70">
        <v>0</v>
      </c>
      <c r="BZ84" s="70">
        <v>0</v>
      </c>
      <c r="CA84" s="70">
        <v>0</v>
      </c>
      <c r="CB84" s="70">
        <v>0</v>
      </c>
      <c r="CC84" s="70">
        <v>0</v>
      </c>
      <c r="CD84" s="70">
        <v>0</v>
      </c>
    </row>
    <row r="85" spans="1:82">
      <c r="A85" s="70" t="s">
        <v>1762</v>
      </c>
      <c r="B85" s="70">
        <v>184</v>
      </c>
      <c r="C85" s="70">
        <v>14</v>
      </c>
      <c r="D85" s="70">
        <v>11</v>
      </c>
      <c r="E85" s="70">
        <v>2017</v>
      </c>
      <c r="F85" s="70" t="s">
        <v>156</v>
      </c>
      <c r="G85" s="70" t="s">
        <v>1748</v>
      </c>
      <c r="H85" s="70" t="s">
        <v>1749</v>
      </c>
      <c r="I85" s="148"/>
      <c r="J85" s="71">
        <v>65.448101039561408</v>
      </c>
      <c r="K85" s="71">
        <v>2.8278228858674828</v>
      </c>
      <c r="L85" s="71">
        <v>13.697607856989659</v>
      </c>
      <c r="M85" s="71">
        <v>47.880818925877954</v>
      </c>
      <c r="N85" s="71">
        <v>54.233078823214868</v>
      </c>
      <c r="O85" s="71">
        <v>38.309688849821953</v>
      </c>
      <c r="P85" s="71">
        <v>34.220464701739814</v>
      </c>
      <c r="Q85" s="71">
        <v>2.2594547427478</v>
      </c>
      <c r="R85" s="71">
        <v>0</v>
      </c>
      <c r="S85" s="71">
        <v>0.89762077410115126</v>
      </c>
      <c r="T85" s="72"/>
      <c r="U85" s="71">
        <v>14607699</v>
      </c>
      <c r="V85" s="71">
        <v>1262</v>
      </c>
      <c r="W85" s="71">
        <v>496</v>
      </c>
      <c r="X85" s="71">
        <v>12015</v>
      </c>
      <c r="Y85" s="71">
        <v>13053</v>
      </c>
      <c r="Z85" s="71">
        <v>22905</v>
      </c>
      <c r="AA85" s="71">
        <v>7088</v>
      </c>
      <c r="AB85" s="71">
        <v>33080</v>
      </c>
      <c r="AC85" s="71">
        <v>0</v>
      </c>
      <c r="AD85" s="71">
        <v>0.89762077410115126</v>
      </c>
      <c r="AE85" s="72"/>
      <c r="AF85" s="71">
        <v>97447943.623498946</v>
      </c>
      <c r="AG85" s="71">
        <v>2113288.359373956</v>
      </c>
      <c r="AH85" s="71">
        <v>2933782.6687279171</v>
      </c>
      <c r="AI85" s="71">
        <v>75183988.050970778</v>
      </c>
      <c r="AJ85" s="71">
        <v>63903782.694993757</v>
      </c>
      <c r="AK85" s="71">
        <v>0</v>
      </c>
      <c r="AL85" s="71">
        <v>0</v>
      </c>
      <c r="AM85" s="71">
        <v>4544096.4623631947</v>
      </c>
      <c r="AN85" s="71">
        <v>0</v>
      </c>
      <c r="AO85" s="71">
        <v>0</v>
      </c>
      <c r="AP85" s="71">
        <v>246126881.85992855</v>
      </c>
      <c r="AQ85" s="72"/>
      <c r="AR85" s="71">
        <v>1413</v>
      </c>
      <c r="AS85" s="71">
        <v>422</v>
      </c>
      <c r="AT85" s="71">
        <v>0</v>
      </c>
      <c r="AU85" s="71">
        <v>2</v>
      </c>
      <c r="AV85" s="71">
        <v>0</v>
      </c>
      <c r="AW85" s="71">
        <v>0</v>
      </c>
      <c r="AX85" s="71"/>
      <c r="AY85" s="72"/>
      <c r="AZ85" s="71">
        <v>6498.5</v>
      </c>
      <c r="BA85" s="71">
        <v>20271</v>
      </c>
      <c r="BB85" s="71">
        <v>0</v>
      </c>
      <c r="BC85" s="71">
        <v>44.6</v>
      </c>
      <c r="BD85" s="71">
        <v>0</v>
      </c>
      <c r="BE85" s="71">
        <v>0</v>
      </c>
      <c r="BF85" s="71"/>
      <c r="BG85" s="72"/>
      <c r="BH85" s="71">
        <v>3.4769999999999999</v>
      </c>
      <c r="BI85" s="71">
        <v>0</v>
      </c>
      <c r="BJ85" s="71">
        <v>41.253999999999998</v>
      </c>
      <c r="BK85" s="71">
        <v>0</v>
      </c>
      <c r="BL85" s="71">
        <v>0</v>
      </c>
      <c r="BM85" s="71">
        <v>0</v>
      </c>
      <c r="BN85" s="72"/>
      <c r="BO85" s="71">
        <v>1</v>
      </c>
      <c r="BP85" s="71">
        <v>0</v>
      </c>
      <c r="BQ85" s="71">
        <v>7</v>
      </c>
      <c r="BR85" s="71">
        <v>0</v>
      </c>
      <c r="BS85" s="71">
        <v>0</v>
      </c>
      <c r="BT85" s="71">
        <v>0</v>
      </c>
      <c r="BU85"/>
      <c r="BV85" s="70">
        <v>44.731000000000002</v>
      </c>
      <c r="BW85" s="70">
        <v>0</v>
      </c>
      <c r="BX85" s="70">
        <v>0</v>
      </c>
      <c r="BY85" s="70">
        <v>0</v>
      </c>
      <c r="BZ85" s="70">
        <v>0</v>
      </c>
      <c r="CA85" s="70">
        <v>0</v>
      </c>
      <c r="CB85" s="70">
        <v>0</v>
      </c>
      <c r="CC85" s="70">
        <v>0</v>
      </c>
      <c r="CD85" s="70">
        <v>0</v>
      </c>
    </row>
    <row r="86" spans="1:82">
      <c r="A86" s="70" t="s">
        <v>1763</v>
      </c>
      <c r="B86" s="70">
        <v>185</v>
      </c>
      <c r="C86" s="70">
        <v>15</v>
      </c>
      <c r="D86" s="70">
        <v>11</v>
      </c>
      <c r="E86" s="70">
        <v>2018</v>
      </c>
      <c r="F86" s="70" t="s">
        <v>183</v>
      </c>
      <c r="G86" s="70" t="s">
        <v>1748</v>
      </c>
      <c r="H86" s="70" t="s">
        <v>1749</v>
      </c>
      <c r="I86" s="148"/>
      <c r="J86" s="71">
        <v>71.581458605709997</v>
      </c>
      <c r="K86" s="71">
        <v>2.6535062027102843</v>
      </c>
      <c r="L86" s="71">
        <v>12.279897638395779</v>
      </c>
      <c r="M86" s="71">
        <v>46.59845697789688</v>
      </c>
      <c r="N86" s="71">
        <v>52.92602829003738</v>
      </c>
      <c r="O86" s="71">
        <v>37.60798576338982</v>
      </c>
      <c r="P86" s="71">
        <v>33.956304236329807</v>
      </c>
      <c r="Q86" s="71">
        <v>2.0806659982051801</v>
      </c>
      <c r="R86" s="71">
        <v>0</v>
      </c>
      <c r="S86" s="71">
        <v>1.2706044596096975</v>
      </c>
      <c r="T86" s="72"/>
      <c r="U86" s="71">
        <v>17176284</v>
      </c>
      <c r="V86" s="71">
        <v>1262</v>
      </c>
      <c r="W86" s="71">
        <v>496</v>
      </c>
      <c r="X86" s="71">
        <v>12015</v>
      </c>
      <c r="Y86" s="71">
        <v>13143</v>
      </c>
      <c r="Z86" s="71">
        <v>22916</v>
      </c>
      <c r="AA86" s="71">
        <v>7104</v>
      </c>
      <c r="AB86" s="71">
        <v>32828</v>
      </c>
      <c r="AC86" s="71">
        <v>0</v>
      </c>
      <c r="AD86" s="71">
        <v>1.270604459609697</v>
      </c>
      <c r="AE86" s="72"/>
      <c r="AF86" s="71">
        <v>109561192.4615761</v>
      </c>
      <c r="AG86" s="71">
        <v>1877221.326520591</v>
      </c>
      <c r="AH86" s="71">
        <v>2772210.2970809801</v>
      </c>
      <c r="AI86" s="71">
        <v>71814253.064440742</v>
      </c>
      <c r="AJ86" s="71">
        <v>61752194.86702925</v>
      </c>
      <c r="AK86" s="71">
        <v>0</v>
      </c>
      <c r="AL86" s="71">
        <v>0</v>
      </c>
      <c r="AM86" s="71">
        <v>4518810.6624420099</v>
      </c>
      <c r="AN86" s="71">
        <v>0</v>
      </c>
      <c r="AO86" s="71">
        <v>0</v>
      </c>
      <c r="AP86" s="71">
        <v>252295882.67908967</v>
      </c>
      <c r="AQ86" s="72"/>
      <c r="AR86" s="71">
        <v>1491</v>
      </c>
      <c r="AS86" s="71">
        <v>457</v>
      </c>
      <c r="AT86" s="71">
        <v>0</v>
      </c>
      <c r="AU86" s="71">
        <v>3</v>
      </c>
      <c r="AV86" s="71">
        <v>0</v>
      </c>
      <c r="AW86" s="71">
        <v>0</v>
      </c>
      <c r="AX86" s="71"/>
      <c r="AY86" s="72"/>
      <c r="AZ86" s="71">
        <v>6912.0999999999995</v>
      </c>
      <c r="BA86" s="71">
        <v>22135</v>
      </c>
      <c r="BB86" s="71">
        <v>0</v>
      </c>
      <c r="BC86" s="71">
        <v>203</v>
      </c>
      <c r="BD86" s="71">
        <v>0</v>
      </c>
      <c r="BE86" s="71">
        <v>0</v>
      </c>
      <c r="BF86" s="71"/>
      <c r="BG86" s="72"/>
      <c r="BH86" s="71">
        <v>3.2919999999999998</v>
      </c>
      <c r="BI86" s="71">
        <v>0</v>
      </c>
      <c r="BJ86" s="71">
        <v>41.027000000000001</v>
      </c>
      <c r="BK86" s="71">
        <v>0</v>
      </c>
      <c r="BL86" s="71">
        <v>0</v>
      </c>
      <c r="BM86" s="71">
        <v>0</v>
      </c>
      <c r="BN86" s="72"/>
      <c r="BO86" s="71">
        <v>1</v>
      </c>
      <c r="BP86" s="71">
        <v>0</v>
      </c>
      <c r="BQ86" s="71">
        <v>7</v>
      </c>
      <c r="BR86" s="71">
        <v>0</v>
      </c>
      <c r="BS86" s="71">
        <v>0</v>
      </c>
      <c r="BT86" s="71">
        <v>0</v>
      </c>
      <c r="BU86"/>
      <c r="BV86" s="70">
        <v>44.319000000000003</v>
      </c>
      <c r="BW86" s="70">
        <v>0</v>
      </c>
      <c r="BX86" s="70">
        <v>0</v>
      </c>
      <c r="BY86" s="70">
        <v>0</v>
      </c>
      <c r="BZ86" s="70">
        <v>0</v>
      </c>
      <c r="CA86" s="70">
        <v>0</v>
      </c>
      <c r="CB86" s="70">
        <v>0</v>
      </c>
      <c r="CC86" s="70">
        <v>0</v>
      </c>
      <c r="CD86" s="70">
        <v>0</v>
      </c>
    </row>
    <row r="87" spans="1:82">
      <c r="A87" s="70" t="s">
        <v>1764</v>
      </c>
      <c r="B87" s="70">
        <v>186</v>
      </c>
      <c r="C87" s="70">
        <v>16</v>
      </c>
      <c r="D87" s="70">
        <v>11</v>
      </c>
      <c r="E87" s="70">
        <v>2019</v>
      </c>
      <c r="F87" s="70" t="s">
        <v>158</v>
      </c>
      <c r="G87" s="70" t="s">
        <v>1748</v>
      </c>
      <c r="H87" s="70" t="s">
        <v>1749</v>
      </c>
      <c r="I87" s="148"/>
      <c r="J87" s="71">
        <v>64.602875075639901</v>
      </c>
      <c r="K87" s="71">
        <v>2.4086373116330493</v>
      </c>
      <c r="L87" s="71">
        <v>12.346739993800387</v>
      </c>
      <c r="M87" s="71">
        <v>44.622976657081459</v>
      </c>
      <c r="N87" s="71">
        <v>47.490827761538782</v>
      </c>
      <c r="O87" s="71">
        <v>36.654223064528409</v>
      </c>
      <c r="P87" s="71">
        <v>33.586315086705952</v>
      </c>
      <c r="Q87" s="71">
        <v>2.02014574699154</v>
      </c>
      <c r="R87" s="71">
        <v>0</v>
      </c>
      <c r="S87" s="71">
        <v>2.1296971368922972</v>
      </c>
      <c r="T87" s="72"/>
      <c r="U87" s="71">
        <v>15713550</v>
      </c>
      <c r="V87" s="71">
        <v>1262</v>
      </c>
      <c r="W87" s="71">
        <v>496</v>
      </c>
      <c r="X87" s="71">
        <v>12015</v>
      </c>
      <c r="Y87" s="71">
        <v>13287</v>
      </c>
      <c r="Z87" s="71">
        <v>22948</v>
      </c>
      <c r="AA87" s="71">
        <v>6974</v>
      </c>
      <c r="AB87" s="71">
        <v>32736</v>
      </c>
      <c r="AC87" s="71">
        <v>0</v>
      </c>
      <c r="AD87" s="71">
        <v>2.1296971368922968</v>
      </c>
      <c r="AE87" s="72"/>
      <c r="AF87" s="71">
        <v>104936260.75966311</v>
      </c>
      <c r="AG87" s="71">
        <v>1817647.507671508</v>
      </c>
      <c r="AH87" s="71">
        <v>2928153.5627394519</v>
      </c>
      <c r="AI87" s="71">
        <v>73591628.647242337</v>
      </c>
      <c r="AJ87" s="71">
        <v>60651318.402457207</v>
      </c>
      <c r="AK87" s="71">
        <v>0</v>
      </c>
      <c r="AL87" s="71">
        <v>0</v>
      </c>
      <c r="AM87" s="71">
        <v>4458396.7635239419</v>
      </c>
      <c r="AN87" s="71">
        <v>0</v>
      </c>
      <c r="AO87" s="71">
        <v>0</v>
      </c>
      <c r="AP87" s="71">
        <v>248383405.64329755</v>
      </c>
      <c r="AQ87" s="72"/>
      <c r="AR87" s="71">
        <v>1538</v>
      </c>
      <c r="AS87" s="71">
        <v>501</v>
      </c>
      <c r="AT87" s="71">
        <v>0</v>
      </c>
      <c r="AU87" s="71">
        <v>4</v>
      </c>
      <c r="AV87" s="71">
        <v>0</v>
      </c>
      <c r="AW87" s="71">
        <v>0</v>
      </c>
      <c r="AX87" s="71"/>
      <c r="AY87" s="72"/>
      <c r="AZ87" s="71">
        <v>7165.600000000004</v>
      </c>
      <c r="BA87" s="71">
        <v>24133.499999999989</v>
      </c>
      <c r="BB87" s="71">
        <v>0</v>
      </c>
      <c r="BC87" s="71">
        <v>397.6</v>
      </c>
      <c r="BD87" s="71">
        <v>0</v>
      </c>
      <c r="BE87" s="71">
        <v>0</v>
      </c>
      <c r="BF87" s="71"/>
      <c r="BG87" s="72"/>
      <c r="BH87" s="71">
        <v>3.3889999999999998</v>
      </c>
      <c r="BI87" s="71">
        <v>0</v>
      </c>
      <c r="BJ87" s="71">
        <v>38.093000000000004</v>
      </c>
      <c r="BK87" s="71">
        <v>0</v>
      </c>
      <c r="BL87" s="71">
        <v>0</v>
      </c>
      <c r="BM87" s="71">
        <v>0</v>
      </c>
      <c r="BN87" s="72"/>
      <c r="BO87" s="71">
        <v>1</v>
      </c>
      <c r="BP87" s="71">
        <v>0</v>
      </c>
      <c r="BQ87" s="71">
        <v>7</v>
      </c>
      <c r="BR87" s="71">
        <v>0</v>
      </c>
      <c r="BS87" s="71">
        <v>0</v>
      </c>
      <c r="BT87" s="71">
        <v>0</v>
      </c>
      <c r="BU87"/>
      <c r="BV87" s="70">
        <v>41.481999999999999</v>
      </c>
      <c r="BW87" s="70">
        <v>0</v>
      </c>
      <c r="BX87" s="70">
        <v>0</v>
      </c>
      <c r="BY87" s="70">
        <v>0</v>
      </c>
      <c r="BZ87" s="70">
        <v>0</v>
      </c>
      <c r="CA87" s="70">
        <v>0</v>
      </c>
      <c r="CB87" s="70">
        <v>0</v>
      </c>
      <c r="CC87" s="70">
        <v>0</v>
      </c>
      <c r="CD87" s="70">
        <v>0</v>
      </c>
    </row>
    <row r="88" spans="1:82">
      <c r="A88" s="70" t="s">
        <v>1765</v>
      </c>
      <c r="B88" s="70">
        <v>187</v>
      </c>
      <c r="C88" s="70">
        <v>17</v>
      </c>
      <c r="D88" s="70">
        <v>11</v>
      </c>
      <c r="E88" s="70">
        <v>2020</v>
      </c>
      <c r="F88" s="70" t="s">
        <v>159</v>
      </c>
      <c r="G88" s="70" t="s">
        <v>1748</v>
      </c>
      <c r="H88" s="70" t="s">
        <v>1749</v>
      </c>
      <c r="I88" s="148"/>
      <c r="J88" s="71">
        <v>62.688939471422039</v>
      </c>
      <c r="K88" s="71">
        <v>2.598087742028639</v>
      </c>
      <c r="L88" s="71">
        <v>9.741200148642351</v>
      </c>
      <c r="M88" s="71">
        <v>37.232830434350099</v>
      </c>
      <c r="N88" s="71">
        <v>46.778526650051191</v>
      </c>
      <c r="O88" s="71">
        <v>32.339591054949111</v>
      </c>
      <c r="P88" s="71">
        <v>31.47204510676783</v>
      </c>
      <c r="Q88" s="71">
        <v>1.9113887311461799</v>
      </c>
      <c r="R88" s="71">
        <v>0</v>
      </c>
      <c r="S88" s="71">
        <v>2.2002438287877308</v>
      </c>
      <c r="T88" s="72"/>
      <c r="U88" s="71">
        <v>15513452</v>
      </c>
      <c r="V88" s="71">
        <v>1191</v>
      </c>
      <c r="W88" s="71">
        <v>438</v>
      </c>
      <c r="X88" s="71">
        <v>11139</v>
      </c>
      <c r="Y88" s="71">
        <v>13350</v>
      </c>
      <c r="Z88" s="71">
        <v>23109</v>
      </c>
      <c r="AA88" s="71">
        <v>6946</v>
      </c>
      <c r="AB88" s="71">
        <v>32418</v>
      </c>
      <c r="AC88" s="71">
        <v>0</v>
      </c>
      <c r="AD88" s="71">
        <v>2.2002438287877308</v>
      </c>
      <c r="AE88" s="72"/>
      <c r="AF88" s="71">
        <v>104585267.8978218</v>
      </c>
      <c r="AG88" s="71">
        <v>1873427.6546575127</v>
      </c>
      <c r="AH88" s="71">
        <v>2506528.6766560171</v>
      </c>
      <c r="AI88" s="71">
        <v>64364141.995963849</v>
      </c>
      <c r="AJ88" s="71">
        <v>60979735.539055489</v>
      </c>
      <c r="AK88" s="71"/>
      <c r="AL88" s="71"/>
      <c r="AM88" s="71">
        <v>4230909.1714921137</v>
      </c>
      <c r="AN88" s="71"/>
      <c r="AO88" s="71"/>
      <c r="AP88" s="71">
        <v>238540010.93564677</v>
      </c>
      <c r="AQ88" s="72"/>
      <c r="AR88" s="71">
        <v>1593</v>
      </c>
      <c r="AS88" s="71">
        <v>517</v>
      </c>
      <c r="AT88" s="71">
        <v>0</v>
      </c>
      <c r="AU88" s="71">
        <v>4</v>
      </c>
      <c r="AV88" s="71">
        <v>0</v>
      </c>
      <c r="AW88" s="71">
        <v>0</v>
      </c>
      <c r="AX88" s="71"/>
      <c r="AY88" s="72"/>
      <c r="AZ88" s="71">
        <v>7521.1000000000058</v>
      </c>
      <c r="BA88" s="71">
        <v>26615.500000000011</v>
      </c>
      <c r="BB88" s="71">
        <v>0</v>
      </c>
      <c r="BC88" s="71">
        <v>397.6</v>
      </c>
      <c r="BD88" s="71">
        <v>0</v>
      </c>
      <c r="BE88" s="71">
        <v>0</v>
      </c>
      <c r="BF88" s="71"/>
      <c r="BG88" s="72"/>
      <c r="BH88" s="71">
        <v>3.7610000000000001</v>
      </c>
      <c r="BI88" s="71">
        <v>0</v>
      </c>
      <c r="BJ88" s="71">
        <v>37.701000000000001</v>
      </c>
      <c r="BK88" s="71">
        <v>0</v>
      </c>
      <c r="BL88" s="71">
        <v>0</v>
      </c>
      <c r="BM88" s="71">
        <v>0</v>
      </c>
      <c r="BN88" s="72"/>
      <c r="BO88" s="71">
        <v>1</v>
      </c>
      <c r="BP88" s="71">
        <v>0</v>
      </c>
      <c r="BQ88" s="71">
        <v>7</v>
      </c>
      <c r="BR88" s="71">
        <v>0</v>
      </c>
      <c r="BS88" s="71">
        <v>0</v>
      </c>
      <c r="BT88" s="71">
        <v>0</v>
      </c>
      <c r="BU88"/>
      <c r="BV88" s="70">
        <v>41.462000000000003</v>
      </c>
      <c r="BW88" s="70">
        <v>0</v>
      </c>
      <c r="BX88" s="70">
        <v>0</v>
      </c>
      <c r="BY88" s="70">
        <v>0</v>
      </c>
      <c r="BZ88" s="70">
        <v>0</v>
      </c>
      <c r="CA88" s="70">
        <v>0</v>
      </c>
      <c r="CB88" s="70">
        <v>0</v>
      </c>
      <c r="CC88" s="70">
        <v>0</v>
      </c>
      <c r="CD88" s="70">
        <v>0</v>
      </c>
    </row>
    <row r="89" spans="1:82">
      <c r="A89" s="70" t="s">
        <v>1766</v>
      </c>
      <c r="B89" s="70">
        <v>187</v>
      </c>
      <c r="C89" s="70">
        <v>18</v>
      </c>
      <c r="D89" s="70">
        <v>11</v>
      </c>
      <c r="E89" s="70">
        <v>2021</v>
      </c>
      <c r="F89" s="70" t="s">
        <v>160</v>
      </c>
      <c r="G89" s="70" t="s">
        <v>1748</v>
      </c>
      <c r="H89" s="70" t="s">
        <v>1749</v>
      </c>
      <c r="I89" s="148"/>
      <c r="J89" s="71">
        <v>76.208908220789752</v>
      </c>
      <c r="K89" s="71">
        <v>2.7859652656202907</v>
      </c>
      <c r="L89" s="71">
        <v>12.779685156838418</v>
      </c>
      <c r="M89" s="71">
        <v>42.11592875986446</v>
      </c>
      <c r="N89" s="71">
        <v>51.451873919539679</v>
      </c>
      <c r="O89" s="71">
        <v>31.262838618030397</v>
      </c>
      <c r="P89" s="71">
        <v>32.266059156904454</v>
      </c>
      <c r="Q89" s="71">
        <v>1.8794226000160601</v>
      </c>
      <c r="R89" s="71">
        <v>0</v>
      </c>
      <c r="S89" s="71">
        <v>2.176261155153326</v>
      </c>
      <c r="T89" s="72"/>
      <c r="U89" s="71">
        <v>19947422</v>
      </c>
      <c r="V89" s="71">
        <v>1191</v>
      </c>
      <c r="W89" s="71">
        <v>438</v>
      </c>
      <c r="X89" s="71">
        <v>11139</v>
      </c>
      <c r="Y89" s="71">
        <v>13450</v>
      </c>
      <c r="Z89" s="71">
        <v>23002</v>
      </c>
      <c r="AA89" s="71">
        <v>6944</v>
      </c>
      <c r="AB89" s="71">
        <v>32189</v>
      </c>
      <c r="AC89" s="71">
        <v>0</v>
      </c>
      <c r="AD89" s="71">
        <v>2.176261155153326</v>
      </c>
      <c r="AE89" s="72"/>
      <c r="AF89" s="71">
        <v>120367774.36063157</v>
      </c>
      <c r="AG89" s="71">
        <v>1929242.8681881574</v>
      </c>
      <c r="AH89" s="71">
        <v>3002475.1904719127</v>
      </c>
      <c r="AI89" s="71">
        <v>68882302.632380918</v>
      </c>
      <c r="AJ89" s="71">
        <v>65162985.647256076</v>
      </c>
      <c r="AK89" s="71">
        <v>0</v>
      </c>
      <c r="AL89" s="71">
        <v>0</v>
      </c>
      <c r="AM89" s="71">
        <v>4225253.2846453683</v>
      </c>
      <c r="AN89" s="71">
        <v>0</v>
      </c>
      <c r="AO89" s="71">
        <v>0</v>
      </c>
      <c r="AP89" s="71">
        <v>263570033.98357403</v>
      </c>
      <c r="AQ89" s="72"/>
      <c r="AR89" s="71">
        <v>1642</v>
      </c>
      <c r="AS89" s="71">
        <v>523</v>
      </c>
      <c r="AT89" s="71">
        <v>0</v>
      </c>
      <c r="AU89" s="71">
        <v>4</v>
      </c>
      <c r="AV89" s="71">
        <v>0</v>
      </c>
      <c r="AW89" s="71">
        <v>0</v>
      </c>
      <c r="AX89" s="71"/>
      <c r="AY89" s="72"/>
      <c r="AZ89" s="71">
        <v>7842.5000000000045</v>
      </c>
      <c r="BA89" s="71">
        <v>53525.400000000023</v>
      </c>
      <c r="BB89" s="71">
        <v>0</v>
      </c>
      <c r="BC89" s="71">
        <v>397.6</v>
      </c>
      <c r="BD89" s="71">
        <v>0</v>
      </c>
      <c r="BE89" s="71">
        <v>0</v>
      </c>
      <c r="BF89" s="71"/>
      <c r="BG89" s="72"/>
      <c r="BH89" s="71">
        <v>3.3170000000000002</v>
      </c>
      <c r="BI89" s="71">
        <v>0</v>
      </c>
      <c r="BJ89" s="71">
        <v>49.209000000000003</v>
      </c>
      <c r="BK89" s="71">
        <v>0</v>
      </c>
      <c r="BL89" s="71">
        <v>0</v>
      </c>
      <c r="BM89" s="71">
        <v>0</v>
      </c>
      <c r="BN89" s="72"/>
      <c r="BO89" s="71">
        <v>1</v>
      </c>
      <c r="BP89" s="71">
        <v>0</v>
      </c>
      <c r="BQ89" s="71">
        <v>10</v>
      </c>
      <c r="BR89" s="71">
        <v>0</v>
      </c>
      <c r="BS89" s="71">
        <v>0</v>
      </c>
      <c r="BT89" s="71">
        <v>0</v>
      </c>
      <c r="BU89"/>
      <c r="BV89" s="70">
        <v>52.526000000000003</v>
      </c>
      <c r="BW89" s="70">
        <v>0</v>
      </c>
      <c r="BX89" s="70">
        <v>0</v>
      </c>
      <c r="BY89" s="70">
        <v>0</v>
      </c>
      <c r="BZ89" s="70">
        <v>0</v>
      </c>
      <c r="CA89" s="70">
        <v>0</v>
      </c>
      <c r="CB89" s="70">
        <v>0</v>
      </c>
      <c r="CC89" s="70">
        <v>0</v>
      </c>
      <c r="CD89" s="70">
        <v>0</v>
      </c>
    </row>
    <row r="90" spans="1:82">
      <c r="A90" s="70" t="s">
        <v>1767</v>
      </c>
      <c r="B90" s="70">
        <v>187</v>
      </c>
      <c r="C90" s="70">
        <v>19</v>
      </c>
      <c r="D90" s="70">
        <v>11</v>
      </c>
      <c r="E90" s="70">
        <v>2022</v>
      </c>
      <c r="F90" s="70" t="s">
        <v>161</v>
      </c>
      <c r="G90" s="70" t="s">
        <v>1748</v>
      </c>
      <c r="H90" s="70" t="s">
        <v>1749</v>
      </c>
      <c r="I90" s="148"/>
      <c r="J90" s="71">
        <v>71.479465558198754</v>
      </c>
      <c r="K90" s="71">
        <v>2.5099550883090171</v>
      </c>
      <c r="L90" s="71">
        <v>8.1888152558326759</v>
      </c>
      <c r="M90" s="71">
        <v>41.591813446596554</v>
      </c>
      <c r="N90" s="71">
        <v>50.606626743024385</v>
      </c>
      <c r="O90" s="71">
        <v>32.838711936827643</v>
      </c>
      <c r="P90" s="71">
        <v>32.042447356354117</v>
      </c>
      <c r="Q90" s="71">
        <v>1.8774770172359312</v>
      </c>
      <c r="R90" s="71">
        <v>0</v>
      </c>
      <c r="S90" s="71">
        <v>2.3404853306146141</v>
      </c>
      <c r="T90" s="72"/>
      <c r="U90" s="71">
        <v>20761494</v>
      </c>
      <c r="V90" s="71">
        <v>1191</v>
      </c>
      <c r="W90" s="71">
        <v>438</v>
      </c>
      <c r="X90" s="71">
        <v>11139</v>
      </c>
      <c r="Y90" s="71">
        <v>13528</v>
      </c>
      <c r="Z90" s="71">
        <v>22956</v>
      </c>
      <c r="AA90" s="71">
        <v>7001</v>
      </c>
      <c r="AB90" s="71">
        <v>31892</v>
      </c>
      <c r="AC90" s="71">
        <v>0</v>
      </c>
      <c r="AD90" s="71">
        <v>2.3404853306146141</v>
      </c>
      <c r="AE90" s="72"/>
      <c r="AF90" s="71">
        <v>111272030.9912198</v>
      </c>
      <c r="AG90" s="71">
        <v>1873658.9671210991</v>
      </c>
      <c r="AH90" s="71">
        <v>2344058.4582083309</v>
      </c>
      <c r="AI90" s="71">
        <v>68407675.659076661</v>
      </c>
      <c r="AJ90" s="71">
        <v>64983666.678272031</v>
      </c>
      <c r="AK90" s="71">
        <v>0</v>
      </c>
      <c r="AL90" s="71">
        <v>0</v>
      </c>
      <c r="AM90" s="71">
        <v>4118127.6732317293</v>
      </c>
      <c r="AN90" s="71">
        <v>0</v>
      </c>
      <c r="AO90" s="71">
        <v>0</v>
      </c>
      <c r="AP90" s="71">
        <v>252999218.42712966</v>
      </c>
      <c r="AQ90" s="72"/>
      <c r="AR90" s="71">
        <v>1706</v>
      </c>
      <c r="AS90" s="71">
        <v>528</v>
      </c>
      <c r="AT90" s="71">
        <v>0</v>
      </c>
      <c r="AU90" s="71">
        <v>4</v>
      </c>
      <c r="AV90" s="71">
        <v>0</v>
      </c>
      <c r="AW90" s="71">
        <v>0</v>
      </c>
      <c r="AX90" s="71"/>
      <c r="AY90" s="72"/>
      <c r="AZ90" s="71">
        <v>8279.4</v>
      </c>
      <c r="BA90" s="71">
        <v>53699.700000000019</v>
      </c>
      <c r="BB90" s="71">
        <v>0</v>
      </c>
      <c r="BC90" s="71">
        <v>397.6</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1768</v>
      </c>
      <c r="B91" s="70">
        <v>187</v>
      </c>
      <c r="C91" s="70">
        <v>20</v>
      </c>
      <c r="D91" s="70">
        <v>11</v>
      </c>
      <c r="E91" s="70">
        <v>2023</v>
      </c>
      <c r="F91" s="70" t="s">
        <v>1539</v>
      </c>
      <c r="G91" s="70" t="s">
        <v>1748</v>
      </c>
      <c r="H91" s="70" t="s">
        <v>1749</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1789</v>
      </c>
      <c r="AS91" s="71">
        <v>530</v>
      </c>
      <c r="AT91" s="71">
        <v>0</v>
      </c>
      <c r="AU91" s="71">
        <v>4</v>
      </c>
      <c r="AV91" s="71">
        <v>0</v>
      </c>
      <c r="AW91" s="71">
        <v>0</v>
      </c>
      <c r="AX91" s="71"/>
      <c r="AY91" s="72"/>
      <c r="AZ91" s="71">
        <v>8839.0999999999913</v>
      </c>
      <c r="BA91" s="71">
        <v>54848.10000000002</v>
      </c>
      <c r="BB91" s="71">
        <v>0</v>
      </c>
      <c r="BC91" s="71">
        <v>397.6</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1769</v>
      </c>
      <c r="B92" s="70">
        <v>187</v>
      </c>
      <c r="C92" s="70">
        <v>21</v>
      </c>
      <c r="D92" s="70">
        <v>11</v>
      </c>
      <c r="E92" s="70">
        <v>2024</v>
      </c>
      <c r="F92" s="70" t="s">
        <v>1554</v>
      </c>
      <c r="G92" s="70" t="s">
        <v>1748</v>
      </c>
      <c r="H92" s="70" t="s">
        <v>1749</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1770</v>
      </c>
      <c r="B93" s="70">
        <v>120</v>
      </c>
      <c r="C93" s="70">
        <v>1</v>
      </c>
      <c r="D93" s="70">
        <v>8</v>
      </c>
      <c r="E93" s="70">
        <v>1990</v>
      </c>
      <c r="F93" s="70" t="s">
        <v>787</v>
      </c>
      <c r="G93" s="70" t="s">
        <v>1771</v>
      </c>
      <c r="H93" s="70" t="s">
        <v>1772</v>
      </c>
      <c r="I93" s="148"/>
      <c r="J93" s="71">
        <v>75.355723269603061</v>
      </c>
      <c r="K93" s="71">
        <v>6.9681111157297204</v>
      </c>
      <c r="L93" s="71">
        <v>2.3276174861214889</v>
      </c>
      <c r="M93" s="71">
        <v>12.58097076494586</v>
      </c>
      <c r="N93" s="71">
        <v>40.34391125086713</v>
      </c>
      <c r="O93" s="71">
        <v>23.874837864837019</v>
      </c>
      <c r="P93" s="71">
        <v>31.38242117687761</v>
      </c>
      <c r="Q93" s="71">
        <v>2.0613911452498002</v>
      </c>
      <c r="R93" s="71">
        <v>0</v>
      </c>
      <c r="S93" s="71">
        <v>2.220974852991255</v>
      </c>
      <c r="T93" s="72"/>
      <c r="U93" s="71">
        <v>5645217</v>
      </c>
      <c r="V93" s="71">
        <v>1694</v>
      </c>
      <c r="W93" s="71">
        <v>43</v>
      </c>
      <c r="X93" s="71">
        <v>4999</v>
      </c>
      <c r="Y93" s="71">
        <v>9339</v>
      </c>
      <c r="Z93" s="71">
        <v>9820</v>
      </c>
      <c r="AA93" s="71">
        <v>7620</v>
      </c>
      <c r="AB93" s="71">
        <v>33470</v>
      </c>
      <c r="AC93" s="71">
        <v>0</v>
      </c>
      <c r="AD93" s="71">
        <v>2.220974852991255</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1773</v>
      </c>
      <c r="B94" s="70">
        <v>121</v>
      </c>
      <c r="C94" s="70">
        <v>2</v>
      </c>
      <c r="D94" s="70">
        <v>8</v>
      </c>
      <c r="E94" s="70">
        <v>2005</v>
      </c>
      <c r="F94" s="70" t="s">
        <v>789</v>
      </c>
      <c r="G94" s="70" t="s">
        <v>1771</v>
      </c>
      <c r="H94" s="70" t="s">
        <v>1772</v>
      </c>
      <c r="I94" s="148"/>
      <c r="J94" s="71">
        <v>79.213117433261942</v>
      </c>
      <c r="K94" s="71">
        <v>6.444214005237721</v>
      </c>
      <c r="L94" s="71">
        <v>7.3850039895472168</v>
      </c>
      <c r="M94" s="71">
        <v>30.312114275515281</v>
      </c>
      <c r="N94" s="71">
        <v>72.139291320772074</v>
      </c>
      <c r="O94" s="71">
        <v>40.740300311135037</v>
      </c>
      <c r="P94" s="71">
        <v>30.92125191090242</v>
      </c>
      <c r="Q94" s="71">
        <v>2.12185803892821</v>
      </c>
      <c r="R94" s="71">
        <v>0</v>
      </c>
      <c r="S94" s="71">
        <v>4.0177865000000006</v>
      </c>
      <c r="T94" s="72"/>
      <c r="U94" s="71">
        <v>4512545</v>
      </c>
      <c r="V94" s="71">
        <v>1612</v>
      </c>
      <c r="W94" s="71">
        <v>78</v>
      </c>
      <c r="X94" s="71">
        <v>4960</v>
      </c>
      <c r="Y94" s="71">
        <v>12482</v>
      </c>
      <c r="Z94" s="71">
        <v>19391</v>
      </c>
      <c r="AA94" s="71">
        <v>6149</v>
      </c>
      <c r="AB94" s="71">
        <v>36016</v>
      </c>
      <c r="AC94" s="71">
        <v>0</v>
      </c>
      <c r="AD94" s="71">
        <v>4.0177865000000006</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1774</v>
      </c>
      <c r="B95" s="70">
        <v>122</v>
      </c>
      <c r="C95" s="70">
        <v>3</v>
      </c>
      <c r="D95" s="70">
        <v>8</v>
      </c>
      <c r="E95" s="70">
        <v>2006</v>
      </c>
      <c r="F95" s="70" t="s">
        <v>790</v>
      </c>
      <c r="G95" s="70" t="s">
        <v>1771</v>
      </c>
      <c r="H95" s="70" t="s">
        <v>1772</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1775</v>
      </c>
      <c r="B96" s="70">
        <v>123</v>
      </c>
      <c r="C96" s="70">
        <v>4</v>
      </c>
      <c r="D96" s="70">
        <v>8</v>
      </c>
      <c r="E96" s="70">
        <v>2007</v>
      </c>
      <c r="F96" s="70" t="s">
        <v>791</v>
      </c>
      <c r="G96" s="70" t="s">
        <v>1771</v>
      </c>
      <c r="H96" s="70" t="s">
        <v>1772</v>
      </c>
      <c r="I96" s="148"/>
      <c r="J96" s="71">
        <v>44.582178678893591</v>
      </c>
      <c r="K96" s="71">
        <v>4.0931288988624042</v>
      </c>
      <c r="L96" s="71">
        <v>11.580479238958031</v>
      </c>
      <c r="M96" s="71">
        <v>29.08301819674546</v>
      </c>
      <c r="N96" s="71">
        <v>74.102695685516323</v>
      </c>
      <c r="O96" s="71">
        <v>39.210472753221588</v>
      </c>
      <c r="P96" s="71">
        <v>30.37347038898654</v>
      </c>
      <c r="Q96" s="71">
        <v>2.21668840318473</v>
      </c>
      <c r="R96" s="71">
        <v>0</v>
      </c>
      <c r="S96" s="71">
        <v>3.44014502456</v>
      </c>
      <c r="T96" s="72"/>
      <c r="U96" s="71">
        <v>3525843</v>
      </c>
      <c r="V96" s="71">
        <v>1367</v>
      </c>
      <c r="W96" s="71">
        <v>134</v>
      </c>
      <c r="X96" s="71">
        <v>6084</v>
      </c>
      <c r="Y96" s="71">
        <v>12728</v>
      </c>
      <c r="Z96" s="71">
        <v>19401</v>
      </c>
      <c r="AA96" s="71">
        <v>5948</v>
      </c>
      <c r="AB96" s="71">
        <v>35636</v>
      </c>
      <c r="AC96" s="71">
        <v>0</v>
      </c>
      <c r="AD96" s="71">
        <v>3.44014502456</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1776</v>
      </c>
      <c r="B97" s="70">
        <v>124</v>
      </c>
      <c r="C97" s="70">
        <v>5</v>
      </c>
      <c r="D97" s="70">
        <v>8</v>
      </c>
      <c r="E97" s="70">
        <v>2008</v>
      </c>
      <c r="F97" s="70" t="s">
        <v>792</v>
      </c>
      <c r="G97" s="70" t="s">
        <v>1771</v>
      </c>
      <c r="H97" s="70" t="s">
        <v>1772</v>
      </c>
      <c r="I97" s="148"/>
      <c r="J97" s="71">
        <v>42.605920914751778</v>
      </c>
      <c r="K97" s="71">
        <v>3.0963316630573008</v>
      </c>
      <c r="L97" s="71">
        <v>10.434734184549511</v>
      </c>
      <c r="M97" s="71">
        <v>30.401630279964699</v>
      </c>
      <c r="N97" s="71">
        <v>61.374110780323868</v>
      </c>
      <c r="O97" s="71">
        <v>37.937542083110628</v>
      </c>
      <c r="P97" s="71">
        <v>29.624759872106541</v>
      </c>
      <c r="Q97" s="71">
        <v>2.16509094255309</v>
      </c>
      <c r="R97" s="71">
        <v>0</v>
      </c>
      <c r="S97" s="71">
        <v>3.6038944896</v>
      </c>
      <c r="T97" s="72"/>
      <c r="U97" s="71">
        <v>3475677</v>
      </c>
      <c r="V97" s="71">
        <v>1367</v>
      </c>
      <c r="W97" s="71">
        <v>134</v>
      </c>
      <c r="X97" s="71">
        <v>6084</v>
      </c>
      <c r="Y97" s="71">
        <v>12851</v>
      </c>
      <c r="Z97" s="71">
        <v>19430</v>
      </c>
      <c r="AA97" s="71">
        <v>5808</v>
      </c>
      <c r="AB97" s="71">
        <v>35379</v>
      </c>
      <c r="AC97" s="71">
        <v>0</v>
      </c>
      <c r="AD97" s="71">
        <v>3.6038944896</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1777</v>
      </c>
      <c r="B98" s="70">
        <v>125</v>
      </c>
      <c r="C98" s="70">
        <v>6</v>
      </c>
      <c r="D98" s="70">
        <v>8</v>
      </c>
      <c r="E98" s="70">
        <v>2009</v>
      </c>
      <c r="F98" s="70" t="s">
        <v>176</v>
      </c>
      <c r="G98" s="70" t="s">
        <v>1771</v>
      </c>
      <c r="H98" s="70" t="s">
        <v>1772</v>
      </c>
      <c r="I98" s="148"/>
      <c r="J98" s="71">
        <v>42.372630695750757</v>
      </c>
      <c r="K98" s="71">
        <v>3.3154861013791681</v>
      </c>
      <c r="L98" s="71">
        <v>4.9266886416210109</v>
      </c>
      <c r="M98" s="71">
        <v>34.962897475888951</v>
      </c>
      <c r="N98" s="71">
        <v>61.116832779747178</v>
      </c>
      <c r="O98" s="71">
        <v>38.526328446225257</v>
      </c>
      <c r="P98" s="71">
        <v>28.121465931624989</v>
      </c>
      <c r="Q98" s="71">
        <v>2.0423896526649301</v>
      </c>
      <c r="R98" s="71">
        <v>0</v>
      </c>
      <c r="S98" s="71">
        <v>3.0001566672000002</v>
      </c>
      <c r="T98" s="72"/>
      <c r="U98" s="71">
        <v>2543382</v>
      </c>
      <c r="V98" s="71">
        <v>1272</v>
      </c>
      <c r="W98" s="71">
        <v>105</v>
      </c>
      <c r="X98" s="71">
        <v>6706</v>
      </c>
      <c r="Y98" s="71">
        <v>12915</v>
      </c>
      <c r="Z98" s="71">
        <v>19476</v>
      </c>
      <c r="AA98" s="71">
        <v>5660</v>
      </c>
      <c r="AB98" s="71">
        <v>35034</v>
      </c>
      <c r="AC98" s="71">
        <v>0</v>
      </c>
      <c r="AD98" s="71">
        <v>3.0001566672000002</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3.5449999999999999</v>
      </c>
      <c r="BM98" s="71">
        <v>0</v>
      </c>
      <c r="BN98" s="72"/>
      <c r="BO98" s="71">
        <v>0</v>
      </c>
      <c r="BP98" s="71">
        <v>0</v>
      </c>
      <c r="BQ98" s="71">
        <v>0</v>
      </c>
      <c r="BR98" s="71">
        <v>0</v>
      </c>
      <c r="BS98" s="71">
        <v>1</v>
      </c>
      <c r="BT98" s="71">
        <v>0</v>
      </c>
      <c r="BU98"/>
      <c r="BV98" s="70">
        <v>0</v>
      </c>
      <c r="BW98" s="70">
        <v>0</v>
      </c>
      <c r="BX98" s="70">
        <v>0</v>
      </c>
      <c r="BY98" s="70">
        <v>3.5449999999999999</v>
      </c>
      <c r="BZ98" s="70">
        <v>0</v>
      </c>
      <c r="CA98" s="70">
        <v>0</v>
      </c>
      <c r="CB98" s="70">
        <v>0</v>
      </c>
      <c r="CC98" s="70">
        <v>0</v>
      </c>
      <c r="CD98" s="70">
        <v>0</v>
      </c>
    </row>
    <row r="99" spans="1:82">
      <c r="A99" s="70" t="s">
        <v>1778</v>
      </c>
      <c r="B99" s="70">
        <v>126</v>
      </c>
      <c r="C99" s="70">
        <v>7</v>
      </c>
      <c r="D99" s="70">
        <v>8</v>
      </c>
      <c r="E99" s="70">
        <v>2010</v>
      </c>
      <c r="F99" s="70" t="s">
        <v>177</v>
      </c>
      <c r="G99" s="70" t="s">
        <v>1771</v>
      </c>
      <c r="H99" s="70" t="s">
        <v>1772</v>
      </c>
      <c r="I99" s="148"/>
      <c r="J99" s="71">
        <v>38.319551476901751</v>
      </c>
      <c r="K99" s="71">
        <v>3.286444001069428</v>
      </c>
      <c r="L99" s="71">
        <v>4.7461149514466578</v>
      </c>
      <c r="M99" s="71">
        <v>32.838121517637838</v>
      </c>
      <c r="N99" s="71">
        <v>72.085761640896663</v>
      </c>
      <c r="O99" s="71">
        <v>38.505651904109058</v>
      </c>
      <c r="P99" s="71">
        <v>28.281222135458769</v>
      </c>
      <c r="Q99" s="71">
        <v>2.1210288786668099</v>
      </c>
      <c r="R99" s="71">
        <v>0</v>
      </c>
      <c r="S99" s="71">
        <v>3.5760106303000012</v>
      </c>
      <c r="T99" s="72"/>
      <c r="U99" s="71">
        <v>2690447</v>
      </c>
      <c r="V99" s="71">
        <v>1272</v>
      </c>
      <c r="W99" s="71">
        <v>105</v>
      </c>
      <c r="X99" s="71">
        <v>6706</v>
      </c>
      <c r="Y99" s="71">
        <v>13021</v>
      </c>
      <c r="Z99" s="71">
        <v>19556</v>
      </c>
      <c r="AA99" s="71">
        <v>5550</v>
      </c>
      <c r="AB99" s="71">
        <v>34863</v>
      </c>
      <c r="AC99" s="71">
        <v>0</v>
      </c>
      <c r="AD99" s="71">
        <v>3.5760106303000012</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1779</v>
      </c>
      <c r="B100" s="70">
        <v>127</v>
      </c>
      <c r="C100" s="70">
        <v>8</v>
      </c>
      <c r="D100" s="70">
        <v>8</v>
      </c>
      <c r="E100" s="70">
        <v>2011</v>
      </c>
      <c r="F100" s="70" t="s">
        <v>178</v>
      </c>
      <c r="G100" s="70" t="s">
        <v>1771</v>
      </c>
      <c r="H100" s="70" t="s">
        <v>1772</v>
      </c>
      <c r="I100" s="148"/>
      <c r="J100" s="71">
        <v>47.070653566636793</v>
      </c>
      <c r="K100" s="71">
        <v>4.4643075610311804</v>
      </c>
      <c r="L100" s="71">
        <v>4.0508989616320141</v>
      </c>
      <c r="M100" s="71">
        <v>37.921177557297902</v>
      </c>
      <c r="N100" s="71">
        <v>67.797896145053215</v>
      </c>
      <c r="O100" s="71">
        <v>38.018369890767588</v>
      </c>
      <c r="P100" s="71">
        <v>27.46888890471039</v>
      </c>
      <c r="Q100" s="71">
        <v>2.4297397183676099</v>
      </c>
      <c r="R100" s="71">
        <v>0</v>
      </c>
      <c r="S100" s="71">
        <v>2.4135401131200012</v>
      </c>
      <c r="T100" s="72"/>
      <c r="U100" s="71">
        <v>2551048</v>
      </c>
      <c r="V100" s="71">
        <v>1272</v>
      </c>
      <c r="W100" s="71">
        <v>105</v>
      </c>
      <c r="X100" s="71">
        <v>6706</v>
      </c>
      <c r="Y100" s="71">
        <v>13132</v>
      </c>
      <c r="Z100" s="71">
        <v>19728</v>
      </c>
      <c r="AA100" s="71">
        <v>5551</v>
      </c>
      <c r="AB100" s="71">
        <v>34623</v>
      </c>
      <c r="AC100" s="71">
        <v>0</v>
      </c>
      <c r="AD100" s="71">
        <v>2.4135401131200012</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1780</v>
      </c>
      <c r="B101" s="70">
        <v>128</v>
      </c>
      <c r="C101" s="70">
        <v>9</v>
      </c>
      <c r="D101" s="70">
        <v>8</v>
      </c>
      <c r="E101" s="70">
        <v>2012</v>
      </c>
      <c r="F101" s="70" t="s">
        <v>179</v>
      </c>
      <c r="G101" s="70" t="s">
        <v>1771</v>
      </c>
      <c r="H101" s="70" t="s">
        <v>1772</v>
      </c>
      <c r="I101" s="148"/>
      <c r="J101" s="71">
        <v>37.857955001160313</v>
      </c>
      <c r="K101" s="71">
        <v>4.1503144642601653</v>
      </c>
      <c r="L101" s="71">
        <v>4.0000604859109838</v>
      </c>
      <c r="M101" s="71">
        <v>37.730082648739668</v>
      </c>
      <c r="N101" s="71">
        <v>72.981660202513268</v>
      </c>
      <c r="O101" s="71">
        <v>38.053790963076928</v>
      </c>
      <c r="P101" s="71">
        <v>27.500757965846862</v>
      </c>
      <c r="Q101" s="71">
        <v>2.6149308217908098</v>
      </c>
      <c r="R101" s="71">
        <v>0</v>
      </c>
      <c r="S101" s="71">
        <v>3.234742105</v>
      </c>
      <c r="T101" s="72"/>
      <c r="U101" s="71">
        <v>2382967</v>
      </c>
      <c r="V101" s="71">
        <v>1272</v>
      </c>
      <c r="W101" s="71">
        <v>105</v>
      </c>
      <c r="X101" s="71">
        <v>6706</v>
      </c>
      <c r="Y101" s="71">
        <v>13230</v>
      </c>
      <c r="Z101" s="71">
        <v>19903</v>
      </c>
      <c r="AA101" s="71">
        <v>5526</v>
      </c>
      <c r="AB101" s="71">
        <v>34296</v>
      </c>
      <c r="AC101" s="71">
        <v>0</v>
      </c>
      <c r="AD101" s="71">
        <v>3.234742105</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0</v>
      </c>
      <c r="BM101" s="71">
        <v>0</v>
      </c>
      <c r="BN101" s="72"/>
      <c r="BO101" s="71">
        <v>0</v>
      </c>
      <c r="BP101" s="71">
        <v>0</v>
      </c>
      <c r="BQ101" s="71">
        <v>0</v>
      </c>
      <c r="BR101" s="71">
        <v>0</v>
      </c>
      <c r="BS101" s="71">
        <v>0</v>
      </c>
      <c r="BT101" s="71">
        <v>0</v>
      </c>
      <c r="BU101"/>
      <c r="BV101" s="70">
        <v>0</v>
      </c>
      <c r="BW101" s="70">
        <v>0</v>
      </c>
      <c r="BX101" s="70">
        <v>0</v>
      </c>
      <c r="BY101" s="70">
        <v>0</v>
      </c>
      <c r="BZ101" s="70">
        <v>0</v>
      </c>
      <c r="CA101" s="70">
        <v>0</v>
      </c>
      <c r="CB101" s="70">
        <v>0</v>
      </c>
      <c r="CC101" s="70">
        <v>0</v>
      </c>
      <c r="CD101" s="70">
        <v>0</v>
      </c>
    </row>
    <row r="102" spans="1:82">
      <c r="A102" s="70" t="s">
        <v>1781</v>
      </c>
      <c r="B102" s="70">
        <v>129</v>
      </c>
      <c r="C102" s="70">
        <v>10</v>
      </c>
      <c r="D102" s="70">
        <v>8</v>
      </c>
      <c r="E102" s="70">
        <v>2013</v>
      </c>
      <c r="F102" s="70" t="s">
        <v>180</v>
      </c>
      <c r="G102" s="1064" t="s">
        <v>1771</v>
      </c>
      <c r="H102" s="70" t="s">
        <v>1772</v>
      </c>
      <c r="I102" s="148"/>
      <c r="J102" s="71">
        <v>45.31036914402921</v>
      </c>
      <c r="K102" s="71">
        <v>3.766257361078611</v>
      </c>
      <c r="L102" s="71">
        <v>3.1678903142707071</v>
      </c>
      <c r="M102" s="71">
        <v>37.228825351543371</v>
      </c>
      <c r="N102" s="71">
        <v>83.487716627215747</v>
      </c>
      <c r="O102" s="71">
        <v>36.797085358306461</v>
      </c>
      <c r="P102" s="71">
        <v>27.639348568736601</v>
      </c>
      <c r="Q102" s="71">
        <v>2.6405092997947799</v>
      </c>
      <c r="R102" s="71">
        <v>0</v>
      </c>
      <c r="S102" s="71">
        <v>3.84737325034</v>
      </c>
      <c r="T102" s="72"/>
      <c r="U102" s="71">
        <v>2714188</v>
      </c>
      <c r="V102" s="71">
        <v>1272</v>
      </c>
      <c r="W102" s="71">
        <v>105</v>
      </c>
      <c r="X102" s="71">
        <v>6706</v>
      </c>
      <c r="Y102" s="71">
        <v>13269</v>
      </c>
      <c r="Z102" s="71">
        <v>20105</v>
      </c>
      <c r="AA102" s="71">
        <v>5533</v>
      </c>
      <c r="AB102" s="71">
        <v>34135</v>
      </c>
      <c r="AC102" s="71">
        <v>0</v>
      </c>
      <c r="AD102" s="71">
        <v>3.84737325034</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0</v>
      </c>
      <c r="BM102" s="71">
        <v>0</v>
      </c>
      <c r="BN102" s="72"/>
      <c r="BO102" s="71">
        <v>0</v>
      </c>
      <c r="BP102" s="71">
        <v>0</v>
      </c>
      <c r="BQ102" s="71">
        <v>0</v>
      </c>
      <c r="BR102" s="71">
        <v>0</v>
      </c>
      <c r="BS102" s="71">
        <v>0</v>
      </c>
      <c r="BT102" s="71">
        <v>0</v>
      </c>
      <c r="BU102"/>
      <c r="BV102" s="70">
        <v>0</v>
      </c>
      <c r="BW102" s="70">
        <v>0</v>
      </c>
      <c r="BX102" s="70">
        <v>0</v>
      </c>
      <c r="BY102" s="70">
        <v>0</v>
      </c>
      <c r="BZ102" s="70">
        <v>0</v>
      </c>
      <c r="CA102" s="70">
        <v>0</v>
      </c>
      <c r="CB102" s="70">
        <v>0</v>
      </c>
      <c r="CC102" s="70">
        <v>0</v>
      </c>
      <c r="CD102" s="70">
        <v>0</v>
      </c>
    </row>
    <row r="103" spans="1:82">
      <c r="A103" s="70" t="s">
        <v>1782</v>
      </c>
      <c r="B103" s="70">
        <v>130</v>
      </c>
      <c r="C103" s="70">
        <v>11</v>
      </c>
      <c r="D103" s="70">
        <v>8</v>
      </c>
      <c r="E103" s="70">
        <v>2014</v>
      </c>
      <c r="F103" s="70" t="s">
        <v>181</v>
      </c>
      <c r="G103" s="1064" t="s">
        <v>1771</v>
      </c>
      <c r="H103" s="70" t="s">
        <v>1772</v>
      </c>
      <c r="I103" s="148"/>
      <c r="J103" s="71">
        <v>38.506723959532941</v>
      </c>
      <c r="K103" s="71">
        <v>3.614302879168052</v>
      </c>
      <c r="L103" s="71">
        <v>5.4160732688061763</v>
      </c>
      <c r="M103" s="71">
        <v>39.444871993257799</v>
      </c>
      <c r="N103" s="71">
        <v>67.991942331733583</v>
      </c>
      <c r="O103" s="71">
        <v>35.203493318128857</v>
      </c>
      <c r="P103" s="71">
        <v>27.331094065990882</v>
      </c>
      <c r="Q103" s="71">
        <v>2.5180483911848102</v>
      </c>
      <c r="R103" s="71">
        <v>0</v>
      </c>
      <c r="S103" s="71">
        <v>2.9275915799700001</v>
      </c>
      <c r="T103" s="72"/>
      <c r="U103" s="71">
        <v>3036293</v>
      </c>
      <c r="V103" s="71">
        <v>1143</v>
      </c>
      <c r="W103" s="71">
        <v>111</v>
      </c>
      <c r="X103" s="71">
        <v>7275</v>
      </c>
      <c r="Y103" s="71">
        <v>13341</v>
      </c>
      <c r="Z103" s="71">
        <v>20258</v>
      </c>
      <c r="AA103" s="71">
        <v>5443</v>
      </c>
      <c r="AB103" s="71">
        <v>33928</v>
      </c>
      <c r="AC103" s="71">
        <v>0</v>
      </c>
      <c r="AD103" s="71">
        <v>2.9275915799700001</v>
      </c>
      <c r="AE103" s="72"/>
      <c r="AF103" s="71"/>
      <c r="AG103" s="71"/>
      <c r="AH103" s="71"/>
      <c r="AI103" s="71"/>
      <c r="AJ103" s="71"/>
      <c r="AK103" s="71"/>
      <c r="AL103" s="71"/>
      <c r="AM103" s="71"/>
      <c r="AN103" s="71"/>
      <c r="AO103" s="71"/>
      <c r="AP103" s="71"/>
      <c r="AQ103" s="72"/>
      <c r="AR103" s="71">
        <v>181</v>
      </c>
      <c r="AS103" s="71">
        <v>29</v>
      </c>
      <c r="AT103" s="71">
        <v>1</v>
      </c>
      <c r="AU103" s="71">
        <v>0</v>
      </c>
      <c r="AV103" s="71">
        <v>0</v>
      </c>
      <c r="AW103" s="71">
        <v>0</v>
      </c>
      <c r="AX103" s="71"/>
      <c r="AY103" s="72"/>
      <c r="AZ103" s="71">
        <v>718.59999999999991</v>
      </c>
      <c r="BA103" s="71">
        <v>10320.4</v>
      </c>
      <c r="BB103" s="71">
        <v>1500</v>
      </c>
      <c r="BC103" s="71">
        <v>0</v>
      </c>
      <c r="BD103" s="71">
        <v>0</v>
      </c>
      <c r="BE103" s="71">
        <v>0</v>
      </c>
      <c r="BF103" s="71"/>
      <c r="BG103" s="72"/>
      <c r="BH103" s="71">
        <v>0</v>
      </c>
      <c r="BI103" s="71">
        <v>0</v>
      </c>
      <c r="BJ103" s="71">
        <v>0</v>
      </c>
      <c r="BK103" s="71">
        <v>0</v>
      </c>
      <c r="BL103" s="71">
        <v>0</v>
      </c>
      <c r="BM103" s="71">
        <v>0</v>
      </c>
      <c r="BN103" s="72"/>
      <c r="BO103" s="71">
        <v>0</v>
      </c>
      <c r="BP103" s="71">
        <v>0</v>
      </c>
      <c r="BQ103" s="71">
        <v>0</v>
      </c>
      <c r="BR103" s="71">
        <v>0</v>
      </c>
      <c r="BS103" s="71">
        <v>0</v>
      </c>
      <c r="BT103" s="71">
        <v>0</v>
      </c>
      <c r="BU103"/>
      <c r="BV103" s="70">
        <v>0</v>
      </c>
      <c r="BW103" s="70">
        <v>0</v>
      </c>
      <c r="BX103" s="70">
        <v>0</v>
      </c>
      <c r="BY103" s="70">
        <v>0</v>
      </c>
      <c r="BZ103" s="70">
        <v>0</v>
      </c>
      <c r="CA103" s="70">
        <v>0</v>
      </c>
      <c r="CB103" s="70">
        <v>0</v>
      </c>
      <c r="CC103" s="70">
        <v>0</v>
      </c>
      <c r="CD103" s="70">
        <v>0</v>
      </c>
    </row>
    <row r="104" spans="1:82">
      <c r="A104" s="70" t="s">
        <v>1783</v>
      </c>
      <c r="B104" s="70">
        <v>131</v>
      </c>
      <c r="C104" s="70">
        <v>12</v>
      </c>
      <c r="D104" s="70">
        <v>8</v>
      </c>
      <c r="E104" s="70">
        <v>2015</v>
      </c>
      <c r="F104" s="70" t="s">
        <v>182</v>
      </c>
      <c r="G104" s="70" t="s">
        <v>1771</v>
      </c>
      <c r="H104" s="70" t="s">
        <v>1772</v>
      </c>
      <c r="I104" s="148"/>
      <c r="J104" s="71">
        <v>46.584216180352257</v>
      </c>
      <c r="K104" s="71">
        <v>3.408708082245822</v>
      </c>
      <c r="L104" s="71">
        <v>5.7983952825860587</v>
      </c>
      <c r="M104" s="71">
        <v>37.460625352850663</v>
      </c>
      <c r="N104" s="71">
        <v>66.584457524207934</v>
      </c>
      <c r="O104" s="71">
        <v>35.136433403173307</v>
      </c>
      <c r="P104" s="71">
        <v>27.09639712112627</v>
      </c>
      <c r="Q104" s="71">
        <v>2.4528738609898202</v>
      </c>
      <c r="R104" s="71">
        <v>0</v>
      </c>
      <c r="S104" s="71">
        <v>3.0866967096000009</v>
      </c>
      <c r="T104" s="72"/>
      <c r="U104" s="71">
        <v>3615153</v>
      </c>
      <c r="V104" s="71">
        <v>1143</v>
      </c>
      <c r="W104" s="71">
        <v>111</v>
      </c>
      <c r="X104" s="71">
        <v>7275</v>
      </c>
      <c r="Y104" s="71">
        <v>13498</v>
      </c>
      <c r="Z104" s="71">
        <v>20414</v>
      </c>
      <c r="AA104" s="71">
        <v>5392</v>
      </c>
      <c r="AB104" s="71">
        <v>33761</v>
      </c>
      <c r="AC104" s="71">
        <v>0</v>
      </c>
      <c r="AD104" s="71">
        <v>3.0866967096000009</v>
      </c>
      <c r="AE104" s="72"/>
      <c r="AF104" s="71">
        <v>50715168.919943012</v>
      </c>
      <c r="AG104" s="71">
        <v>2397177.1470567361</v>
      </c>
      <c r="AH104" s="71">
        <v>1465280.769117459</v>
      </c>
      <c r="AI104" s="71">
        <v>46489408.346088856</v>
      </c>
      <c r="AJ104" s="71">
        <v>72179853.856076881</v>
      </c>
      <c r="AK104" s="71">
        <v>0</v>
      </c>
      <c r="AL104" s="71">
        <v>0</v>
      </c>
      <c r="AM104" s="71">
        <v>4626803.427931508</v>
      </c>
      <c r="AN104" s="71">
        <v>0</v>
      </c>
      <c r="AO104" s="71">
        <v>0</v>
      </c>
      <c r="AP104" s="71">
        <v>177873692.46621445</v>
      </c>
      <c r="AQ104" s="72"/>
      <c r="AR104" s="71">
        <v>202</v>
      </c>
      <c r="AS104" s="71">
        <v>51</v>
      </c>
      <c r="AT104" s="71">
        <v>1</v>
      </c>
      <c r="AU104" s="71">
        <v>0</v>
      </c>
      <c r="AV104" s="71">
        <v>0</v>
      </c>
      <c r="AW104" s="71">
        <v>0</v>
      </c>
      <c r="AX104" s="71"/>
      <c r="AY104" s="72"/>
      <c r="AZ104" s="71">
        <v>823.59999999999991</v>
      </c>
      <c r="BA104" s="71">
        <v>16870.5</v>
      </c>
      <c r="BB104" s="71">
        <v>1500</v>
      </c>
      <c r="BC104" s="71">
        <v>0</v>
      </c>
      <c r="BD104" s="71">
        <v>0</v>
      </c>
      <c r="BE104" s="71">
        <v>0</v>
      </c>
      <c r="BF104" s="71"/>
      <c r="BG104" s="72"/>
      <c r="BH104" s="71">
        <v>0</v>
      </c>
      <c r="BI104" s="71">
        <v>0</v>
      </c>
      <c r="BJ104" s="71">
        <v>0</v>
      </c>
      <c r="BK104" s="71">
        <v>0</v>
      </c>
      <c r="BL104" s="71">
        <v>0</v>
      </c>
      <c r="BM104" s="71">
        <v>0</v>
      </c>
      <c r="BN104" s="72"/>
      <c r="BO104" s="71">
        <v>0</v>
      </c>
      <c r="BP104" s="71">
        <v>0</v>
      </c>
      <c r="BQ104" s="71">
        <v>0</v>
      </c>
      <c r="BR104" s="71">
        <v>0</v>
      </c>
      <c r="BS104" s="71">
        <v>0</v>
      </c>
      <c r="BT104" s="71">
        <v>0</v>
      </c>
      <c r="BU104"/>
      <c r="BV104" s="70">
        <v>0</v>
      </c>
      <c r="BW104" s="70">
        <v>0</v>
      </c>
      <c r="BX104" s="70">
        <v>0</v>
      </c>
      <c r="BY104" s="70">
        <v>0</v>
      </c>
      <c r="BZ104" s="70">
        <v>0</v>
      </c>
      <c r="CA104" s="70">
        <v>0</v>
      </c>
      <c r="CB104" s="70">
        <v>0</v>
      </c>
      <c r="CC104" s="70">
        <v>0</v>
      </c>
      <c r="CD104" s="70">
        <v>0</v>
      </c>
    </row>
    <row r="105" spans="1:82">
      <c r="A105" s="70" t="s">
        <v>1784</v>
      </c>
      <c r="B105" s="70">
        <v>132</v>
      </c>
      <c r="C105" s="70">
        <v>13</v>
      </c>
      <c r="D105" s="70">
        <v>8</v>
      </c>
      <c r="E105" s="70">
        <v>2016</v>
      </c>
      <c r="F105" s="70" t="s">
        <v>155</v>
      </c>
      <c r="G105" s="70" t="s">
        <v>1771</v>
      </c>
      <c r="H105" s="70" t="s">
        <v>1772</v>
      </c>
      <c r="I105" s="148"/>
      <c r="J105" s="71">
        <v>72.906282589133596</v>
      </c>
      <c r="K105" s="71">
        <v>3.6233007435849518</v>
      </c>
      <c r="L105" s="71">
        <v>5.4943592610006888</v>
      </c>
      <c r="M105" s="71">
        <v>32.561585192431281</v>
      </c>
      <c r="N105" s="71">
        <v>68.21875148501428</v>
      </c>
      <c r="O105" s="71">
        <v>34.849178706116312</v>
      </c>
      <c r="P105" s="71">
        <v>27.111668392058807</v>
      </c>
      <c r="Q105" s="71">
        <v>2.3651840846288352</v>
      </c>
      <c r="R105" s="71">
        <v>0</v>
      </c>
      <c r="S105" s="71">
        <v>4.8671723198000008</v>
      </c>
      <c r="T105" s="72"/>
      <c r="U105" s="71">
        <v>4462915</v>
      </c>
      <c r="V105" s="71">
        <v>1143</v>
      </c>
      <c r="W105" s="71">
        <v>111</v>
      </c>
      <c r="X105" s="71">
        <v>7275</v>
      </c>
      <c r="Y105" s="71">
        <v>13591</v>
      </c>
      <c r="Z105" s="71">
        <v>20496</v>
      </c>
      <c r="AA105" s="71">
        <v>5580</v>
      </c>
      <c r="AB105" s="71">
        <v>33486</v>
      </c>
      <c r="AC105" s="71">
        <v>0</v>
      </c>
      <c r="AD105" s="71">
        <v>4.8671723198000008</v>
      </c>
      <c r="AE105" s="72"/>
      <c r="AF105" s="71">
        <v>91362686.729806781</v>
      </c>
      <c r="AG105" s="71">
        <v>2520977.3944766568</v>
      </c>
      <c r="AH105" s="71">
        <v>989013.88650974282</v>
      </c>
      <c r="AI105" s="71">
        <v>44979098.67792955</v>
      </c>
      <c r="AJ105" s="71">
        <v>74147399.817751244</v>
      </c>
      <c r="AK105" s="71">
        <v>0</v>
      </c>
      <c r="AL105" s="71">
        <v>0</v>
      </c>
      <c r="AM105" s="71">
        <v>4592681.1242341977</v>
      </c>
      <c r="AN105" s="71">
        <v>0</v>
      </c>
      <c r="AO105" s="71">
        <v>0</v>
      </c>
      <c r="AP105" s="71">
        <v>218591857.63070816</v>
      </c>
      <c r="AQ105" s="72"/>
      <c r="AR105" s="71">
        <v>229</v>
      </c>
      <c r="AS105" s="71">
        <v>76</v>
      </c>
      <c r="AT105" s="71">
        <v>4</v>
      </c>
      <c r="AU105" s="71">
        <v>0</v>
      </c>
      <c r="AV105" s="71">
        <v>0</v>
      </c>
      <c r="AW105" s="71">
        <v>0</v>
      </c>
      <c r="AX105" s="71"/>
      <c r="AY105" s="72"/>
      <c r="AZ105" s="71">
        <v>984.5</v>
      </c>
      <c r="BA105" s="71">
        <v>24315.200000000001</v>
      </c>
      <c r="BB105" s="71">
        <v>1559</v>
      </c>
      <c r="BC105" s="71">
        <v>0</v>
      </c>
      <c r="BD105" s="71">
        <v>0</v>
      </c>
      <c r="BE105" s="71">
        <v>0</v>
      </c>
      <c r="BF105" s="71"/>
      <c r="BG105" s="72"/>
      <c r="BH105" s="71">
        <v>0</v>
      </c>
      <c r="BI105" s="71">
        <v>0</v>
      </c>
      <c r="BJ105" s="71">
        <v>0</v>
      </c>
      <c r="BK105" s="71">
        <v>0</v>
      </c>
      <c r="BL105" s="71">
        <v>0</v>
      </c>
      <c r="BM105" s="71">
        <v>0</v>
      </c>
      <c r="BN105" s="72"/>
      <c r="BO105" s="71">
        <v>0</v>
      </c>
      <c r="BP105" s="71">
        <v>0</v>
      </c>
      <c r="BQ105" s="71">
        <v>0</v>
      </c>
      <c r="BR105" s="71">
        <v>0</v>
      </c>
      <c r="BS105" s="71">
        <v>0</v>
      </c>
      <c r="BT105" s="71">
        <v>0</v>
      </c>
      <c r="BU105"/>
      <c r="BV105" s="70">
        <v>0</v>
      </c>
      <c r="BW105" s="70">
        <v>0</v>
      </c>
      <c r="BX105" s="70">
        <v>0</v>
      </c>
      <c r="BY105" s="70">
        <v>0</v>
      </c>
      <c r="BZ105" s="70">
        <v>0</v>
      </c>
      <c r="CA105" s="70">
        <v>0</v>
      </c>
      <c r="CB105" s="70">
        <v>0</v>
      </c>
      <c r="CC105" s="70">
        <v>0</v>
      </c>
      <c r="CD105" s="70">
        <v>0</v>
      </c>
    </row>
    <row r="106" spans="1:82">
      <c r="A106" s="70" t="s">
        <v>1785</v>
      </c>
      <c r="B106" s="70">
        <v>133</v>
      </c>
      <c r="C106" s="70">
        <v>14</v>
      </c>
      <c r="D106" s="70">
        <v>8</v>
      </c>
      <c r="E106" s="70">
        <v>2017</v>
      </c>
      <c r="F106" s="70" t="s">
        <v>156</v>
      </c>
      <c r="G106" s="70" t="s">
        <v>1771</v>
      </c>
      <c r="H106" s="70" t="s">
        <v>1772</v>
      </c>
      <c r="I106" s="148"/>
      <c r="J106" s="71">
        <v>65.855357989055889</v>
      </c>
      <c r="K106" s="71">
        <v>3.5156143539810945</v>
      </c>
      <c r="L106" s="71">
        <v>5.3067816181005512</v>
      </c>
      <c r="M106" s="71">
        <v>29.290298993426141</v>
      </c>
      <c r="N106" s="71">
        <v>73.899841263917764</v>
      </c>
      <c r="O106" s="71">
        <v>34.364150495893547</v>
      </c>
      <c r="P106" s="71">
        <v>26.58748576643357</v>
      </c>
      <c r="Q106" s="71">
        <v>2.2685390075841201</v>
      </c>
      <c r="R106" s="71">
        <v>0</v>
      </c>
      <c r="S106" s="71">
        <v>6.4349610659899987</v>
      </c>
      <c r="T106" s="72"/>
      <c r="U106" s="71">
        <v>4993973</v>
      </c>
      <c r="V106" s="71">
        <v>1143</v>
      </c>
      <c r="W106" s="71">
        <v>111</v>
      </c>
      <c r="X106" s="71">
        <v>7275</v>
      </c>
      <c r="Y106" s="71">
        <v>13694</v>
      </c>
      <c r="Z106" s="71">
        <v>20546</v>
      </c>
      <c r="AA106" s="71">
        <v>5507</v>
      </c>
      <c r="AB106" s="71">
        <v>33213</v>
      </c>
      <c r="AC106" s="71">
        <v>0</v>
      </c>
      <c r="AD106" s="71">
        <v>6.4349610659899987</v>
      </c>
      <c r="AE106" s="72"/>
      <c r="AF106" s="71">
        <v>84280024.726070642</v>
      </c>
      <c r="AG106" s="71">
        <v>2413704.5487498818</v>
      </c>
      <c r="AH106" s="71">
        <v>1147603.2471861721</v>
      </c>
      <c r="AI106" s="71">
        <v>42864588.816942438</v>
      </c>
      <c r="AJ106" s="71">
        <v>76779375.99176456</v>
      </c>
      <c r="AK106" s="71">
        <v>0</v>
      </c>
      <c r="AL106" s="71">
        <v>0</v>
      </c>
      <c r="AM106" s="71">
        <v>4562366.2576925252</v>
      </c>
      <c r="AN106" s="71">
        <v>0</v>
      </c>
      <c r="AO106" s="71">
        <v>0</v>
      </c>
      <c r="AP106" s="71">
        <v>212047663.58840621</v>
      </c>
      <c r="AQ106" s="72"/>
      <c r="AR106" s="71">
        <v>241</v>
      </c>
      <c r="AS106" s="71">
        <v>84</v>
      </c>
      <c r="AT106" s="71">
        <v>6</v>
      </c>
      <c r="AU106" s="71">
        <v>0</v>
      </c>
      <c r="AV106" s="71">
        <v>0</v>
      </c>
      <c r="AW106" s="71">
        <v>1</v>
      </c>
      <c r="AX106" s="71"/>
      <c r="AY106" s="72"/>
      <c r="AZ106" s="71">
        <v>1044.7</v>
      </c>
      <c r="BA106" s="71">
        <v>26291.7</v>
      </c>
      <c r="BB106" s="71">
        <v>1598</v>
      </c>
      <c r="BC106" s="71">
        <v>0</v>
      </c>
      <c r="BD106" s="71">
        <v>0</v>
      </c>
      <c r="BE106" s="71">
        <v>40</v>
      </c>
      <c r="BF106" s="71"/>
      <c r="BG106" s="72"/>
      <c r="BH106" s="71">
        <v>0</v>
      </c>
      <c r="BI106" s="71">
        <v>0</v>
      </c>
      <c r="BJ106" s="71">
        <v>0</v>
      </c>
      <c r="BK106" s="71">
        <v>0</v>
      </c>
      <c r="BL106" s="71">
        <v>0</v>
      </c>
      <c r="BM106" s="71">
        <v>0</v>
      </c>
      <c r="BN106" s="72"/>
      <c r="BO106" s="71">
        <v>0</v>
      </c>
      <c r="BP106" s="71">
        <v>0</v>
      </c>
      <c r="BQ106" s="71">
        <v>0</v>
      </c>
      <c r="BR106" s="71">
        <v>0</v>
      </c>
      <c r="BS106" s="71">
        <v>0</v>
      </c>
      <c r="BT106" s="71">
        <v>0</v>
      </c>
      <c r="BU106"/>
      <c r="BV106" s="70">
        <v>0</v>
      </c>
      <c r="BW106" s="70">
        <v>0</v>
      </c>
      <c r="BX106" s="70">
        <v>0</v>
      </c>
      <c r="BY106" s="70">
        <v>0</v>
      </c>
      <c r="BZ106" s="70">
        <v>0</v>
      </c>
      <c r="CA106" s="70">
        <v>0</v>
      </c>
      <c r="CB106" s="70">
        <v>0</v>
      </c>
      <c r="CC106" s="70">
        <v>0</v>
      </c>
      <c r="CD106" s="70">
        <v>0</v>
      </c>
    </row>
    <row r="107" spans="1:82">
      <c r="A107" s="70" t="s">
        <v>1786</v>
      </c>
      <c r="B107" s="70">
        <v>134</v>
      </c>
      <c r="C107" s="70">
        <v>15</v>
      </c>
      <c r="D107" s="70">
        <v>8</v>
      </c>
      <c r="E107" s="70">
        <v>2018</v>
      </c>
      <c r="F107" s="70" t="s">
        <v>183</v>
      </c>
      <c r="G107" s="70" t="s">
        <v>1771</v>
      </c>
      <c r="H107" s="70" t="s">
        <v>1772</v>
      </c>
      <c r="I107" s="148"/>
      <c r="J107" s="71">
        <v>74.018000407368277</v>
      </c>
      <c r="K107" s="71">
        <v>3.3243891562929972</v>
      </c>
      <c r="L107" s="71">
        <v>4.8635683711285287</v>
      </c>
      <c r="M107" s="71">
        <v>30.689890193611305</v>
      </c>
      <c r="N107" s="71">
        <v>63.625758319710357</v>
      </c>
      <c r="O107" s="71">
        <v>33.736575464217339</v>
      </c>
      <c r="P107" s="71">
        <v>26.423205210927811</v>
      </c>
      <c r="Q107" s="71">
        <v>2.0892224107114998</v>
      </c>
      <c r="R107" s="71">
        <v>0</v>
      </c>
      <c r="S107" s="71">
        <v>4.4056962048000008</v>
      </c>
      <c r="T107" s="72"/>
      <c r="U107" s="71">
        <v>5058303</v>
      </c>
      <c r="V107" s="71">
        <v>1143</v>
      </c>
      <c r="W107" s="71">
        <v>111</v>
      </c>
      <c r="X107" s="71">
        <v>7275</v>
      </c>
      <c r="Y107" s="71">
        <v>13836</v>
      </c>
      <c r="Z107" s="71">
        <v>20557</v>
      </c>
      <c r="AA107" s="71">
        <v>5528</v>
      </c>
      <c r="AB107" s="71">
        <v>32963</v>
      </c>
      <c r="AC107" s="71">
        <v>0</v>
      </c>
      <c r="AD107" s="71">
        <v>4.4056962048000008</v>
      </c>
      <c r="AE107" s="72"/>
      <c r="AF107" s="71">
        <v>93210611.794893607</v>
      </c>
      <c r="AG107" s="71">
        <v>2258428.8294878229</v>
      </c>
      <c r="AH107" s="71">
        <v>1105911.376377909</v>
      </c>
      <c r="AI107" s="71">
        <v>43288910.179863364</v>
      </c>
      <c r="AJ107" s="71">
        <v>69818481.009214073</v>
      </c>
      <c r="AK107" s="71">
        <v>0</v>
      </c>
      <c r="AL107" s="71">
        <v>0</v>
      </c>
      <c r="AM107" s="71">
        <v>4537393.5623880811</v>
      </c>
      <c r="AN107" s="71">
        <v>0</v>
      </c>
      <c r="AO107" s="71">
        <v>0</v>
      </c>
      <c r="AP107" s="71">
        <v>214219736.75222486</v>
      </c>
      <c r="AQ107" s="72"/>
      <c r="AR107" s="71">
        <v>260</v>
      </c>
      <c r="AS107" s="71">
        <v>98</v>
      </c>
      <c r="AT107" s="71">
        <v>10</v>
      </c>
      <c r="AU107" s="71">
        <v>0</v>
      </c>
      <c r="AV107" s="71">
        <v>0</v>
      </c>
      <c r="AW107" s="71">
        <v>1</v>
      </c>
      <c r="AX107" s="71"/>
      <c r="AY107" s="72"/>
      <c r="AZ107" s="71">
        <v>1153.9000000000001</v>
      </c>
      <c r="BA107" s="71">
        <v>30109</v>
      </c>
      <c r="BB107" s="71">
        <v>1676</v>
      </c>
      <c r="BC107" s="71">
        <v>0</v>
      </c>
      <c r="BD107" s="71">
        <v>0</v>
      </c>
      <c r="BE107" s="71">
        <v>40</v>
      </c>
      <c r="BF107" s="71"/>
      <c r="BG107" s="72"/>
      <c r="BH107" s="71">
        <v>0</v>
      </c>
      <c r="BI107" s="71">
        <v>0</v>
      </c>
      <c r="BJ107" s="71">
        <v>0</v>
      </c>
      <c r="BK107" s="71">
        <v>0</v>
      </c>
      <c r="BL107" s="71">
        <v>0</v>
      </c>
      <c r="BM107" s="71">
        <v>0</v>
      </c>
      <c r="BN107" s="72"/>
      <c r="BO107" s="71">
        <v>0</v>
      </c>
      <c r="BP107" s="71">
        <v>0</v>
      </c>
      <c r="BQ107" s="71">
        <v>0</v>
      </c>
      <c r="BR107" s="71">
        <v>0</v>
      </c>
      <c r="BS107" s="71">
        <v>0</v>
      </c>
      <c r="BT107" s="71">
        <v>0</v>
      </c>
      <c r="BU107"/>
      <c r="BV107" s="70">
        <v>0</v>
      </c>
      <c r="BW107" s="70">
        <v>0</v>
      </c>
      <c r="BX107" s="70">
        <v>0</v>
      </c>
      <c r="BY107" s="70">
        <v>0</v>
      </c>
      <c r="BZ107" s="70">
        <v>0</v>
      </c>
      <c r="CA107" s="70">
        <v>0</v>
      </c>
      <c r="CB107" s="70">
        <v>0</v>
      </c>
      <c r="CC107" s="70">
        <v>0</v>
      </c>
      <c r="CD107" s="70">
        <v>0</v>
      </c>
    </row>
    <row r="108" spans="1:82">
      <c r="A108" s="70" t="s">
        <v>1787</v>
      </c>
      <c r="B108" s="70">
        <v>135</v>
      </c>
      <c r="C108" s="70">
        <v>16</v>
      </c>
      <c r="D108" s="70">
        <v>8</v>
      </c>
      <c r="E108" s="70">
        <v>2019</v>
      </c>
      <c r="F108" s="70" t="s">
        <v>158</v>
      </c>
      <c r="G108" s="70" t="s">
        <v>1771</v>
      </c>
      <c r="H108" s="70" t="s">
        <v>1772</v>
      </c>
      <c r="I108" s="148"/>
      <c r="J108" s="71">
        <v>65.376531744671908</v>
      </c>
      <c r="K108" s="71">
        <v>3.1154470185174303</v>
      </c>
      <c r="L108" s="71">
        <v>4.9086050730279078</v>
      </c>
      <c r="M108" s="71">
        <v>29.003683832980983</v>
      </c>
      <c r="N108" s="71">
        <v>60.225698325650846</v>
      </c>
      <c r="O108" s="71">
        <v>32.74569579248287</v>
      </c>
      <c r="P108" s="71">
        <v>25.192144281410783</v>
      </c>
      <c r="Q108" s="71">
        <v>2.0108275038404</v>
      </c>
      <c r="R108" s="71">
        <v>0</v>
      </c>
      <c r="S108" s="71">
        <v>3.8944585113599994</v>
      </c>
      <c r="T108" s="72"/>
      <c r="U108" s="71">
        <v>4712098</v>
      </c>
      <c r="V108" s="71">
        <v>1143</v>
      </c>
      <c r="W108" s="71">
        <v>111</v>
      </c>
      <c r="X108" s="71">
        <v>7275</v>
      </c>
      <c r="Y108" s="71">
        <v>13914</v>
      </c>
      <c r="Z108" s="71">
        <v>20501</v>
      </c>
      <c r="AA108" s="71">
        <v>5231</v>
      </c>
      <c r="AB108" s="71">
        <v>32585</v>
      </c>
      <c r="AC108" s="71">
        <v>0</v>
      </c>
      <c r="AD108" s="71">
        <v>3.894458511359999</v>
      </c>
      <c r="AE108" s="72"/>
      <c r="AF108" s="71">
        <v>87909043.324760243</v>
      </c>
      <c r="AG108" s="71">
        <v>2172900.247379405</v>
      </c>
      <c r="AH108" s="71">
        <v>1151558.6454360019</v>
      </c>
      <c r="AI108" s="71">
        <v>41889209.476353958</v>
      </c>
      <c r="AJ108" s="71">
        <v>67070567.585082412</v>
      </c>
      <c r="AK108" s="71">
        <v>0</v>
      </c>
      <c r="AL108" s="71">
        <v>0</v>
      </c>
      <c r="AM108" s="71">
        <v>4437831.7002513325</v>
      </c>
      <c r="AN108" s="71">
        <v>0</v>
      </c>
      <c r="AO108" s="71">
        <v>0</v>
      </c>
      <c r="AP108" s="71">
        <v>204631110.97926337</v>
      </c>
      <c r="AQ108" s="72"/>
      <c r="AR108" s="71">
        <v>288</v>
      </c>
      <c r="AS108" s="71">
        <v>111</v>
      </c>
      <c r="AT108" s="71">
        <v>11</v>
      </c>
      <c r="AU108" s="71">
        <v>0</v>
      </c>
      <c r="AV108" s="71">
        <v>0</v>
      </c>
      <c r="AW108" s="71">
        <v>1</v>
      </c>
      <c r="AX108" s="71"/>
      <c r="AY108" s="72"/>
      <c r="AZ108" s="71">
        <v>1293.9000000000001</v>
      </c>
      <c r="BA108" s="71">
        <v>30708.7</v>
      </c>
      <c r="BB108" s="71">
        <v>41626.1</v>
      </c>
      <c r="BC108" s="71">
        <v>0</v>
      </c>
      <c r="BD108" s="71">
        <v>0</v>
      </c>
      <c r="BE108" s="71">
        <v>40</v>
      </c>
      <c r="BF108" s="71"/>
      <c r="BG108" s="72"/>
      <c r="BH108" s="71">
        <v>0</v>
      </c>
      <c r="BI108" s="71">
        <v>0</v>
      </c>
      <c r="BJ108" s="71">
        <v>0</v>
      </c>
      <c r="BK108" s="71">
        <v>0</v>
      </c>
      <c r="BL108" s="71">
        <v>0</v>
      </c>
      <c r="BM108" s="71">
        <v>0</v>
      </c>
      <c r="BN108" s="72"/>
      <c r="BO108" s="71">
        <v>0</v>
      </c>
      <c r="BP108" s="71">
        <v>0</v>
      </c>
      <c r="BQ108" s="71">
        <v>0</v>
      </c>
      <c r="BR108" s="71">
        <v>0</v>
      </c>
      <c r="BS108" s="71">
        <v>0</v>
      </c>
      <c r="BT108" s="71">
        <v>0</v>
      </c>
      <c r="BU108"/>
      <c r="BV108" s="70">
        <v>0</v>
      </c>
      <c r="BW108" s="70">
        <v>0</v>
      </c>
      <c r="BX108" s="70">
        <v>0</v>
      </c>
      <c r="BY108" s="70">
        <v>0</v>
      </c>
      <c r="BZ108" s="70">
        <v>0</v>
      </c>
      <c r="CA108" s="70">
        <v>0</v>
      </c>
      <c r="CB108" s="70">
        <v>0</v>
      </c>
      <c r="CC108" s="70">
        <v>0</v>
      </c>
      <c r="CD108" s="70">
        <v>0</v>
      </c>
    </row>
    <row r="109" spans="1:82">
      <c r="A109" s="70" t="s">
        <v>1788</v>
      </c>
      <c r="B109" s="70">
        <v>136</v>
      </c>
      <c r="C109" s="70">
        <v>17</v>
      </c>
      <c r="D109" s="70">
        <v>8</v>
      </c>
      <c r="E109" s="70">
        <v>2020</v>
      </c>
      <c r="F109" s="70" t="s">
        <v>159</v>
      </c>
      <c r="G109" s="70" t="s">
        <v>1771</v>
      </c>
      <c r="H109" s="70" t="s">
        <v>1772</v>
      </c>
      <c r="I109" s="148"/>
      <c r="J109" s="71">
        <v>57.379047711043562</v>
      </c>
      <c r="K109" s="71">
        <v>3.1501968157393794</v>
      </c>
      <c r="L109" s="71">
        <v>5.1329907882589056</v>
      </c>
      <c r="M109" s="71">
        <v>24.365791491492125</v>
      </c>
      <c r="N109" s="71">
        <v>56.802566475140942</v>
      </c>
      <c r="O109" s="71">
        <v>28.818607408133925</v>
      </c>
      <c r="P109" s="71">
        <v>23.678794662823019</v>
      </c>
      <c r="Q109" s="71">
        <v>1.9036648763809201</v>
      </c>
      <c r="R109" s="71">
        <v>0</v>
      </c>
      <c r="S109" s="71">
        <v>3.0542514292080001</v>
      </c>
      <c r="T109" s="72"/>
      <c r="U109" s="71">
        <v>4355053</v>
      </c>
      <c r="V109" s="71">
        <v>995</v>
      </c>
      <c r="W109" s="71">
        <v>139</v>
      </c>
      <c r="X109" s="71">
        <v>6517</v>
      </c>
      <c r="Y109" s="71">
        <v>13950</v>
      </c>
      <c r="Z109" s="71">
        <v>20593</v>
      </c>
      <c r="AA109" s="71">
        <v>5226</v>
      </c>
      <c r="AB109" s="71">
        <v>32287</v>
      </c>
      <c r="AC109" s="71">
        <v>0</v>
      </c>
      <c r="AD109" s="71">
        <v>3.0542514292080001</v>
      </c>
      <c r="AE109" s="72"/>
      <c r="AF109" s="71">
        <v>76658792.035359845</v>
      </c>
      <c r="AG109" s="71">
        <v>2240714.6934189978</v>
      </c>
      <c r="AH109" s="71">
        <v>1244536.0487647292</v>
      </c>
      <c r="AI109" s="71">
        <v>37474631.562816232</v>
      </c>
      <c r="AJ109" s="71">
        <v>67410291.910997793</v>
      </c>
      <c r="AK109" s="71"/>
      <c r="AL109" s="71"/>
      <c r="AM109" s="71">
        <v>4213812.2160517573</v>
      </c>
      <c r="AN109" s="71"/>
      <c r="AO109" s="71"/>
      <c r="AP109" s="71">
        <v>189242778.46740937</v>
      </c>
      <c r="AQ109" s="72"/>
      <c r="AR109" s="71">
        <v>326</v>
      </c>
      <c r="AS109" s="71">
        <v>119</v>
      </c>
      <c r="AT109" s="71">
        <v>13</v>
      </c>
      <c r="AU109" s="71">
        <v>0</v>
      </c>
      <c r="AV109" s="71">
        <v>0</v>
      </c>
      <c r="AW109" s="71">
        <v>1</v>
      </c>
      <c r="AX109" s="71"/>
      <c r="AY109" s="72"/>
      <c r="AZ109" s="71">
        <v>1510.7</v>
      </c>
      <c r="BA109" s="71">
        <v>31104.700000000019</v>
      </c>
      <c r="BB109" s="71">
        <v>41665.1</v>
      </c>
      <c r="BC109" s="71">
        <v>0</v>
      </c>
      <c r="BD109" s="71">
        <v>0</v>
      </c>
      <c r="BE109" s="71">
        <v>40</v>
      </c>
      <c r="BF109" s="71"/>
      <c r="BG109" s="72"/>
      <c r="BH109" s="71">
        <v>0</v>
      </c>
      <c r="BI109" s="71">
        <v>0</v>
      </c>
      <c r="BJ109" s="71">
        <v>0</v>
      </c>
      <c r="BK109" s="71">
        <v>0</v>
      </c>
      <c r="BL109" s="71">
        <v>0</v>
      </c>
      <c r="BM109" s="71">
        <v>0</v>
      </c>
      <c r="BN109" s="72"/>
      <c r="BO109" s="71">
        <v>0</v>
      </c>
      <c r="BP109" s="71">
        <v>0</v>
      </c>
      <c r="BQ109" s="71">
        <v>0</v>
      </c>
      <c r="BR109" s="71">
        <v>0</v>
      </c>
      <c r="BS109" s="71">
        <v>0</v>
      </c>
      <c r="BT109" s="71">
        <v>0</v>
      </c>
      <c r="BU109"/>
      <c r="BV109" s="70">
        <v>0</v>
      </c>
      <c r="BW109" s="70">
        <v>0</v>
      </c>
      <c r="BX109" s="70">
        <v>0</v>
      </c>
      <c r="BY109" s="70">
        <v>0</v>
      </c>
      <c r="BZ109" s="70">
        <v>0</v>
      </c>
      <c r="CA109" s="70">
        <v>0</v>
      </c>
      <c r="CB109" s="70">
        <v>0</v>
      </c>
      <c r="CC109" s="70">
        <v>0</v>
      </c>
      <c r="CD109" s="70">
        <v>0</v>
      </c>
    </row>
    <row r="110" spans="1:82">
      <c r="A110" s="70" t="s">
        <v>1789</v>
      </c>
      <c r="B110" s="70">
        <v>136</v>
      </c>
      <c r="C110" s="70">
        <v>18</v>
      </c>
      <c r="D110" s="70">
        <v>8</v>
      </c>
      <c r="E110" s="70">
        <v>2021</v>
      </c>
      <c r="F110" s="70" t="s">
        <v>160</v>
      </c>
      <c r="G110" s="70" t="s">
        <v>1771</v>
      </c>
      <c r="H110" s="70" t="s">
        <v>1772</v>
      </c>
      <c r="I110" s="148"/>
      <c r="J110" s="71">
        <v>55.470399104884656</v>
      </c>
      <c r="K110" s="71">
        <v>3.0820577259925499</v>
      </c>
      <c r="L110" s="71">
        <v>5.3678818783694471</v>
      </c>
      <c r="M110" s="71">
        <v>28.314113118870555</v>
      </c>
      <c r="N110" s="71">
        <v>62.151015168646531</v>
      </c>
      <c r="O110" s="71">
        <v>27.961498082285857</v>
      </c>
      <c r="P110" s="71">
        <v>24.431874862759742</v>
      </c>
      <c r="Q110" s="71">
        <v>1.8781964707607199</v>
      </c>
      <c r="R110" s="71">
        <v>0</v>
      </c>
      <c r="S110" s="71">
        <v>3.3025879380199989</v>
      </c>
      <c r="T110" s="72"/>
      <c r="U110" s="71">
        <v>4370227</v>
      </c>
      <c r="V110" s="71">
        <v>995</v>
      </c>
      <c r="W110" s="71">
        <v>139</v>
      </c>
      <c r="X110" s="71">
        <v>6517</v>
      </c>
      <c r="Y110" s="71">
        <v>14103</v>
      </c>
      <c r="Z110" s="71">
        <v>20573</v>
      </c>
      <c r="AA110" s="71">
        <v>5258</v>
      </c>
      <c r="AB110" s="71">
        <v>32168</v>
      </c>
      <c r="AC110" s="71">
        <v>0</v>
      </c>
      <c r="AD110" s="71">
        <v>3.3025879380199989</v>
      </c>
      <c r="AE110" s="72"/>
      <c r="AF110" s="71">
        <v>75402804.694207817</v>
      </c>
      <c r="AG110" s="71">
        <v>2103871.9801032152</v>
      </c>
      <c r="AH110" s="71">
        <v>1141060.1587802852</v>
      </c>
      <c r="AI110" s="71">
        <v>42667543.848618872</v>
      </c>
      <c r="AJ110" s="71">
        <v>74075055.159904569</v>
      </c>
      <c r="AK110" s="71">
        <v>0</v>
      </c>
      <c r="AL110" s="71">
        <v>0</v>
      </c>
      <c r="AM110" s="71">
        <v>4222496.7430014042</v>
      </c>
      <c r="AN110" s="71">
        <v>0</v>
      </c>
      <c r="AO110" s="71">
        <v>0</v>
      </c>
      <c r="AP110" s="71">
        <v>199612832.58461615</v>
      </c>
      <c r="AQ110" s="72"/>
      <c r="AR110" s="71">
        <v>351</v>
      </c>
      <c r="AS110" s="71">
        <v>127</v>
      </c>
      <c r="AT110" s="71">
        <v>13</v>
      </c>
      <c r="AU110" s="71">
        <v>0</v>
      </c>
      <c r="AV110" s="71">
        <v>0</v>
      </c>
      <c r="AW110" s="71">
        <v>1</v>
      </c>
      <c r="AX110" s="71"/>
      <c r="AY110" s="72"/>
      <c r="AZ110" s="71">
        <v>1664.2</v>
      </c>
      <c r="BA110" s="71">
        <v>31469.200000000019</v>
      </c>
      <c r="BB110" s="71">
        <v>41665.1</v>
      </c>
      <c r="BC110" s="71">
        <v>0</v>
      </c>
      <c r="BD110" s="71">
        <v>0</v>
      </c>
      <c r="BE110" s="71">
        <v>40</v>
      </c>
      <c r="BF110" s="71"/>
      <c r="BG110" s="72"/>
      <c r="BH110" s="71">
        <v>0</v>
      </c>
      <c r="BI110" s="71">
        <v>0</v>
      </c>
      <c r="BJ110" s="71">
        <v>0</v>
      </c>
      <c r="BK110" s="71">
        <v>0</v>
      </c>
      <c r="BL110" s="71">
        <v>0</v>
      </c>
      <c r="BM110" s="71">
        <v>0</v>
      </c>
      <c r="BN110" s="72"/>
      <c r="BO110" s="71">
        <v>0</v>
      </c>
      <c r="BP110" s="71">
        <v>0</v>
      </c>
      <c r="BQ110" s="71">
        <v>0</v>
      </c>
      <c r="BR110" s="71">
        <v>0</v>
      </c>
      <c r="BS110" s="71">
        <v>0</v>
      </c>
      <c r="BT110" s="71">
        <v>0</v>
      </c>
      <c r="BU110"/>
      <c r="BV110" s="70">
        <v>0</v>
      </c>
      <c r="BW110" s="70">
        <v>0</v>
      </c>
      <c r="BX110" s="70">
        <v>0</v>
      </c>
      <c r="BY110" s="70">
        <v>0</v>
      </c>
      <c r="BZ110" s="70">
        <v>0</v>
      </c>
      <c r="CA110" s="70">
        <v>0</v>
      </c>
      <c r="CB110" s="70">
        <v>0</v>
      </c>
      <c r="CC110" s="70">
        <v>0</v>
      </c>
      <c r="CD110" s="70">
        <v>0</v>
      </c>
    </row>
    <row r="111" spans="1:82">
      <c r="A111" s="70" t="s">
        <v>1790</v>
      </c>
      <c r="B111" s="70">
        <v>136</v>
      </c>
      <c r="C111" s="70">
        <v>19</v>
      </c>
      <c r="D111" s="70">
        <v>8</v>
      </c>
      <c r="E111" s="70">
        <v>2022</v>
      </c>
      <c r="F111" s="70" t="s">
        <v>161</v>
      </c>
      <c r="G111" s="70" t="s">
        <v>1771</v>
      </c>
      <c r="H111" s="70" t="s">
        <v>1772</v>
      </c>
      <c r="I111" s="148"/>
      <c r="J111" s="71">
        <v>49.502464994440849</v>
      </c>
      <c r="K111" s="71">
        <v>2.8248535225101699</v>
      </c>
      <c r="L111" s="71">
        <v>4.3423768128911497</v>
      </c>
      <c r="M111" s="71">
        <v>27.725571001038048</v>
      </c>
      <c r="N111" s="71">
        <v>59.27589705568905</v>
      </c>
      <c r="O111" s="71">
        <v>29.441258510709613</v>
      </c>
      <c r="P111" s="71">
        <v>24.000941856409227</v>
      </c>
      <c r="Q111" s="71">
        <v>1.8741803060555347</v>
      </c>
      <c r="R111" s="71">
        <v>0</v>
      </c>
      <c r="S111" s="71">
        <v>4.3093040399999998</v>
      </c>
      <c r="T111" s="72"/>
      <c r="U111" s="71">
        <v>5153129</v>
      </c>
      <c r="V111" s="71">
        <v>995</v>
      </c>
      <c r="W111" s="71">
        <v>139</v>
      </c>
      <c r="X111" s="71">
        <v>6517</v>
      </c>
      <c r="Y111" s="71">
        <v>14153</v>
      </c>
      <c r="Z111" s="71">
        <v>20581</v>
      </c>
      <c r="AA111" s="71">
        <v>5244</v>
      </c>
      <c r="AB111" s="71">
        <v>31836</v>
      </c>
      <c r="AC111" s="71">
        <v>0</v>
      </c>
      <c r="AD111" s="71">
        <v>4.3093040399999998</v>
      </c>
      <c r="AE111" s="72"/>
      <c r="AF111" s="71">
        <v>70193749.558127686</v>
      </c>
      <c r="AG111" s="71">
        <v>1966320.5601808643</v>
      </c>
      <c r="AH111" s="71">
        <v>1218050.5387428582</v>
      </c>
      <c r="AI111" s="71">
        <v>41591329.630944222</v>
      </c>
      <c r="AJ111" s="71">
        <v>74658316.107252151</v>
      </c>
      <c r="AK111" s="71">
        <v>0</v>
      </c>
      <c r="AL111" s="71">
        <v>0</v>
      </c>
      <c r="AM111" s="71">
        <v>4110896.5447449312</v>
      </c>
      <c r="AN111" s="71">
        <v>0</v>
      </c>
      <c r="AO111" s="71">
        <v>0</v>
      </c>
      <c r="AP111" s="71">
        <v>193738662.93999273</v>
      </c>
      <c r="AQ111" s="72"/>
      <c r="AR111" s="71">
        <v>377</v>
      </c>
      <c r="AS111" s="71">
        <v>132</v>
      </c>
      <c r="AT111" s="71">
        <v>13</v>
      </c>
      <c r="AU111" s="71">
        <v>0</v>
      </c>
      <c r="AV111" s="71">
        <v>0</v>
      </c>
      <c r="AW111" s="71">
        <v>1</v>
      </c>
      <c r="AX111" s="71"/>
      <c r="AY111" s="72"/>
      <c r="AZ111" s="71">
        <v>1823.400000000001</v>
      </c>
      <c r="BA111" s="71">
        <v>31716.700000000023</v>
      </c>
      <c r="BB111" s="71">
        <v>41665.1</v>
      </c>
      <c r="BC111" s="71">
        <v>0</v>
      </c>
      <c r="BD111" s="71">
        <v>0</v>
      </c>
      <c r="BE111" s="71">
        <v>40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1791</v>
      </c>
      <c r="B112" s="70">
        <v>136</v>
      </c>
      <c r="C112" s="70">
        <v>20</v>
      </c>
      <c r="D112" s="70">
        <v>8</v>
      </c>
      <c r="E112" s="70">
        <v>2023</v>
      </c>
      <c r="F112" s="70" t="s">
        <v>1539</v>
      </c>
      <c r="G112" s="70" t="s">
        <v>1771</v>
      </c>
      <c r="H112" s="70" t="s">
        <v>1772</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424</v>
      </c>
      <c r="AS112" s="71">
        <v>133</v>
      </c>
      <c r="AT112" s="71">
        <v>13</v>
      </c>
      <c r="AU112" s="71">
        <v>0</v>
      </c>
      <c r="AV112" s="71">
        <v>0</v>
      </c>
      <c r="AW112" s="71">
        <v>1</v>
      </c>
      <c r="AX112" s="71"/>
      <c r="AY112" s="72"/>
      <c r="AZ112" s="71">
        <v>2115.200000000003</v>
      </c>
      <c r="BA112" s="71">
        <v>31766.200000000023</v>
      </c>
      <c r="BB112" s="71">
        <v>41665.1</v>
      </c>
      <c r="BC112" s="71">
        <v>0</v>
      </c>
      <c r="BD112" s="71">
        <v>0</v>
      </c>
      <c r="BE112" s="71">
        <v>40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1792</v>
      </c>
      <c r="B113" s="70">
        <v>136</v>
      </c>
      <c r="C113" s="70">
        <v>21</v>
      </c>
      <c r="D113" s="70">
        <v>8</v>
      </c>
      <c r="E113" s="70">
        <v>2024</v>
      </c>
      <c r="F113" s="70" t="s">
        <v>1554</v>
      </c>
      <c r="G113" s="70" t="s">
        <v>1771</v>
      </c>
      <c r="H113" s="70" t="s">
        <v>1772</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1793</v>
      </c>
      <c r="B114" s="70">
        <v>409</v>
      </c>
      <c r="C114" s="70">
        <v>1</v>
      </c>
      <c r="D114" s="70">
        <v>25</v>
      </c>
      <c r="E114" s="70">
        <v>1990</v>
      </c>
      <c r="F114" s="70" t="s">
        <v>787</v>
      </c>
      <c r="G114" s="70" t="s">
        <v>1794</v>
      </c>
      <c r="H114" s="70" t="s">
        <v>1795</v>
      </c>
      <c r="I114" s="148"/>
      <c r="J114" s="71">
        <v>19.145190245460661</v>
      </c>
      <c r="K114" s="71">
        <v>1.449552540975384</v>
      </c>
      <c r="L114" s="71">
        <v>0</v>
      </c>
      <c r="M114" s="71">
        <v>18.166524025673649</v>
      </c>
      <c r="N114" s="71">
        <v>23.524841197955279</v>
      </c>
      <c r="O114" s="71">
        <v>22.306684053959231</v>
      </c>
      <c r="P114" s="71">
        <v>25.093581657574191</v>
      </c>
      <c r="Q114" s="71">
        <v>1.9420928288963899</v>
      </c>
      <c r="R114" s="71">
        <v>0</v>
      </c>
      <c r="S114" s="71">
        <v>2.4349513730178751</v>
      </c>
      <c r="T114" s="72"/>
      <c r="U114" s="71">
        <v>5377020</v>
      </c>
      <c r="V114" s="71">
        <v>612</v>
      </c>
      <c r="W114" s="71">
        <v>0</v>
      </c>
      <c r="X114" s="71">
        <v>6939</v>
      </c>
      <c r="Y114" s="71">
        <v>8595</v>
      </c>
      <c r="Z114" s="71">
        <v>9175</v>
      </c>
      <c r="AA114" s="71">
        <v>6093</v>
      </c>
      <c r="AB114" s="71">
        <v>31533</v>
      </c>
      <c r="AC114" s="71">
        <v>0</v>
      </c>
      <c r="AD114" s="71">
        <v>2.4349513730178751</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1796</v>
      </c>
      <c r="B115" s="70">
        <v>410</v>
      </c>
      <c r="C115" s="70">
        <v>2</v>
      </c>
      <c r="D115" s="70">
        <v>25</v>
      </c>
      <c r="E115" s="70">
        <v>2005</v>
      </c>
      <c r="F115" s="70" t="s">
        <v>789</v>
      </c>
      <c r="G115" s="70" t="s">
        <v>1794</v>
      </c>
      <c r="H115" s="70" t="s">
        <v>1795</v>
      </c>
      <c r="I115" s="148"/>
      <c r="J115" s="71">
        <v>31.047575511318929</v>
      </c>
      <c r="K115" s="71">
        <v>1.6166196448394601</v>
      </c>
      <c r="L115" s="71">
        <v>0.62037852585525832</v>
      </c>
      <c r="M115" s="71">
        <v>32.522930603074869</v>
      </c>
      <c r="N115" s="71">
        <v>33.570637297720907</v>
      </c>
      <c r="O115" s="71">
        <v>36.784135828340581</v>
      </c>
      <c r="P115" s="71">
        <v>29.643971379861728</v>
      </c>
      <c r="Q115" s="71">
        <v>1.96408549816161</v>
      </c>
      <c r="R115" s="71">
        <v>0</v>
      </c>
      <c r="S115" s="71">
        <v>5.4473739140000008</v>
      </c>
      <c r="T115" s="72"/>
      <c r="U115" s="71">
        <v>5609983</v>
      </c>
      <c r="V115" s="71">
        <v>803</v>
      </c>
      <c r="W115" s="71">
        <v>8</v>
      </c>
      <c r="X115" s="71">
        <v>6749</v>
      </c>
      <c r="Y115" s="71">
        <v>11271</v>
      </c>
      <c r="Z115" s="71">
        <v>17508</v>
      </c>
      <c r="AA115" s="71">
        <v>5895</v>
      </c>
      <c r="AB115" s="71">
        <v>33338</v>
      </c>
      <c r="AC115" s="71">
        <v>0</v>
      </c>
      <c r="AD115" s="71">
        <v>5.4473739140000008</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1797</v>
      </c>
      <c r="B116" s="70">
        <v>411</v>
      </c>
      <c r="C116" s="70">
        <v>3</v>
      </c>
      <c r="D116" s="70">
        <v>25</v>
      </c>
      <c r="E116" s="70">
        <v>2006</v>
      </c>
      <c r="F116" s="70" t="s">
        <v>790</v>
      </c>
      <c r="G116" s="70" t="s">
        <v>1794</v>
      </c>
      <c r="H116" s="70" t="s">
        <v>1795</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1798</v>
      </c>
      <c r="B117" s="70">
        <v>412</v>
      </c>
      <c r="C117" s="70">
        <v>4</v>
      </c>
      <c r="D117" s="70">
        <v>25</v>
      </c>
      <c r="E117" s="70">
        <v>2007</v>
      </c>
      <c r="F117" s="70" t="s">
        <v>791</v>
      </c>
      <c r="G117" s="70" t="s">
        <v>1794</v>
      </c>
      <c r="H117" s="70" t="s">
        <v>1795</v>
      </c>
      <c r="I117" s="148"/>
      <c r="J117" s="71">
        <v>19.990322139177032</v>
      </c>
      <c r="K117" s="71">
        <v>1.3601904013220789</v>
      </c>
      <c r="L117" s="71">
        <v>0.47350079480279073</v>
      </c>
      <c r="M117" s="71">
        <v>35.064269911759929</v>
      </c>
      <c r="N117" s="71">
        <v>32.863407724701588</v>
      </c>
      <c r="O117" s="71">
        <v>34.499395386706482</v>
      </c>
      <c r="P117" s="71">
        <v>28.259378805086001</v>
      </c>
      <c r="Q117" s="71">
        <v>2.0492984465967301</v>
      </c>
      <c r="R117" s="71">
        <v>0</v>
      </c>
      <c r="S117" s="71">
        <v>4.98795022917</v>
      </c>
      <c r="T117" s="72"/>
      <c r="U117" s="71">
        <v>5192250</v>
      </c>
      <c r="V117" s="71">
        <v>689</v>
      </c>
      <c r="W117" s="71">
        <v>6</v>
      </c>
      <c r="X117" s="71">
        <v>8715</v>
      </c>
      <c r="Y117" s="71">
        <v>11450</v>
      </c>
      <c r="Z117" s="71">
        <v>17070</v>
      </c>
      <c r="AA117" s="71">
        <v>5534</v>
      </c>
      <c r="AB117" s="71">
        <v>32945</v>
      </c>
      <c r="AC117" s="71">
        <v>0</v>
      </c>
      <c r="AD117" s="71">
        <v>4.98795022917</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1799</v>
      </c>
      <c r="B118" s="70">
        <v>413</v>
      </c>
      <c r="C118" s="70">
        <v>5</v>
      </c>
      <c r="D118" s="70">
        <v>25</v>
      </c>
      <c r="E118" s="70">
        <v>2008</v>
      </c>
      <c r="F118" s="70" t="s">
        <v>792</v>
      </c>
      <c r="G118" s="70" t="s">
        <v>1794</v>
      </c>
      <c r="H118" s="70" t="s">
        <v>1795</v>
      </c>
      <c r="I118" s="148"/>
      <c r="J118" s="71">
        <v>17.851819409723628</v>
      </c>
      <c r="K118" s="71">
        <v>1.004083117897735</v>
      </c>
      <c r="L118" s="71">
        <v>0.4191480573001361</v>
      </c>
      <c r="M118" s="71">
        <v>38.366864601236067</v>
      </c>
      <c r="N118" s="71">
        <v>34.525605542179463</v>
      </c>
      <c r="O118" s="71">
        <v>33.431116600464243</v>
      </c>
      <c r="P118" s="71">
        <v>26.911197156548571</v>
      </c>
      <c r="Q118" s="71">
        <v>2.0090996253149598</v>
      </c>
      <c r="R118" s="71">
        <v>0</v>
      </c>
      <c r="S118" s="71">
        <v>4.5332794200000004</v>
      </c>
      <c r="T118" s="72"/>
      <c r="U118" s="71">
        <v>4992143</v>
      </c>
      <c r="V118" s="71">
        <v>689</v>
      </c>
      <c r="W118" s="71">
        <v>6</v>
      </c>
      <c r="X118" s="71">
        <v>8715</v>
      </c>
      <c r="Y118" s="71">
        <v>11525</v>
      </c>
      <c r="Z118" s="71">
        <v>17122</v>
      </c>
      <c r="AA118" s="71">
        <v>5276</v>
      </c>
      <c r="AB118" s="71">
        <v>32830</v>
      </c>
      <c r="AC118" s="71">
        <v>0</v>
      </c>
      <c r="AD118" s="71">
        <v>4.5332794200000004</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1800</v>
      </c>
      <c r="B119" s="70">
        <v>414</v>
      </c>
      <c r="C119" s="70">
        <v>6</v>
      </c>
      <c r="D119" s="70">
        <v>25</v>
      </c>
      <c r="E119" s="70">
        <v>2009</v>
      </c>
      <c r="F119" s="70" t="s">
        <v>176</v>
      </c>
      <c r="G119" s="70" t="s">
        <v>1794</v>
      </c>
      <c r="H119" s="70" t="s">
        <v>1795</v>
      </c>
      <c r="I119" s="148"/>
      <c r="J119" s="71">
        <v>14.887193541307999</v>
      </c>
      <c r="K119" s="71">
        <v>0.8858534982710452</v>
      </c>
      <c r="L119" s="71">
        <v>0.4776954852884478</v>
      </c>
      <c r="M119" s="71">
        <v>30.95873487150029</v>
      </c>
      <c r="N119" s="71">
        <v>31.89872103149888</v>
      </c>
      <c r="O119" s="71">
        <v>33.620531848020363</v>
      </c>
      <c r="P119" s="71">
        <v>25.711764345611179</v>
      </c>
      <c r="Q119" s="71">
        <v>1.9134941933384999</v>
      </c>
      <c r="R119" s="71">
        <v>0</v>
      </c>
      <c r="S119" s="71">
        <v>4.1617669863000009</v>
      </c>
      <c r="T119" s="72"/>
      <c r="U119" s="71">
        <v>4093205</v>
      </c>
      <c r="V119" s="71">
        <v>634</v>
      </c>
      <c r="W119" s="71">
        <v>11</v>
      </c>
      <c r="X119" s="71">
        <v>8479</v>
      </c>
      <c r="Y119" s="71">
        <v>11693</v>
      </c>
      <c r="Z119" s="71">
        <v>16996</v>
      </c>
      <c r="AA119" s="71">
        <v>5175</v>
      </c>
      <c r="AB119" s="71">
        <v>32823</v>
      </c>
      <c r="AC119" s="71">
        <v>0</v>
      </c>
      <c r="AD119" s="71">
        <v>4.1617669863000009</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0</v>
      </c>
      <c r="BM119" s="71">
        <v>0</v>
      </c>
      <c r="BN119" s="72"/>
      <c r="BO119" s="71">
        <v>0</v>
      </c>
      <c r="BP119" s="71">
        <v>0</v>
      </c>
      <c r="BQ119" s="71">
        <v>0</v>
      </c>
      <c r="BR119" s="71">
        <v>0</v>
      </c>
      <c r="BS119" s="71">
        <v>0</v>
      </c>
      <c r="BT119" s="71">
        <v>0</v>
      </c>
      <c r="BU119"/>
      <c r="BV119" s="70">
        <v>0</v>
      </c>
      <c r="BW119" s="70">
        <v>0</v>
      </c>
      <c r="BX119" s="70">
        <v>0</v>
      </c>
      <c r="BY119" s="70">
        <v>0</v>
      </c>
      <c r="BZ119" s="70">
        <v>0</v>
      </c>
      <c r="CA119" s="70">
        <v>0</v>
      </c>
      <c r="CB119" s="70">
        <v>0</v>
      </c>
      <c r="CC119" s="70">
        <v>0</v>
      </c>
      <c r="CD119" s="70">
        <v>0</v>
      </c>
    </row>
    <row r="120" spans="1:82">
      <c r="A120" s="70" t="s">
        <v>1801</v>
      </c>
      <c r="B120" s="70">
        <v>415</v>
      </c>
      <c r="C120" s="70">
        <v>7</v>
      </c>
      <c r="D120" s="70">
        <v>25</v>
      </c>
      <c r="E120" s="70">
        <v>2010</v>
      </c>
      <c r="F120" s="70" t="s">
        <v>177</v>
      </c>
      <c r="G120" s="70" t="s">
        <v>1794</v>
      </c>
      <c r="H120" s="70" t="s">
        <v>1795</v>
      </c>
      <c r="I120" s="148"/>
      <c r="J120" s="71">
        <v>18.713744701166661</v>
      </c>
      <c r="K120" s="71">
        <v>0.98901729993370646</v>
      </c>
      <c r="L120" s="71">
        <v>0.46127649883069821</v>
      </c>
      <c r="M120" s="71">
        <v>33.562148206848818</v>
      </c>
      <c r="N120" s="71">
        <v>31.68270842423939</v>
      </c>
      <c r="O120" s="71">
        <v>33.744623764196213</v>
      </c>
      <c r="P120" s="71">
        <v>25.95248006052099</v>
      </c>
      <c r="Q120" s="71">
        <v>1.9943013120700499</v>
      </c>
      <c r="R120" s="71">
        <v>0</v>
      </c>
      <c r="S120" s="71">
        <v>4.6564427134499997</v>
      </c>
      <c r="T120" s="72"/>
      <c r="U120" s="71">
        <v>4833329</v>
      </c>
      <c r="V120" s="71">
        <v>634</v>
      </c>
      <c r="W120" s="71">
        <v>11</v>
      </c>
      <c r="X120" s="71">
        <v>8479</v>
      </c>
      <c r="Y120" s="71">
        <v>11808</v>
      </c>
      <c r="Z120" s="71">
        <v>17138</v>
      </c>
      <c r="AA120" s="71">
        <v>5093</v>
      </c>
      <c r="AB120" s="71">
        <v>32780</v>
      </c>
      <c r="AC120" s="71">
        <v>0</v>
      </c>
      <c r="AD120" s="71">
        <v>4.6564427134499997</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1802</v>
      </c>
      <c r="B121" s="70">
        <v>416</v>
      </c>
      <c r="C121" s="70">
        <v>8</v>
      </c>
      <c r="D121" s="70">
        <v>25</v>
      </c>
      <c r="E121" s="70">
        <v>2011</v>
      </c>
      <c r="F121" s="70" t="s">
        <v>178</v>
      </c>
      <c r="G121" s="1064" t="s">
        <v>1794</v>
      </c>
      <c r="H121" s="70" t="s">
        <v>1795</v>
      </c>
      <c r="I121" s="148"/>
      <c r="J121" s="71">
        <v>21.86896465392708</v>
      </c>
      <c r="K121" s="71">
        <v>1.4136014290917069</v>
      </c>
      <c r="L121" s="71">
        <v>0.3710729744403346</v>
      </c>
      <c r="M121" s="71">
        <v>41.069537028478898</v>
      </c>
      <c r="N121" s="71">
        <v>40.307509430060058</v>
      </c>
      <c r="O121" s="71">
        <v>33.717021472469064</v>
      </c>
      <c r="P121" s="71">
        <v>25.524145013600467</v>
      </c>
      <c r="Q121" s="71">
        <v>2.28636802196276</v>
      </c>
      <c r="R121" s="71">
        <v>0</v>
      </c>
      <c r="S121" s="71">
        <v>3.7067074299199998</v>
      </c>
      <c r="T121" s="72"/>
      <c r="U121" s="71">
        <v>4561785</v>
      </c>
      <c r="V121" s="71">
        <v>634</v>
      </c>
      <c r="W121" s="71">
        <v>11</v>
      </c>
      <c r="X121" s="71">
        <v>8479</v>
      </c>
      <c r="Y121" s="71">
        <v>11871</v>
      </c>
      <c r="Z121" s="71">
        <v>17496</v>
      </c>
      <c r="AA121" s="71">
        <v>5158</v>
      </c>
      <c r="AB121" s="71">
        <v>32580</v>
      </c>
      <c r="AC121" s="71">
        <v>0</v>
      </c>
      <c r="AD121" s="71">
        <v>3.7067074299199998</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1803</v>
      </c>
      <c r="B122" s="70">
        <v>417</v>
      </c>
      <c r="C122" s="70">
        <v>9</v>
      </c>
      <c r="D122" s="70">
        <v>25</v>
      </c>
      <c r="E122" s="70">
        <v>2012</v>
      </c>
      <c r="F122" s="70" t="s">
        <v>179</v>
      </c>
      <c r="G122" s="1064" t="s">
        <v>1794</v>
      </c>
      <c r="H122" s="70" t="s">
        <v>1795</v>
      </c>
      <c r="I122" s="148"/>
      <c r="J122" s="71">
        <v>26.285987697159062</v>
      </c>
      <c r="K122" s="71">
        <v>1.375218604332326</v>
      </c>
      <c r="L122" s="71">
        <v>0.36615721965360359</v>
      </c>
      <c r="M122" s="71">
        <v>42.128334243318101</v>
      </c>
      <c r="N122" s="71">
        <v>46.831064174246507</v>
      </c>
      <c r="O122" s="71">
        <v>33.317859685604105</v>
      </c>
      <c r="P122" s="71">
        <v>25.40062769773478</v>
      </c>
      <c r="Q122" s="71">
        <v>2.5063566005921198</v>
      </c>
      <c r="R122" s="71">
        <v>0</v>
      </c>
      <c r="S122" s="71">
        <v>4.2230384528</v>
      </c>
      <c r="T122" s="72"/>
      <c r="U122" s="71">
        <v>5491389</v>
      </c>
      <c r="V122" s="71">
        <v>634</v>
      </c>
      <c r="W122" s="71">
        <v>11</v>
      </c>
      <c r="X122" s="71">
        <v>8479</v>
      </c>
      <c r="Y122" s="71">
        <v>12165</v>
      </c>
      <c r="Z122" s="71">
        <v>17426</v>
      </c>
      <c r="AA122" s="71">
        <v>5104</v>
      </c>
      <c r="AB122" s="71">
        <v>32872</v>
      </c>
      <c r="AC122" s="71">
        <v>0</v>
      </c>
      <c r="AD122" s="71">
        <v>4.2230384528</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1804</v>
      </c>
      <c r="B123" s="70">
        <v>418</v>
      </c>
      <c r="C123" s="70">
        <v>10</v>
      </c>
      <c r="D123" s="70">
        <v>25</v>
      </c>
      <c r="E123" s="70">
        <v>2013</v>
      </c>
      <c r="F123" s="70" t="s">
        <v>180</v>
      </c>
      <c r="G123" s="70" t="s">
        <v>1794</v>
      </c>
      <c r="H123" s="70" t="s">
        <v>1795</v>
      </c>
      <c r="I123" s="148"/>
      <c r="J123" s="71">
        <v>26.568062588631989</v>
      </c>
      <c r="K123" s="71">
        <v>1.134657213881457</v>
      </c>
      <c r="L123" s="71">
        <v>0.33711774883116641</v>
      </c>
      <c r="M123" s="71">
        <v>43.181030911810637</v>
      </c>
      <c r="N123" s="71">
        <v>48.68230654967487</v>
      </c>
      <c r="O123" s="71">
        <v>32.452082590804871</v>
      </c>
      <c r="P123" s="71">
        <v>25.311508982069103</v>
      </c>
      <c r="Q123" s="71">
        <v>2.54389303744107</v>
      </c>
      <c r="R123" s="71">
        <v>0</v>
      </c>
      <c r="S123" s="71">
        <v>4.5536037219899992</v>
      </c>
      <c r="T123" s="72"/>
      <c r="U123" s="71">
        <v>5522314</v>
      </c>
      <c r="V123" s="71">
        <v>634</v>
      </c>
      <c r="W123" s="71">
        <v>11</v>
      </c>
      <c r="X123" s="71">
        <v>8479</v>
      </c>
      <c r="Y123" s="71">
        <v>12289</v>
      </c>
      <c r="Z123" s="71">
        <v>17731</v>
      </c>
      <c r="AA123" s="71">
        <v>5067</v>
      </c>
      <c r="AB123" s="71">
        <v>32886</v>
      </c>
      <c r="AC123" s="71">
        <v>0</v>
      </c>
      <c r="AD123" s="71">
        <v>4.5536037219899992</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1805</v>
      </c>
      <c r="B124" s="70">
        <v>419</v>
      </c>
      <c r="C124" s="70">
        <v>11</v>
      </c>
      <c r="D124" s="70">
        <v>25</v>
      </c>
      <c r="E124" s="70">
        <v>2014</v>
      </c>
      <c r="F124" s="70" t="s">
        <v>181</v>
      </c>
      <c r="G124" s="70" t="s">
        <v>1794</v>
      </c>
      <c r="H124" s="70" t="s">
        <v>1795</v>
      </c>
      <c r="I124" s="148"/>
      <c r="J124" s="71">
        <v>23.45430639322662</v>
      </c>
      <c r="K124" s="71">
        <v>1.118555157361639</v>
      </c>
      <c r="L124" s="71">
        <v>2.7445572014666348</v>
      </c>
      <c r="M124" s="71">
        <v>47.3158627891831</v>
      </c>
      <c r="N124" s="71">
        <v>47.99472131022263</v>
      </c>
      <c r="O124" s="71">
        <v>30.991168912800376</v>
      </c>
      <c r="P124" s="71">
        <v>25.397882378427688</v>
      </c>
      <c r="Q124" s="71">
        <v>2.42831953876372</v>
      </c>
      <c r="R124" s="71">
        <v>0</v>
      </c>
      <c r="S124" s="71">
        <v>4.2702833600000014</v>
      </c>
      <c r="T124" s="72"/>
      <c r="U124" s="71">
        <v>5426201</v>
      </c>
      <c r="V124" s="71">
        <v>526</v>
      </c>
      <c r="W124" s="71">
        <v>72</v>
      </c>
      <c r="X124" s="71">
        <v>9285</v>
      </c>
      <c r="Y124" s="71">
        <v>12362</v>
      </c>
      <c r="Z124" s="71">
        <v>17834</v>
      </c>
      <c r="AA124" s="71">
        <v>5058</v>
      </c>
      <c r="AB124" s="71">
        <v>32719</v>
      </c>
      <c r="AC124" s="71">
        <v>0</v>
      </c>
      <c r="AD124" s="71">
        <v>4.2702833600000014</v>
      </c>
      <c r="AE124" s="72"/>
      <c r="AF124" s="71"/>
      <c r="AG124" s="71"/>
      <c r="AH124" s="71"/>
      <c r="AI124" s="71"/>
      <c r="AJ124" s="71"/>
      <c r="AK124" s="71"/>
      <c r="AL124" s="71"/>
      <c r="AM124" s="71"/>
      <c r="AN124" s="71"/>
      <c r="AO124" s="71"/>
      <c r="AP124" s="71"/>
      <c r="AQ124" s="72"/>
      <c r="AR124" s="71">
        <v>668</v>
      </c>
      <c r="AS124" s="71">
        <v>146</v>
      </c>
      <c r="AT124" s="71">
        <v>0</v>
      </c>
      <c r="AU124" s="71">
        <v>0</v>
      </c>
      <c r="AV124" s="71">
        <v>0</v>
      </c>
      <c r="AW124" s="71">
        <v>0</v>
      </c>
      <c r="AX124" s="71"/>
      <c r="AY124" s="72"/>
      <c r="AZ124" s="71">
        <v>2698.9</v>
      </c>
      <c r="BA124" s="71">
        <v>5847.1</v>
      </c>
      <c r="BB124" s="71">
        <v>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1806</v>
      </c>
      <c r="B125" s="70">
        <v>420</v>
      </c>
      <c r="C125" s="70">
        <v>12</v>
      </c>
      <c r="D125" s="70">
        <v>25</v>
      </c>
      <c r="E125" s="70">
        <v>2015</v>
      </c>
      <c r="F125" s="70" t="s">
        <v>182</v>
      </c>
      <c r="G125" s="70" t="s">
        <v>1794</v>
      </c>
      <c r="H125" s="70" t="s">
        <v>1795</v>
      </c>
      <c r="I125" s="148"/>
      <c r="J125" s="71">
        <v>25.931166151627771</v>
      </c>
      <c r="K125" s="71">
        <v>1.1679476325967939</v>
      </c>
      <c r="L125" s="71">
        <v>3.315680949859698</v>
      </c>
      <c r="M125" s="71">
        <v>48.996764486782823</v>
      </c>
      <c r="N125" s="71">
        <v>44.403131334007313</v>
      </c>
      <c r="O125" s="71">
        <v>30.959098051478318</v>
      </c>
      <c r="P125" s="71">
        <v>25.855148959234914</v>
      </c>
      <c r="Q125" s="71">
        <v>2.3630007835915099</v>
      </c>
      <c r="R125" s="71">
        <v>0</v>
      </c>
      <c r="S125" s="71">
        <v>4.3784660736800003</v>
      </c>
      <c r="T125" s="72"/>
      <c r="U125" s="71">
        <v>5543160</v>
      </c>
      <c r="V125" s="71">
        <v>526</v>
      </c>
      <c r="W125" s="71">
        <v>72</v>
      </c>
      <c r="X125" s="71">
        <v>9285</v>
      </c>
      <c r="Y125" s="71">
        <v>12450</v>
      </c>
      <c r="Z125" s="71">
        <v>17987</v>
      </c>
      <c r="AA125" s="71">
        <v>5145</v>
      </c>
      <c r="AB125" s="71">
        <v>32524</v>
      </c>
      <c r="AC125" s="71">
        <v>0</v>
      </c>
      <c r="AD125" s="71">
        <v>4.3784660736800003</v>
      </c>
      <c r="AE125" s="72"/>
      <c r="AF125" s="71">
        <v>34389160.954000622</v>
      </c>
      <c r="AG125" s="71">
        <v>863923.17874913441</v>
      </c>
      <c r="AH125" s="71">
        <v>704470.12031942571</v>
      </c>
      <c r="AI125" s="71">
        <v>59948689.080722213</v>
      </c>
      <c r="AJ125" s="71">
        <v>69451449.981336951</v>
      </c>
      <c r="AK125" s="71">
        <v>0</v>
      </c>
      <c r="AL125" s="71">
        <v>0</v>
      </c>
      <c r="AM125" s="71">
        <v>4457277.7669513449</v>
      </c>
      <c r="AN125" s="71">
        <v>0</v>
      </c>
      <c r="AO125" s="71">
        <v>0</v>
      </c>
      <c r="AP125" s="71">
        <v>169814971.08207971</v>
      </c>
      <c r="AQ125" s="72"/>
      <c r="AR125" s="71">
        <v>734</v>
      </c>
      <c r="AS125" s="71">
        <v>181</v>
      </c>
      <c r="AT125" s="71">
        <v>0</v>
      </c>
      <c r="AU125" s="71">
        <v>0</v>
      </c>
      <c r="AV125" s="71">
        <v>0</v>
      </c>
      <c r="AW125" s="71">
        <v>0</v>
      </c>
      <c r="AX125" s="71"/>
      <c r="AY125" s="72"/>
      <c r="AZ125" s="71">
        <v>3029.3</v>
      </c>
      <c r="BA125" s="71">
        <v>6847.1</v>
      </c>
      <c r="BB125" s="71">
        <v>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1807</v>
      </c>
      <c r="B126" s="70">
        <v>421</v>
      </c>
      <c r="C126" s="70">
        <v>13</v>
      </c>
      <c r="D126" s="70">
        <v>25</v>
      </c>
      <c r="E126" s="70">
        <v>2016</v>
      </c>
      <c r="F126" s="70" t="s">
        <v>155</v>
      </c>
      <c r="G126" s="70" t="s">
        <v>1794</v>
      </c>
      <c r="H126" s="70" t="s">
        <v>1795</v>
      </c>
      <c r="I126" s="148"/>
      <c r="J126" s="71">
        <v>26.773922430740686</v>
      </c>
      <c r="K126" s="71">
        <v>1.1571258337108321</v>
      </c>
      <c r="L126" s="71">
        <v>3.5303449964440388</v>
      </c>
      <c r="M126" s="71">
        <v>43.00371480539021</v>
      </c>
      <c r="N126" s="71">
        <v>46.192551675816091</v>
      </c>
      <c r="O126" s="71">
        <v>30.846692041684335</v>
      </c>
      <c r="P126" s="71">
        <v>25.381963383533197</v>
      </c>
      <c r="Q126" s="71">
        <v>2.2835334604327255</v>
      </c>
      <c r="R126" s="71">
        <v>0</v>
      </c>
      <c r="S126" s="71">
        <v>4.1500404769999992</v>
      </c>
      <c r="T126" s="72"/>
      <c r="U126" s="71">
        <v>6060663</v>
      </c>
      <c r="V126" s="71">
        <v>526</v>
      </c>
      <c r="W126" s="71">
        <v>72</v>
      </c>
      <c r="X126" s="71">
        <v>9285</v>
      </c>
      <c r="Y126" s="71">
        <v>12575</v>
      </c>
      <c r="Z126" s="71">
        <v>18142</v>
      </c>
      <c r="AA126" s="71">
        <v>5224</v>
      </c>
      <c r="AB126" s="71">
        <v>32330</v>
      </c>
      <c r="AC126" s="71">
        <v>0</v>
      </c>
      <c r="AD126" s="71">
        <v>4.1500404769999992</v>
      </c>
      <c r="AE126" s="72"/>
      <c r="AF126" s="71">
        <v>37258808.532490239</v>
      </c>
      <c r="AG126" s="71">
        <v>822981.45861351013</v>
      </c>
      <c r="AH126" s="71">
        <v>587958.81492168491</v>
      </c>
      <c r="AI126" s="71">
        <v>63633157.971778773</v>
      </c>
      <c r="AJ126" s="71">
        <v>67855906.981889978</v>
      </c>
      <c r="AK126" s="71">
        <v>0</v>
      </c>
      <c r="AL126" s="71">
        <v>0</v>
      </c>
      <c r="AM126" s="71">
        <v>4434133.0928295888</v>
      </c>
      <c r="AN126" s="71">
        <v>0</v>
      </c>
      <c r="AO126" s="71">
        <v>0</v>
      </c>
      <c r="AP126" s="71">
        <v>174592946.85252374</v>
      </c>
      <c r="AQ126" s="72"/>
      <c r="AR126" s="71">
        <v>781</v>
      </c>
      <c r="AS126" s="71">
        <v>236</v>
      </c>
      <c r="AT126" s="71">
        <v>0</v>
      </c>
      <c r="AU126" s="71">
        <v>0</v>
      </c>
      <c r="AV126" s="71">
        <v>0</v>
      </c>
      <c r="AW126" s="71">
        <v>0</v>
      </c>
      <c r="AX126" s="71"/>
      <c r="AY126" s="72"/>
      <c r="AZ126" s="71">
        <v>3261.7</v>
      </c>
      <c r="BA126" s="71">
        <v>8589.4</v>
      </c>
      <c r="BB126" s="71">
        <v>0</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1808</v>
      </c>
      <c r="B127" s="70">
        <v>422</v>
      </c>
      <c r="C127" s="70">
        <v>14</v>
      </c>
      <c r="D127" s="70">
        <v>25</v>
      </c>
      <c r="E127" s="70">
        <v>2017</v>
      </c>
      <c r="F127" s="70" t="s">
        <v>156</v>
      </c>
      <c r="G127" s="70" t="s">
        <v>1794</v>
      </c>
      <c r="H127" s="70" t="s">
        <v>1795</v>
      </c>
      <c r="I127" s="148"/>
      <c r="J127" s="71">
        <v>23.478118442570135</v>
      </c>
      <c r="K127" s="71">
        <v>1.1406148961686211</v>
      </c>
      <c r="L127" s="71">
        <v>3.0232905967427262</v>
      </c>
      <c r="M127" s="71">
        <v>38.702537295959097</v>
      </c>
      <c r="N127" s="71">
        <v>40.694516006725394</v>
      </c>
      <c r="O127" s="71">
        <v>30.388506296110673</v>
      </c>
      <c r="P127" s="71">
        <v>25.423951343025095</v>
      </c>
      <c r="Q127" s="71">
        <v>2.1962747053523399</v>
      </c>
      <c r="R127" s="71">
        <v>0</v>
      </c>
      <c r="S127" s="71">
        <v>5.2548748328503683</v>
      </c>
      <c r="T127" s="72"/>
      <c r="U127" s="71">
        <v>6779520</v>
      </c>
      <c r="V127" s="71">
        <v>526</v>
      </c>
      <c r="W127" s="71">
        <v>72</v>
      </c>
      <c r="X127" s="71">
        <v>9285</v>
      </c>
      <c r="Y127" s="71">
        <v>12701</v>
      </c>
      <c r="Z127" s="71">
        <v>18169</v>
      </c>
      <c r="AA127" s="71">
        <v>5266</v>
      </c>
      <c r="AB127" s="71">
        <v>32155</v>
      </c>
      <c r="AC127" s="71">
        <v>0</v>
      </c>
      <c r="AD127" s="71">
        <v>5.2548748328503683</v>
      </c>
      <c r="AE127" s="72"/>
      <c r="AF127" s="71">
        <v>36455163.146904558</v>
      </c>
      <c r="AG127" s="71">
        <v>846666.56583319744</v>
      </c>
      <c r="AH127" s="71">
        <v>677246.50974117708</v>
      </c>
      <c r="AI127" s="71">
        <v>66793385.821165226</v>
      </c>
      <c r="AJ127" s="71">
        <v>68721523.291624561</v>
      </c>
      <c r="AK127" s="71">
        <v>0</v>
      </c>
      <c r="AL127" s="71">
        <v>0</v>
      </c>
      <c r="AM127" s="71">
        <v>4417032.0963509222</v>
      </c>
      <c r="AN127" s="71">
        <v>0</v>
      </c>
      <c r="AO127" s="71">
        <v>0</v>
      </c>
      <c r="AP127" s="71">
        <v>177911017.43161964</v>
      </c>
      <c r="AQ127" s="72"/>
      <c r="AR127" s="71">
        <v>821</v>
      </c>
      <c r="AS127" s="71">
        <v>246</v>
      </c>
      <c r="AT127" s="71">
        <v>0</v>
      </c>
      <c r="AU127" s="71">
        <v>0</v>
      </c>
      <c r="AV127" s="71">
        <v>0</v>
      </c>
      <c r="AW127" s="71">
        <v>0</v>
      </c>
      <c r="AX127" s="71"/>
      <c r="AY127" s="72"/>
      <c r="AZ127" s="71">
        <v>3451.3</v>
      </c>
      <c r="BA127" s="71">
        <v>8742.6999999999971</v>
      </c>
      <c r="BB127" s="71">
        <v>0</v>
      </c>
      <c r="BC127" s="71">
        <v>0</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1809</v>
      </c>
      <c r="B128" s="70">
        <v>423</v>
      </c>
      <c r="C128" s="70">
        <v>15</v>
      </c>
      <c r="D128" s="70">
        <v>25</v>
      </c>
      <c r="E128" s="70">
        <v>2018</v>
      </c>
      <c r="F128" s="70" t="s">
        <v>183</v>
      </c>
      <c r="G128" s="70" t="s">
        <v>1794</v>
      </c>
      <c r="H128" s="70" t="s">
        <v>1795</v>
      </c>
      <c r="I128" s="148"/>
      <c r="J128" s="71">
        <v>16.153067488989624</v>
      </c>
      <c r="K128" s="71">
        <v>1.0177502180725999</v>
      </c>
      <c r="L128" s="71">
        <v>2.677467208716509</v>
      </c>
      <c r="M128" s="71">
        <v>34.274426631256418</v>
      </c>
      <c r="N128" s="71">
        <v>31.673926608880301</v>
      </c>
      <c r="O128" s="71">
        <v>29.866806288529038</v>
      </c>
      <c r="P128" s="71">
        <v>25.295152311184875</v>
      </c>
      <c r="Q128" s="71">
        <v>2.0260951006648198</v>
      </c>
      <c r="R128" s="71">
        <v>0</v>
      </c>
      <c r="S128" s="71">
        <v>5.132876516515168</v>
      </c>
      <c r="T128" s="72"/>
      <c r="U128" s="71">
        <v>5417244</v>
      </c>
      <c r="V128" s="71">
        <v>526</v>
      </c>
      <c r="W128" s="71">
        <v>72</v>
      </c>
      <c r="X128" s="71">
        <v>9285</v>
      </c>
      <c r="Y128" s="71">
        <v>12810</v>
      </c>
      <c r="Z128" s="71">
        <v>18199</v>
      </c>
      <c r="AA128" s="71">
        <v>5292</v>
      </c>
      <c r="AB128" s="71">
        <v>31967</v>
      </c>
      <c r="AC128" s="71">
        <v>0</v>
      </c>
      <c r="AD128" s="71">
        <v>5.132876516515168</v>
      </c>
      <c r="AE128" s="72"/>
      <c r="AF128" s="71">
        <v>28386112.477463569</v>
      </c>
      <c r="AG128" s="71">
        <v>743485.32666456013</v>
      </c>
      <c r="AH128" s="71">
        <v>633016.41624260601</v>
      </c>
      <c r="AI128" s="71">
        <v>65647889.858210847</v>
      </c>
      <c r="AJ128" s="71">
        <v>59829197.90301314</v>
      </c>
      <c r="AK128" s="71">
        <v>0</v>
      </c>
      <c r="AL128" s="71">
        <v>0</v>
      </c>
      <c r="AM128" s="71">
        <v>4400293.0561192799</v>
      </c>
      <c r="AN128" s="71">
        <v>0</v>
      </c>
      <c r="AO128" s="71">
        <v>0</v>
      </c>
      <c r="AP128" s="71">
        <v>159639995.03771403</v>
      </c>
      <c r="AQ128" s="72"/>
      <c r="AR128" s="71">
        <v>878</v>
      </c>
      <c r="AS128" s="71">
        <v>265</v>
      </c>
      <c r="AT128" s="71">
        <v>0</v>
      </c>
      <c r="AU128" s="71">
        <v>0</v>
      </c>
      <c r="AV128" s="71">
        <v>0</v>
      </c>
      <c r="AW128" s="71">
        <v>0</v>
      </c>
      <c r="AX128" s="71"/>
      <c r="AY128" s="72"/>
      <c r="AZ128" s="71">
        <v>3749.5999999999995</v>
      </c>
      <c r="BA128" s="71">
        <v>9106.7999999999993</v>
      </c>
      <c r="BB128" s="71">
        <v>0</v>
      </c>
      <c r="BC128" s="71">
        <v>0</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1810</v>
      </c>
      <c r="B129" s="70">
        <v>424</v>
      </c>
      <c r="C129" s="70">
        <v>16</v>
      </c>
      <c r="D129" s="70">
        <v>25</v>
      </c>
      <c r="E129" s="70">
        <v>2019</v>
      </c>
      <c r="F129" s="70" t="s">
        <v>158</v>
      </c>
      <c r="G129" s="70" t="s">
        <v>1794</v>
      </c>
      <c r="H129" s="70" t="s">
        <v>1795</v>
      </c>
      <c r="I129" s="148"/>
      <c r="J129" s="71">
        <v>14.017216212781108</v>
      </c>
      <c r="K129" s="71">
        <v>0.94446855848058775</v>
      </c>
      <c r="L129" s="71">
        <v>2.6997380436249343</v>
      </c>
      <c r="M129" s="71">
        <v>30.54514246826421</v>
      </c>
      <c r="N129" s="71">
        <v>33.843539716741766</v>
      </c>
      <c r="O129" s="71">
        <v>29.185374055911762</v>
      </c>
      <c r="P129" s="71">
        <v>25.360701928103456</v>
      </c>
      <c r="Q129" s="71">
        <v>1.9679389012573401</v>
      </c>
      <c r="R129" s="71">
        <v>0</v>
      </c>
      <c r="S129" s="71">
        <v>5.0519471768708568</v>
      </c>
      <c r="T129" s="72"/>
      <c r="U129" s="71">
        <v>4942720</v>
      </c>
      <c r="V129" s="71">
        <v>526</v>
      </c>
      <c r="W129" s="71">
        <v>72</v>
      </c>
      <c r="X129" s="71">
        <v>9285</v>
      </c>
      <c r="Y129" s="71">
        <v>12987</v>
      </c>
      <c r="Z129" s="71">
        <v>18272</v>
      </c>
      <c r="AA129" s="71">
        <v>5266</v>
      </c>
      <c r="AB129" s="71">
        <v>31890</v>
      </c>
      <c r="AC129" s="71">
        <v>0</v>
      </c>
      <c r="AD129" s="71">
        <v>5.0519471768708568</v>
      </c>
      <c r="AE129" s="72"/>
      <c r="AF129" s="71">
        <v>25882590.739699379</v>
      </c>
      <c r="AG129" s="71">
        <v>725397.54093825782</v>
      </c>
      <c r="AH129" s="71">
        <v>679411.40191001212</v>
      </c>
      <c r="AI129" s="71">
        <v>61068696.60176111</v>
      </c>
      <c r="AJ129" s="71">
        <v>66861936.222549073</v>
      </c>
      <c r="AK129" s="71">
        <v>0</v>
      </c>
      <c r="AL129" s="71">
        <v>0</v>
      </c>
      <c r="AM129" s="71">
        <v>4343177.9322085315</v>
      </c>
      <c r="AN129" s="71">
        <v>0</v>
      </c>
      <c r="AO129" s="71">
        <v>0</v>
      </c>
      <c r="AP129" s="71">
        <v>159561210.43906638</v>
      </c>
      <c r="AQ129" s="72"/>
      <c r="AR129" s="71">
        <v>936</v>
      </c>
      <c r="AS129" s="71">
        <v>282</v>
      </c>
      <c r="AT129" s="71">
        <v>0</v>
      </c>
      <c r="AU129" s="71">
        <v>0</v>
      </c>
      <c r="AV129" s="71">
        <v>0</v>
      </c>
      <c r="AW129" s="71">
        <v>0</v>
      </c>
      <c r="AX129" s="71"/>
      <c r="AY129" s="72"/>
      <c r="AZ129" s="71">
        <v>4057.7000000000012</v>
      </c>
      <c r="BA129" s="71">
        <v>9443.899999999996</v>
      </c>
      <c r="BB129" s="71">
        <v>0</v>
      </c>
      <c r="BC129" s="71">
        <v>0</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1811</v>
      </c>
      <c r="B130" s="70">
        <v>425</v>
      </c>
      <c r="C130" s="70">
        <v>17</v>
      </c>
      <c r="D130" s="70">
        <v>25</v>
      </c>
      <c r="E130" s="70">
        <v>2020</v>
      </c>
      <c r="F130" s="70" t="s">
        <v>159</v>
      </c>
      <c r="G130" s="70" t="s">
        <v>1794</v>
      </c>
      <c r="H130" s="70" t="s">
        <v>1795</v>
      </c>
      <c r="I130" s="148"/>
      <c r="J130" s="71">
        <v>15.178183299364241</v>
      </c>
      <c r="K130" s="71">
        <v>1.1423025328416718</v>
      </c>
      <c r="L130" s="71">
        <v>0.77410561478358353</v>
      </c>
      <c r="M130" s="71">
        <v>30.16150013097856</v>
      </c>
      <c r="N130" s="71">
        <v>31.058935678750061</v>
      </c>
      <c r="O130" s="71">
        <v>25.566315677132941</v>
      </c>
      <c r="P130" s="71">
        <v>23.864564004800773</v>
      </c>
      <c r="Q130" s="71">
        <v>1.87359490744747</v>
      </c>
      <c r="R130" s="71">
        <v>0</v>
      </c>
      <c r="S130" s="71">
        <v>4.7379628222128929</v>
      </c>
      <c r="T130" s="72"/>
      <c r="U130" s="71">
        <v>4180282</v>
      </c>
      <c r="V130" s="71">
        <v>547</v>
      </c>
      <c r="W130" s="71">
        <v>30</v>
      </c>
      <c r="X130" s="71">
        <v>10323</v>
      </c>
      <c r="Y130" s="71">
        <v>13117</v>
      </c>
      <c r="Z130" s="71">
        <v>18269</v>
      </c>
      <c r="AA130" s="71">
        <v>5267</v>
      </c>
      <c r="AB130" s="71">
        <v>31777</v>
      </c>
      <c r="AC130" s="71">
        <v>0</v>
      </c>
      <c r="AD130" s="71">
        <v>4.7379628222128929</v>
      </c>
      <c r="AE130" s="72"/>
      <c r="AF130" s="71">
        <v>26012382.910663471</v>
      </c>
      <c r="AG130" s="71">
        <v>806481.72025080759</v>
      </c>
      <c r="AH130" s="71">
        <v>215088.54064103035</v>
      </c>
      <c r="AI130" s="71">
        <v>58145230.427891031</v>
      </c>
      <c r="AJ130" s="71">
        <v>59374838.031029306</v>
      </c>
      <c r="AK130" s="71"/>
      <c r="AL130" s="71"/>
      <c r="AM130" s="71">
        <v>4147251.5498335767</v>
      </c>
      <c r="AN130" s="71"/>
      <c r="AO130" s="71"/>
      <c r="AP130" s="71">
        <v>148701273.18030921</v>
      </c>
      <c r="AQ130" s="72"/>
      <c r="AR130" s="71">
        <v>1013</v>
      </c>
      <c r="AS130" s="71">
        <v>292</v>
      </c>
      <c r="AT130" s="71">
        <v>0</v>
      </c>
      <c r="AU130" s="71">
        <v>0</v>
      </c>
      <c r="AV130" s="71">
        <v>0</v>
      </c>
      <c r="AW130" s="71">
        <v>0</v>
      </c>
      <c r="AX130" s="71"/>
      <c r="AY130" s="72"/>
      <c r="AZ130" s="71">
        <v>4462.5000000000018</v>
      </c>
      <c r="BA130" s="71">
        <v>10049.6</v>
      </c>
      <c r="BB130" s="71">
        <v>0</v>
      </c>
      <c r="BC130" s="71">
        <v>0</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1812</v>
      </c>
      <c r="B131" s="70">
        <v>425</v>
      </c>
      <c r="C131" s="70">
        <v>18</v>
      </c>
      <c r="D131" s="70">
        <v>25</v>
      </c>
      <c r="E131" s="70">
        <v>2021</v>
      </c>
      <c r="F131" s="70" t="s">
        <v>160</v>
      </c>
      <c r="G131" s="70" t="s">
        <v>1794</v>
      </c>
      <c r="H131" s="70" t="s">
        <v>1795</v>
      </c>
      <c r="I131" s="148"/>
      <c r="J131" s="71">
        <v>13.97913451184658</v>
      </c>
      <c r="K131" s="71">
        <v>1.198420095839462</v>
      </c>
      <c r="L131" s="71">
        <v>0.86454024994421119</v>
      </c>
      <c r="M131" s="71">
        <v>30.406390855169711</v>
      </c>
      <c r="N131" s="71">
        <v>31.418784558258135</v>
      </c>
      <c r="O131" s="71">
        <v>24.805585062936824</v>
      </c>
      <c r="P131" s="71">
        <v>24.585212989513462</v>
      </c>
      <c r="Q131" s="71">
        <v>1.85501678912394</v>
      </c>
      <c r="R131" s="71">
        <v>0</v>
      </c>
      <c r="S131" s="71">
        <v>4.7224483324803241</v>
      </c>
      <c r="T131" s="72"/>
      <c r="U131" s="71">
        <v>5060679</v>
      </c>
      <c r="V131" s="71">
        <v>547</v>
      </c>
      <c r="W131" s="71">
        <v>30</v>
      </c>
      <c r="X131" s="71">
        <v>10323</v>
      </c>
      <c r="Y131" s="71">
        <v>13280</v>
      </c>
      <c r="Z131" s="71">
        <v>18251</v>
      </c>
      <c r="AA131" s="71">
        <v>5291</v>
      </c>
      <c r="AB131" s="71">
        <v>31771</v>
      </c>
      <c r="AC131" s="71">
        <v>0</v>
      </c>
      <c r="AD131" s="71">
        <v>4.7224483324803241</v>
      </c>
      <c r="AE131" s="72"/>
      <c r="AF131" s="71">
        <v>29378651.436197858</v>
      </c>
      <c r="AG131" s="71">
        <v>877479.68062917935</v>
      </c>
      <c r="AH131" s="71">
        <v>231981.94700247375</v>
      </c>
      <c r="AI131" s="71">
        <v>67388374.771343395</v>
      </c>
      <c r="AJ131" s="71">
        <v>63926103.440228373</v>
      </c>
      <c r="AK131" s="71">
        <v>0</v>
      </c>
      <c r="AL131" s="71">
        <v>0</v>
      </c>
      <c r="AM131" s="71">
        <v>4170384.9795417069</v>
      </c>
      <c r="AN131" s="71">
        <v>0</v>
      </c>
      <c r="AO131" s="71">
        <v>0</v>
      </c>
      <c r="AP131" s="71">
        <v>165972976.25494301</v>
      </c>
      <c r="AQ131" s="72"/>
      <c r="AR131" s="71">
        <v>1111</v>
      </c>
      <c r="AS131" s="71">
        <v>297</v>
      </c>
      <c r="AT131" s="71">
        <v>0</v>
      </c>
      <c r="AU131" s="71">
        <v>0</v>
      </c>
      <c r="AV131" s="71">
        <v>0</v>
      </c>
      <c r="AW131" s="71">
        <v>0</v>
      </c>
      <c r="AX131" s="71"/>
      <c r="AY131" s="72"/>
      <c r="AZ131" s="71">
        <v>5092.7000000000053</v>
      </c>
      <c r="BA131" s="71">
        <v>10297.5</v>
      </c>
      <c r="BB131" s="71">
        <v>0</v>
      </c>
      <c r="BC131" s="71">
        <v>0</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1813</v>
      </c>
      <c r="B132" s="70">
        <v>425</v>
      </c>
      <c r="C132" s="70">
        <v>19</v>
      </c>
      <c r="D132" s="70">
        <v>25</v>
      </c>
      <c r="E132" s="70">
        <v>2022</v>
      </c>
      <c r="F132" s="70" t="s">
        <v>161</v>
      </c>
      <c r="G132" s="70" t="s">
        <v>1794</v>
      </c>
      <c r="H132" s="70" t="s">
        <v>1795</v>
      </c>
      <c r="I132" s="148"/>
      <c r="J132" s="71">
        <v>16.57181305764804</v>
      </c>
      <c r="K132" s="71">
        <v>1.0786515075497078</v>
      </c>
      <c r="L132" s="71">
        <v>0.73601889607303683</v>
      </c>
      <c r="M132" s="71">
        <v>34.903409019612674</v>
      </c>
      <c r="N132" s="71">
        <v>34.048191719867383</v>
      </c>
      <c r="O132" s="71">
        <v>26.292713251389273</v>
      </c>
      <c r="P132" s="71">
        <v>24.417434173139441</v>
      </c>
      <c r="Q132" s="71">
        <v>1.8658796582620356</v>
      </c>
      <c r="R132" s="71">
        <v>0</v>
      </c>
      <c r="S132" s="71">
        <v>4.191787342253412</v>
      </c>
      <c r="T132" s="72"/>
      <c r="U132" s="71">
        <v>5532044</v>
      </c>
      <c r="V132" s="71">
        <v>547</v>
      </c>
      <c r="W132" s="71">
        <v>30</v>
      </c>
      <c r="X132" s="71">
        <v>10323</v>
      </c>
      <c r="Y132" s="71">
        <v>13383</v>
      </c>
      <c r="Z132" s="71">
        <v>18380</v>
      </c>
      <c r="AA132" s="71">
        <v>5335</v>
      </c>
      <c r="AB132" s="71">
        <v>31695</v>
      </c>
      <c r="AC132" s="71">
        <v>0</v>
      </c>
      <c r="AD132" s="71">
        <v>4.191787342253412</v>
      </c>
      <c r="AE132" s="72"/>
      <c r="AF132" s="71">
        <v>28225530.679468613</v>
      </c>
      <c r="AG132" s="71">
        <v>846983.9215439267</v>
      </c>
      <c r="AH132" s="71">
        <v>227452.16569852206</v>
      </c>
      <c r="AI132" s="71">
        <v>66952460.605116159</v>
      </c>
      <c r="AJ132" s="71">
        <v>65973652.471232951</v>
      </c>
      <c r="AK132" s="71">
        <v>0</v>
      </c>
      <c r="AL132" s="71">
        <v>0</v>
      </c>
      <c r="AM132" s="71">
        <v>4092689.5962335276</v>
      </c>
      <c r="AN132" s="71">
        <v>0</v>
      </c>
      <c r="AO132" s="71">
        <v>0</v>
      </c>
      <c r="AP132" s="71">
        <v>166318769.43929368</v>
      </c>
      <c r="AQ132" s="72"/>
      <c r="AR132" s="71">
        <v>1187</v>
      </c>
      <c r="AS132" s="71">
        <v>297</v>
      </c>
      <c r="AT132" s="71">
        <v>0</v>
      </c>
      <c r="AU132" s="71">
        <v>0</v>
      </c>
      <c r="AV132" s="71">
        <v>0</v>
      </c>
      <c r="AW132" s="71">
        <v>0</v>
      </c>
      <c r="AX132" s="71"/>
      <c r="AY132" s="72"/>
      <c r="AZ132" s="71">
        <v>5635.8000000000075</v>
      </c>
      <c r="BA132" s="71">
        <v>10297.500000000002</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1814</v>
      </c>
      <c r="B133" s="70">
        <v>425</v>
      </c>
      <c r="C133" s="70">
        <v>20</v>
      </c>
      <c r="D133" s="70">
        <v>25</v>
      </c>
      <c r="E133" s="70">
        <v>2023</v>
      </c>
      <c r="F133" s="70" t="s">
        <v>1539</v>
      </c>
      <c r="G133" s="70" t="s">
        <v>1794</v>
      </c>
      <c r="H133" s="70" t="s">
        <v>1795</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1267</v>
      </c>
      <c r="AS133" s="71">
        <v>296</v>
      </c>
      <c r="AT133" s="71">
        <v>0</v>
      </c>
      <c r="AU133" s="71">
        <v>0</v>
      </c>
      <c r="AV133" s="71">
        <v>0</v>
      </c>
      <c r="AW133" s="71">
        <v>0</v>
      </c>
      <c r="AX133" s="71"/>
      <c r="AY133" s="72"/>
      <c r="AZ133" s="71">
        <v>6141.700000000008</v>
      </c>
      <c r="BA133" s="71">
        <v>10247.600000000002</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1815</v>
      </c>
      <c r="B134" s="70">
        <v>425</v>
      </c>
      <c r="C134" s="70">
        <v>21</v>
      </c>
      <c r="D134" s="70">
        <v>25</v>
      </c>
      <c r="E134" s="70">
        <v>2024</v>
      </c>
      <c r="F134" s="70" t="s">
        <v>1554</v>
      </c>
      <c r="G134" s="70" t="s">
        <v>1794</v>
      </c>
      <c r="H134" s="70" t="s">
        <v>1795</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1816</v>
      </c>
      <c r="B135" s="70">
        <v>426</v>
      </c>
      <c r="C135" s="70">
        <v>1</v>
      </c>
      <c r="D135" s="70">
        <v>26</v>
      </c>
      <c r="E135" s="70">
        <v>1990</v>
      </c>
      <c r="F135" s="70" t="s">
        <v>787</v>
      </c>
      <c r="G135" s="70" t="s">
        <v>1817</v>
      </c>
      <c r="H135" s="70" t="s">
        <v>1818</v>
      </c>
      <c r="I135" s="148"/>
      <c r="J135" s="71">
        <v>23.993536324720719</v>
      </c>
      <c r="K135" s="71">
        <v>3.510927319084717</v>
      </c>
      <c r="L135" s="71">
        <v>12.319675908810559</v>
      </c>
      <c r="M135" s="71">
        <v>12.740858479787409</v>
      </c>
      <c r="N135" s="71">
        <v>19.172196017729149</v>
      </c>
      <c r="O135" s="71">
        <v>20.614536685942269</v>
      </c>
      <c r="P135" s="71">
        <v>18.961242401357548</v>
      </c>
      <c r="Q135" s="71">
        <v>1.7180928409886</v>
      </c>
      <c r="R135" s="71">
        <v>0</v>
      </c>
      <c r="S135" s="71">
        <v>1.767353615314744</v>
      </c>
      <c r="T135" s="72"/>
      <c r="U135" s="71">
        <v>634138</v>
      </c>
      <c r="V135" s="71">
        <v>853</v>
      </c>
      <c r="W135" s="71">
        <v>114</v>
      </c>
      <c r="X135" s="71">
        <v>4572</v>
      </c>
      <c r="Y135" s="71">
        <v>8406</v>
      </c>
      <c r="Z135" s="71">
        <v>8479</v>
      </c>
      <c r="AA135" s="71">
        <v>4604</v>
      </c>
      <c r="AB135" s="71">
        <v>27896</v>
      </c>
      <c r="AC135" s="71">
        <v>0</v>
      </c>
      <c r="AD135" s="71">
        <v>1.767353615314744</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1819</v>
      </c>
      <c r="B136" s="70">
        <v>427</v>
      </c>
      <c r="C136" s="70">
        <v>2</v>
      </c>
      <c r="D136" s="70">
        <v>26</v>
      </c>
      <c r="E136" s="70">
        <v>2005</v>
      </c>
      <c r="F136" s="70" t="s">
        <v>789</v>
      </c>
      <c r="G136" s="70" t="s">
        <v>1817</v>
      </c>
      <c r="H136" s="70" t="s">
        <v>1818</v>
      </c>
      <c r="I136" s="148"/>
      <c r="J136" s="71">
        <v>29.901244047906829</v>
      </c>
      <c r="K136" s="71">
        <v>1.56034679049795</v>
      </c>
      <c r="L136" s="71">
        <v>5.3033005261454811</v>
      </c>
      <c r="M136" s="71">
        <v>21.087833369426608</v>
      </c>
      <c r="N136" s="71">
        <v>32.60767961002152</v>
      </c>
      <c r="O136" s="71">
        <v>34.042343661560572</v>
      </c>
      <c r="P136" s="71">
        <v>20.039224079516369</v>
      </c>
      <c r="Q136" s="71">
        <v>1.88637751411712</v>
      </c>
      <c r="R136" s="71">
        <v>0</v>
      </c>
      <c r="S136" s="71">
        <v>3.5883405577235088</v>
      </c>
      <c r="T136" s="72"/>
      <c r="U136" s="71">
        <v>1153402</v>
      </c>
      <c r="V136" s="71">
        <v>751</v>
      </c>
      <c r="W136" s="71">
        <v>74</v>
      </c>
      <c r="X136" s="71">
        <v>4678</v>
      </c>
      <c r="Y136" s="71">
        <v>11855</v>
      </c>
      <c r="Z136" s="71">
        <v>16203</v>
      </c>
      <c r="AA136" s="71">
        <v>3985</v>
      </c>
      <c r="AB136" s="71">
        <v>32019</v>
      </c>
      <c r="AC136" s="71">
        <v>0</v>
      </c>
      <c r="AD136" s="71">
        <v>3.5883405577235088</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1820</v>
      </c>
      <c r="B137" s="70">
        <v>428</v>
      </c>
      <c r="C137" s="70">
        <v>3</v>
      </c>
      <c r="D137" s="70">
        <v>26</v>
      </c>
      <c r="E137" s="70">
        <v>2006</v>
      </c>
      <c r="F137" s="70" t="s">
        <v>790</v>
      </c>
      <c r="G137" s="70" t="s">
        <v>1817</v>
      </c>
      <c r="H137" s="70" t="s">
        <v>1818</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1821</v>
      </c>
      <c r="B138" s="70">
        <v>429</v>
      </c>
      <c r="C138" s="70">
        <v>4</v>
      </c>
      <c r="D138" s="70">
        <v>26</v>
      </c>
      <c r="E138" s="70">
        <v>2007</v>
      </c>
      <c r="F138" s="70" t="s">
        <v>791</v>
      </c>
      <c r="G138" s="70" t="s">
        <v>1817</v>
      </c>
      <c r="H138" s="70" t="s">
        <v>1818</v>
      </c>
      <c r="I138" s="148"/>
      <c r="J138" s="71">
        <v>31.141312519004309</v>
      </c>
      <c r="K138" s="71">
        <v>1.5060179153747879</v>
      </c>
      <c r="L138" s="71">
        <v>5.4042724851257393</v>
      </c>
      <c r="M138" s="71">
        <v>21.61203967441908</v>
      </c>
      <c r="N138" s="71">
        <v>33.28035474879583</v>
      </c>
      <c r="O138" s="71">
        <v>33.670763160077918</v>
      </c>
      <c r="P138" s="71">
        <v>20.099189551286319</v>
      </c>
      <c r="Q138" s="71">
        <v>2.0031433563743901</v>
      </c>
      <c r="R138" s="71">
        <v>0</v>
      </c>
      <c r="S138" s="71">
        <v>3.6662827771365508E-2</v>
      </c>
      <c r="T138" s="72"/>
      <c r="U138" s="71">
        <v>1330449</v>
      </c>
      <c r="V138" s="71">
        <v>674</v>
      </c>
      <c r="W138" s="71">
        <v>76</v>
      </c>
      <c r="X138" s="71">
        <v>5711</v>
      </c>
      <c r="Y138" s="71">
        <v>12256</v>
      </c>
      <c r="Z138" s="71">
        <v>16660</v>
      </c>
      <c r="AA138" s="71">
        <v>3936</v>
      </c>
      <c r="AB138" s="71">
        <v>32203</v>
      </c>
      <c r="AC138" s="71">
        <v>0</v>
      </c>
      <c r="AD138" s="71">
        <v>3.6662827771365508E-2</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1822</v>
      </c>
      <c r="B139" s="70">
        <v>430</v>
      </c>
      <c r="C139" s="70">
        <v>5</v>
      </c>
      <c r="D139" s="70">
        <v>26</v>
      </c>
      <c r="E139" s="70">
        <v>2008</v>
      </c>
      <c r="F139" s="70" t="s">
        <v>792</v>
      </c>
      <c r="G139" s="70" t="s">
        <v>1817</v>
      </c>
      <c r="H139" s="70" t="s">
        <v>1818</v>
      </c>
      <c r="I139" s="148"/>
      <c r="J139" s="71">
        <v>22.906206184549461</v>
      </c>
      <c r="K139" s="71">
        <v>1.1762298197712671</v>
      </c>
      <c r="L139" s="71">
        <v>4.6924859933877174</v>
      </c>
      <c r="M139" s="71">
        <v>22.616819735074571</v>
      </c>
      <c r="N139" s="71">
        <v>31.583347087889582</v>
      </c>
      <c r="O139" s="71">
        <v>33.06208955704129</v>
      </c>
      <c r="P139" s="71">
        <v>19.907961050418709</v>
      </c>
      <c r="Q139" s="71">
        <v>1.9770323635523901</v>
      </c>
      <c r="R139" s="71">
        <v>0</v>
      </c>
      <c r="S139" s="71">
        <v>0</v>
      </c>
      <c r="T139" s="72"/>
      <c r="U139" s="71">
        <v>1010858</v>
      </c>
      <c r="V139" s="71">
        <v>674</v>
      </c>
      <c r="W139" s="71">
        <v>76</v>
      </c>
      <c r="X139" s="71">
        <v>5711</v>
      </c>
      <c r="Y139" s="71">
        <v>12426</v>
      </c>
      <c r="Z139" s="71">
        <v>16933</v>
      </c>
      <c r="AA139" s="71">
        <v>3903</v>
      </c>
      <c r="AB139" s="71">
        <v>32306</v>
      </c>
      <c r="AC139" s="71">
        <v>0</v>
      </c>
      <c r="AD139" s="71">
        <v>0</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1823</v>
      </c>
      <c r="B140" s="70">
        <v>431</v>
      </c>
      <c r="C140" s="70">
        <v>6</v>
      </c>
      <c r="D140" s="70">
        <v>26</v>
      </c>
      <c r="E140" s="70">
        <v>2009</v>
      </c>
      <c r="F140" s="70" t="s">
        <v>176</v>
      </c>
      <c r="G140" s="1064" t="s">
        <v>1817</v>
      </c>
      <c r="H140" s="70" t="s">
        <v>1818</v>
      </c>
      <c r="I140" s="148"/>
      <c r="J140" s="71">
        <v>17.255605396329599</v>
      </c>
      <c r="K140" s="71">
        <v>0.93371187148229873</v>
      </c>
      <c r="L140" s="71">
        <v>3.860377057397407</v>
      </c>
      <c r="M140" s="71">
        <v>24.880506654136159</v>
      </c>
      <c r="N140" s="71">
        <v>31.1789883326249</v>
      </c>
      <c r="O140" s="71">
        <v>34.160565102580819</v>
      </c>
      <c r="P140" s="71">
        <v>19.133527438637429</v>
      </c>
      <c r="Q140" s="71">
        <v>1.8971126356402901</v>
      </c>
      <c r="R140" s="71">
        <v>0</v>
      </c>
      <c r="S140" s="71">
        <v>0</v>
      </c>
      <c r="T140" s="72"/>
      <c r="U140" s="71">
        <v>779287</v>
      </c>
      <c r="V140" s="71">
        <v>673</v>
      </c>
      <c r="W140" s="71">
        <v>91</v>
      </c>
      <c r="X140" s="71">
        <v>6625</v>
      </c>
      <c r="Y140" s="71">
        <v>12611</v>
      </c>
      <c r="Z140" s="71">
        <v>17269</v>
      </c>
      <c r="AA140" s="71">
        <v>3851</v>
      </c>
      <c r="AB140" s="71">
        <v>32542</v>
      </c>
      <c r="AC140" s="71">
        <v>0</v>
      </c>
      <c r="AD140" s="71">
        <v>0</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0</v>
      </c>
      <c r="BL140" s="71">
        <v>0</v>
      </c>
      <c r="BM140" s="71">
        <v>0</v>
      </c>
      <c r="BN140" s="72"/>
      <c r="BO140" s="71">
        <v>0</v>
      </c>
      <c r="BP140" s="71">
        <v>0</v>
      </c>
      <c r="BQ140" s="71">
        <v>0</v>
      </c>
      <c r="BR140" s="71">
        <v>0</v>
      </c>
      <c r="BS140" s="71">
        <v>0</v>
      </c>
      <c r="BT140" s="71">
        <v>0</v>
      </c>
      <c r="BU140"/>
      <c r="BV140" s="70">
        <v>0</v>
      </c>
      <c r="BW140" s="70">
        <v>0</v>
      </c>
      <c r="BX140" s="70">
        <v>0</v>
      </c>
      <c r="BY140" s="70">
        <v>0</v>
      </c>
      <c r="BZ140" s="70">
        <v>0</v>
      </c>
      <c r="CA140" s="70">
        <v>0</v>
      </c>
      <c r="CB140" s="70">
        <v>0</v>
      </c>
      <c r="CC140" s="70">
        <v>0</v>
      </c>
      <c r="CD140" s="70">
        <v>0</v>
      </c>
    </row>
    <row r="141" spans="1:82">
      <c r="A141" s="70" t="s">
        <v>1824</v>
      </c>
      <c r="B141" s="70">
        <v>432</v>
      </c>
      <c r="C141" s="70">
        <v>7</v>
      </c>
      <c r="D141" s="70">
        <v>26</v>
      </c>
      <c r="E141" s="70">
        <v>2010</v>
      </c>
      <c r="F141" s="70" t="s">
        <v>177</v>
      </c>
      <c r="G141" s="1064" t="s">
        <v>1817</v>
      </c>
      <c r="H141" s="70" t="s">
        <v>1818</v>
      </c>
      <c r="I141" s="148"/>
      <c r="J141" s="71">
        <v>18.621926709080149</v>
      </c>
      <c r="K141" s="71">
        <v>1.0462286267411489</v>
      </c>
      <c r="L141" s="71">
        <v>3.6476836179871261</v>
      </c>
      <c r="M141" s="71">
        <v>26.17007830762504</v>
      </c>
      <c r="N141" s="71">
        <v>31.9854553595545</v>
      </c>
      <c r="O141" s="71">
        <v>34.504655551626463</v>
      </c>
      <c r="P141" s="71">
        <v>19.465633974315761</v>
      </c>
      <c r="Q141" s="71">
        <v>1.9801866719114101</v>
      </c>
      <c r="R141" s="71">
        <v>0</v>
      </c>
      <c r="S141" s="71">
        <v>0</v>
      </c>
      <c r="T141" s="72"/>
      <c r="U141" s="71">
        <v>776352</v>
      </c>
      <c r="V141" s="71">
        <v>673</v>
      </c>
      <c r="W141" s="71">
        <v>91</v>
      </c>
      <c r="X141" s="71">
        <v>6625</v>
      </c>
      <c r="Y141" s="71">
        <v>12760</v>
      </c>
      <c r="Z141" s="71">
        <v>17524</v>
      </c>
      <c r="AA141" s="71">
        <v>3820</v>
      </c>
      <c r="AB141" s="71">
        <v>32548</v>
      </c>
      <c r="AC141" s="71">
        <v>0</v>
      </c>
      <c r="AD141" s="71">
        <v>0</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0</v>
      </c>
      <c r="BL141" s="71">
        <v>0</v>
      </c>
      <c r="BM141" s="71">
        <v>0</v>
      </c>
      <c r="BN141" s="72"/>
      <c r="BO141" s="71">
        <v>0</v>
      </c>
      <c r="BP141" s="71">
        <v>0</v>
      </c>
      <c r="BQ141" s="71">
        <v>0</v>
      </c>
      <c r="BR141" s="71">
        <v>0</v>
      </c>
      <c r="BS141" s="71">
        <v>0</v>
      </c>
      <c r="BT141" s="71">
        <v>0</v>
      </c>
      <c r="BU141"/>
      <c r="BV141" s="70">
        <v>0</v>
      </c>
      <c r="BW141" s="70">
        <v>0</v>
      </c>
      <c r="BX141" s="70">
        <v>0</v>
      </c>
      <c r="BY141" s="70">
        <v>0</v>
      </c>
      <c r="BZ141" s="70">
        <v>0</v>
      </c>
      <c r="CA141" s="70">
        <v>0</v>
      </c>
      <c r="CB141" s="70">
        <v>0</v>
      </c>
      <c r="CC141" s="70">
        <v>0</v>
      </c>
      <c r="CD141" s="70">
        <v>0</v>
      </c>
    </row>
    <row r="142" spans="1:82">
      <c r="A142" s="70" t="s">
        <v>1825</v>
      </c>
      <c r="B142" s="70">
        <v>433</v>
      </c>
      <c r="C142" s="70">
        <v>8</v>
      </c>
      <c r="D142" s="70">
        <v>26</v>
      </c>
      <c r="E142" s="70">
        <v>2011</v>
      </c>
      <c r="F142" s="70" t="s">
        <v>178</v>
      </c>
      <c r="G142" s="70" t="s">
        <v>1817</v>
      </c>
      <c r="H142" s="70" t="s">
        <v>1818</v>
      </c>
      <c r="I142" s="148"/>
      <c r="J142" s="71">
        <v>23.03602443275356</v>
      </c>
      <c r="K142" s="71">
        <v>1.6959603874638169</v>
      </c>
      <c r="L142" s="71">
        <v>4.1020493139497471</v>
      </c>
      <c r="M142" s="71">
        <v>31.66871367827526</v>
      </c>
      <c r="N142" s="71">
        <v>39.57173878892214</v>
      </c>
      <c r="O142" s="71">
        <v>34.087029938559255</v>
      </c>
      <c r="P142" s="71">
        <v>18.744757912275801</v>
      </c>
      <c r="Q142" s="71">
        <v>2.2745081018979398</v>
      </c>
      <c r="R142" s="71">
        <v>0</v>
      </c>
      <c r="S142" s="71">
        <v>0</v>
      </c>
      <c r="T142" s="72"/>
      <c r="U142" s="71">
        <v>906856</v>
      </c>
      <c r="V142" s="71">
        <v>673</v>
      </c>
      <c r="W142" s="71">
        <v>91</v>
      </c>
      <c r="X142" s="71">
        <v>6625</v>
      </c>
      <c r="Y142" s="71">
        <v>12938</v>
      </c>
      <c r="Z142" s="71">
        <v>17688</v>
      </c>
      <c r="AA142" s="71">
        <v>3788</v>
      </c>
      <c r="AB142" s="71">
        <v>32411</v>
      </c>
      <c r="AC142" s="71">
        <v>0</v>
      </c>
      <c r="AD142" s="71">
        <v>0</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0</v>
      </c>
      <c r="BL142" s="71">
        <v>0</v>
      </c>
      <c r="BM142" s="71">
        <v>0</v>
      </c>
      <c r="BN142" s="72"/>
      <c r="BO142" s="71">
        <v>0</v>
      </c>
      <c r="BP142" s="71">
        <v>0</v>
      </c>
      <c r="BQ142" s="71">
        <v>0</v>
      </c>
      <c r="BR142" s="71">
        <v>0</v>
      </c>
      <c r="BS142" s="71">
        <v>0</v>
      </c>
      <c r="BT142" s="71">
        <v>0</v>
      </c>
      <c r="BU142"/>
      <c r="BV142" s="70">
        <v>0</v>
      </c>
      <c r="BW142" s="70">
        <v>0</v>
      </c>
      <c r="BX142" s="70">
        <v>0</v>
      </c>
      <c r="BY142" s="70">
        <v>0</v>
      </c>
      <c r="BZ142" s="70">
        <v>0</v>
      </c>
      <c r="CA142" s="70">
        <v>0</v>
      </c>
      <c r="CB142" s="70">
        <v>0</v>
      </c>
      <c r="CC142" s="70">
        <v>0</v>
      </c>
      <c r="CD142" s="70">
        <v>0</v>
      </c>
    </row>
    <row r="143" spans="1:82">
      <c r="A143" s="70" t="s">
        <v>1826</v>
      </c>
      <c r="B143" s="70">
        <v>434</v>
      </c>
      <c r="C143" s="70">
        <v>9</v>
      </c>
      <c r="D143" s="70">
        <v>26</v>
      </c>
      <c r="E143" s="70">
        <v>2012</v>
      </c>
      <c r="F143" s="70" t="s">
        <v>179</v>
      </c>
      <c r="G143" s="70" t="s">
        <v>1817</v>
      </c>
      <c r="H143" s="70" t="s">
        <v>1818</v>
      </c>
      <c r="I143" s="148"/>
      <c r="J143" s="71">
        <v>24.586063798810279</v>
      </c>
      <c r="K143" s="71">
        <v>1.5842823790104119</v>
      </c>
      <c r="L143" s="71">
        <v>4.1986697676301006</v>
      </c>
      <c r="M143" s="71">
        <v>35.132963211503807</v>
      </c>
      <c r="N143" s="71">
        <v>46.520121851166998</v>
      </c>
      <c r="O143" s="71">
        <v>34.40385442343397</v>
      </c>
      <c r="P143" s="71">
        <v>18.702107932618986</v>
      </c>
      <c r="Q143" s="71">
        <v>2.4853889665825499</v>
      </c>
      <c r="R143" s="71">
        <v>0</v>
      </c>
      <c r="S143" s="71">
        <v>0</v>
      </c>
      <c r="T143" s="72"/>
      <c r="U143" s="71">
        <v>931097</v>
      </c>
      <c r="V143" s="71">
        <v>673</v>
      </c>
      <c r="W143" s="71">
        <v>91</v>
      </c>
      <c r="X143" s="71">
        <v>6625</v>
      </c>
      <c r="Y143" s="71">
        <v>13159</v>
      </c>
      <c r="Z143" s="71">
        <v>17994</v>
      </c>
      <c r="AA143" s="71">
        <v>3758</v>
      </c>
      <c r="AB143" s="71">
        <v>32597</v>
      </c>
      <c r="AC143" s="71">
        <v>0</v>
      </c>
      <c r="AD143" s="71">
        <v>0</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0</v>
      </c>
      <c r="BL143" s="71">
        <v>0</v>
      </c>
      <c r="BM143" s="71">
        <v>0</v>
      </c>
      <c r="BN143" s="72"/>
      <c r="BO143" s="71">
        <v>0</v>
      </c>
      <c r="BP143" s="71">
        <v>0</v>
      </c>
      <c r="BQ143" s="71">
        <v>0</v>
      </c>
      <c r="BR143" s="71">
        <v>0</v>
      </c>
      <c r="BS143" s="71">
        <v>0</v>
      </c>
      <c r="BT143" s="71">
        <v>0</v>
      </c>
      <c r="BU143"/>
      <c r="BV143" s="70">
        <v>0</v>
      </c>
      <c r="BW143" s="70">
        <v>0</v>
      </c>
      <c r="BX143" s="70">
        <v>0</v>
      </c>
      <c r="BY143" s="70">
        <v>0</v>
      </c>
      <c r="BZ143" s="70">
        <v>0</v>
      </c>
      <c r="CA143" s="70">
        <v>0</v>
      </c>
      <c r="CB143" s="70">
        <v>0</v>
      </c>
      <c r="CC143" s="70">
        <v>0</v>
      </c>
      <c r="CD143" s="70">
        <v>0</v>
      </c>
    </row>
    <row r="144" spans="1:82">
      <c r="A144" s="70" t="s">
        <v>1827</v>
      </c>
      <c r="B144" s="70">
        <v>435</v>
      </c>
      <c r="C144" s="70">
        <v>10</v>
      </c>
      <c r="D144" s="70">
        <v>26</v>
      </c>
      <c r="E144" s="70">
        <v>2013</v>
      </c>
      <c r="F144" s="70" t="s">
        <v>180</v>
      </c>
      <c r="G144" s="70" t="s">
        <v>1817</v>
      </c>
      <c r="H144" s="70" t="s">
        <v>1818</v>
      </c>
      <c r="I144" s="148"/>
      <c r="J144" s="71">
        <v>19.960784520289799</v>
      </c>
      <c r="K144" s="71">
        <v>1.319430843131846</v>
      </c>
      <c r="L144" s="71">
        <v>4.0348880070339677</v>
      </c>
      <c r="M144" s="71">
        <v>34.807858132886693</v>
      </c>
      <c r="N144" s="71">
        <v>44.701809184496852</v>
      </c>
      <c r="O144" s="71">
        <v>33.444075640504053</v>
      </c>
      <c r="P144" s="71">
        <v>18.912447800693432</v>
      </c>
      <c r="Q144" s="71">
        <v>2.51875269695672</v>
      </c>
      <c r="R144" s="71">
        <v>0</v>
      </c>
      <c r="S144" s="71">
        <v>0</v>
      </c>
      <c r="T144" s="72"/>
      <c r="U144" s="71">
        <v>759292</v>
      </c>
      <c r="V144" s="71">
        <v>673</v>
      </c>
      <c r="W144" s="71">
        <v>91</v>
      </c>
      <c r="X144" s="71">
        <v>6625</v>
      </c>
      <c r="Y144" s="71">
        <v>13269</v>
      </c>
      <c r="Z144" s="71">
        <v>18273</v>
      </c>
      <c r="AA144" s="71">
        <v>3786</v>
      </c>
      <c r="AB144" s="71">
        <v>32561</v>
      </c>
      <c r="AC144" s="71">
        <v>0</v>
      </c>
      <c r="AD144" s="71">
        <v>0</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0</v>
      </c>
      <c r="BL144" s="71">
        <v>0</v>
      </c>
      <c r="BM144" s="71">
        <v>0</v>
      </c>
      <c r="BN144" s="72"/>
      <c r="BO144" s="71">
        <v>0</v>
      </c>
      <c r="BP144" s="71">
        <v>0</v>
      </c>
      <c r="BQ144" s="71">
        <v>0</v>
      </c>
      <c r="BR144" s="71">
        <v>0</v>
      </c>
      <c r="BS144" s="71">
        <v>0</v>
      </c>
      <c r="BT144" s="71">
        <v>0</v>
      </c>
      <c r="BU144"/>
      <c r="BV144" s="70">
        <v>0</v>
      </c>
      <c r="BW144" s="70">
        <v>0</v>
      </c>
      <c r="BX144" s="70">
        <v>0</v>
      </c>
      <c r="BY144" s="70">
        <v>0</v>
      </c>
      <c r="BZ144" s="70">
        <v>0</v>
      </c>
      <c r="CA144" s="70">
        <v>0</v>
      </c>
      <c r="CB144" s="70">
        <v>0</v>
      </c>
      <c r="CC144" s="70">
        <v>0</v>
      </c>
      <c r="CD144" s="70">
        <v>0</v>
      </c>
    </row>
    <row r="145" spans="1:82">
      <c r="A145" s="70" t="s">
        <v>1828</v>
      </c>
      <c r="B145" s="70">
        <v>436</v>
      </c>
      <c r="C145" s="70">
        <v>11</v>
      </c>
      <c r="D145" s="70">
        <v>26</v>
      </c>
      <c r="E145" s="70">
        <v>2014</v>
      </c>
      <c r="F145" s="70" t="s">
        <v>181</v>
      </c>
      <c r="G145" s="70" t="s">
        <v>1817</v>
      </c>
      <c r="H145" s="70" t="s">
        <v>1818</v>
      </c>
      <c r="I145" s="148"/>
      <c r="J145" s="71">
        <v>21.59018614504059</v>
      </c>
      <c r="K145" s="71">
        <v>1.4673460717116249</v>
      </c>
      <c r="L145" s="71">
        <v>4.0095275248444846</v>
      </c>
      <c r="M145" s="71">
        <v>31.23232121177649</v>
      </c>
      <c r="N145" s="71">
        <v>39.410304083552639</v>
      </c>
      <c r="O145" s="71">
        <v>31.97126419522829</v>
      </c>
      <c r="P145" s="71">
        <v>18.644194794603006</v>
      </c>
      <c r="Q145" s="71">
        <v>2.4077613153388802</v>
      </c>
      <c r="R145" s="71">
        <v>0</v>
      </c>
      <c r="S145" s="71">
        <v>0</v>
      </c>
      <c r="T145" s="72"/>
      <c r="U145" s="71">
        <v>837819</v>
      </c>
      <c r="V145" s="71">
        <v>574</v>
      </c>
      <c r="W145" s="71">
        <v>92</v>
      </c>
      <c r="X145" s="71">
        <v>6077</v>
      </c>
      <c r="Y145" s="71">
        <v>13379</v>
      </c>
      <c r="Z145" s="71">
        <v>18398</v>
      </c>
      <c r="AA145" s="71">
        <v>3713</v>
      </c>
      <c r="AB145" s="71">
        <v>32442</v>
      </c>
      <c r="AC145" s="71">
        <v>0</v>
      </c>
      <c r="AD145" s="71">
        <v>0</v>
      </c>
      <c r="AE145" s="72"/>
      <c r="AF145" s="71"/>
      <c r="AG145" s="71"/>
      <c r="AH145" s="71"/>
      <c r="AI145" s="71"/>
      <c r="AJ145" s="71"/>
      <c r="AK145" s="71"/>
      <c r="AL145" s="71"/>
      <c r="AM145" s="71"/>
      <c r="AN145" s="71"/>
      <c r="AO145" s="71"/>
      <c r="AP145" s="71"/>
      <c r="AQ145" s="72"/>
      <c r="AR145" s="71">
        <v>1001</v>
      </c>
      <c r="AS145" s="71">
        <v>96</v>
      </c>
      <c r="AT145" s="71">
        <v>0</v>
      </c>
      <c r="AU145" s="71">
        <v>0</v>
      </c>
      <c r="AV145" s="71">
        <v>0</v>
      </c>
      <c r="AW145" s="71">
        <v>0</v>
      </c>
      <c r="AX145" s="71"/>
      <c r="AY145" s="72"/>
      <c r="AZ145" s="71">
        <v>4214.3879999999999</v>
      </c>
      <c r="BA145" s="71">
        <v>3512.8</v>
      </c>
      <c r="BB145" s="71">
        <v>0</v>
      </c>
      <c r="BC145" s="71">
        <v>0</v>
      </c>
      <c r="BD145" s="71">
        <v>0</v>
      </c>
      <c r="BE145" s="71">
        <v>0</v>
      </c>
      <c r="BF145" s="71"/>
      <c r="BG145" s="72"/>
      <c r="BH145" s="71">
        <v>0</v>
      </c>
      <c r="BI145" s="71">
        <v>0</v>
      </c>
      <c r="BJ145" s="71">
        <v>0</v>
      </c>
      <c r="BK145" s="71">
        <v>0</v>
      </c>
      <c r="BL145" s="71">
        <v>0</v>
      </c>
      <c r="BM145" s="71">
        <v>0</v>
      </c>
      <c r="BN145" s="72"/>
      <c r="BO145" s="71">
        <v>0</v>
      </c>
      <c r="BP145" s="71">
        <v>0</v>
      </c>
      <c r="BQ145" s="71">
        <v>0</v>
      </c>
      <c r="BR145" s="71">
        <v>0</v>
      </c>
      <c r="BS145" s="71">
        <v>0</v>
      </c>
      <c r="BT145" s="71">
        <v>0</v>
      </c>
      <c r="BU145"/>
      <c r="BV145" s="70">
        <v>0</v>
      </c>
      <c r="BW145" s="70">
        <v>0</v>
      </c>
      <c r="BX145" s="70">
        <v>0</v>
      </c>
      <c r="BY145" s="70">
        <v>0</v>
      </c>
      <c r="BZ145" s="70">
        <v>0</v>
      </c>
      <c r="CA145" s="70">
        <v>0</v>
      </c>
      <c r="CB145" s="70">
        <v>0</v>
      </c>
      <c r="CC145" s="70">
        <v>0</v>
      </c>
      <c r="CD145" s="70">
        <v>0</v>
      </c>
    </row>
    <row r="146" spans="1:82">
      <c r="A146" s="70" t="s">
        <v>1829</v>
      </c>
      <c r="B146" s="70">
        <v>437</v>
      </c>
      <c r="C146" s="70">
        <v>12</v>
      </c>
      <c r="D146" s="70">
        <v>26</v>
      </c>
      <c r="E146" s="70">
        <v>2015</v>
      </c>
      <c r="F146" s="70" t="s">
        <v>182</v>
      </c>
      <c r="G146" s="70" t="s">
        <v>1817</v>
      </c>
      <c r="H146" s="70" t="s">
        <v>1818</v>
      </c>
      <c r="I146" s="148"/>
      <c r="J146" s="71">
        <v>22.016067583778419</v>
      </c>
      <c r="K146" s="71">
        <v>1.3175054592240969</v>
      </c>
      <c r="L146" s="71">
        <v>4.0104402234981009</v>
      </c>
      <c r="M146" s="71">
        <v>29.88984647822106</v>
      </c>
      <c r="N146" s="71">
        <v>35.261177589428087</v>
      </c>
      <c r="O146" s="71">
        <v>32.072709906668535</v>
      </c>
      <c r="P146" s="71">
        <v>18.789582499237969</v>
      </c>
      <c r="Q146" s="71">
        <v>2.3494144735886899</v>
      </c>
      <c r="R146" s="71">
        <v>0</v>
      </c>
      <c r="S146" s="71">
        <v>0</v>
      </c>
      <c r="T146" s="72"/>
      <c r="U146" s="71">
        <v>975242</v>
      </c>
      <c r="V146" s="71">
        <v>574</v>
      </c>
      <c r="W146" s="71">
        <v>92</v>
      </c>
      <c r="X146" s="71">
        <v>6077</v>
      </c>
      <c r="Y146" s="71">
        <v>13505</v>
      </c>
      <c r="Z146" s="71">
        <v>18634</v>
      </c>
      <c r="AA146" s="71">
        <v>3739</v>
      </c>
      <c r="AB146" s="71">
        <v>32337</v>
      </c>
      <c r="AC146" s="71">
        <v>0</v>
      </c>
      <c r="AD146" s="71">
        <v>0</v>
      </c>
      <c r="AE146" s="72"/>
      <c r="AF146" s="71">
        <v>11190223.35062946</v>
      </c>
      <c r="AG146" s="71">
        <v>1056627.311729779</v>
      </c>
      <c r="AH146" s="71">
        <v>753265.31541965972</v>
      </c>
      <c r="AI146" s="71">
        <v>37565079.989768863</v>
      </c>
      <c r="AJ146" s="71">
        <v>56286892.808222763</v>
      </c>
      <c r="AK146" s="71">
        <v>0</v>
      </c>
      <c r="AL146" s="71">
        <v>0</v>
      </c>
      <c r="AM146" s="71">
        <v>4431650.2013868419</v>
      </c>
      <c r="AN146" s="71">
        <v>0</v>
      </c>
      <c r="AO146" s="71">
        <v>0</v>
      </c>
      <c r="AP146" s="71">
        <v>111283738.97715735</v>
      </c>
      <c r="AQ146" s="72"/>
      <c r="AR146" s="71">
        <v>1083</v>
      </c>
      <c r="AS146" s="71">
        <v>136</v>
      </c>
      <c r="AT146" s="71">
        <v>0</v>
      </c>
      <c r="AU146" s="71">
        <v>0</v>
      </c>
      <c r="AV146" s="71">
        <v>0</v>
      </c>
      <c r="AW146" s="71">
        <v>0</v>
      </c>
      <c r="AX146" s="71"/>
      <c r="AY146" s="72"/>
      <c r="AZ146" s="71">
        <v>4616.3680000000004</v>
      </c>
      <c r="BA146" s="71">
        <v>8978</v>
      </c>
      <c r="BB146" s="71">
        <v>0</v>
      </c>
      <c r="BC146" s="71">
        <v>0</v>
      </c>
      <c r="BD146" s="71">
        <v>0</v>
      </c>
      <c r="BE146" s="71">
        <v>0</v>
      </c>
      <c r="BF146" s="71"/>
      <c r="BG146" s="72"/>
      <c r="BH146" s="71">
        <v>0</v>
      </c>
      <c r="BI146" s="71">
        <v>0</v>
      </c>
      <c r="BJ146" s="71">
        <v>0</v>
      </c>
      <c r="BK146" s="71">
        <v>0</v>
      </c>
      <c r="BL146" s="71">
        <v>0</v>
      </c>
      <c r="BM146" s="71">
        <v>0</v>
      </c>
      <c r="BN146" s="72"/>
      <c r="BO146" s="71">
        <v>0</v>
      </c>
      <c r="BP146" s="71">
        <v>0</v>
      </c>
      <c r="BQ146" s="71">
        <v>0</v>
      </c>
      <c r="BR146" s="71">
        <v>0</v>
      </c>
      <c r="BS146" s="71">
        <v>0</v>
      </c>
      <c r="BT146" s="71">
        <v>0</v>
      </c>
      <c r="BU146"/>
      <c r="BV146" s="70">
        <v>0</v>
      </c>
      <c r="BW146" s="70">
        <v>0</v>
      </c>
      <c r="BX146" s="70">
        <v>0</v>
      </c>
      <c r="BY146" s="70">
        <v>0</v>
      </c>
      <c r="BZ146" s="70">
        <v>0</v>
      </c>
      <c r="CA146" s="70">
        <v>0</v>
      </c>
      <c r="CB146" s="70">
        <v>0</v>
      </c>
      <c r="CC146" s="70">
        <v>0</v>
      </c>
      <c r="CD146" s="70">
        <v>0</v>
      </c>
    </row>
    <row r="147" spans="1:82">
      <c r="A147" s="70" t="s">
        <v>1830</v>
      </c>
      <c r="B147" s="70">
        <v>438</v>
      </c>
      <c r="C147" s="70">
        <v>13</v>
      </c>
      <c r="D147" s="70">
        <v>26</v>
      </c>
      <c r="E147" s="70">
        <v>2016</v>
      </c>
      <c r="F147" s="70" t="s">
        <v>155</v>
      </c>
      <c r="G147" s="70" t="s">
        <v>1817</v>
      </c>
      <c r="H147" s="70" t="s">
        <v>1818</v>
      </c>
      <c r="I147" s="148"/>
      <c r="J147" s="71">
        <v>26.59609566135822</v>
      </c>
      <c r="K147" s="71">
        <v>1.2815620335826508</v>
      </c>
      <c r="L147" s="71">
        <v>3.7860351136992829</v>
      </c>
      <c r="M147" s="71">
        <v>24.307182736986704</v>
      </c>
      <c r="N147" s="71">
        <v>35.286090999723193</v>
      </c>
      <c r="O147" s="71">
        <v>31.836261811735056</v>
      </c>
      <c r="P147" s="71">
        <v>18.045293263101509</v>
      </c>
      <c r="Q147" s="71">
        <v>2.2710315915030441</v>
      </c>
      <c r="R147" s="71">
        <v>0</v>
      </c>
      <c r="S147" s="71">
        <v>0</v>
      </c>
      <c r="T147" s="72"/>
      <c r="U147" s="71">
        <v>1246120</v>
      </c>
      <c r="V147" s="71">
        <v>574</v>
      </c>
      <c r="W147" s="71">
        <v>92</v>
      </c>
      <c r="X147" s="71">
        <v>6077</v>
      </c>
      <c r="Y147" s="71">
        <v>13591</v>
      </c>
      <c r="Z147" s="71">
        <v>18724</v>
      </c>
      <c r="AA147" s="71">
        <v>3714</v>
      </c>
      <c r="AB147" s="71">
        <v>32153</v>
      </c>
      <c r="AC147" s="71">
        <v>0</v>
      </c>
      <c r="AD147" s="71">
        <v>0</v>
      </c>
      <c r="AE147" s="72"/>
      <c r="AF147" s="71">
        <v>13930422.818102799</v>
      </c>
      <c r="AG147" s="71">
        <v>1064704.4139864829</v>
      </c>
      <c r="AH147" s="71">
        <v>558686.57791542704</v>
      </c>
      <c r="AI147" s="71">
        <v>39057647.999090597</v>
      </c>
      <c r="AJ147" s="71">
        <v>59050719.308751911</v>
      </c>
      <c r="AK147" s="71">
        <v>0</v>
      </c>
      <c r="AL147" s="71">
        <v>0</v>
      </c>
      <c r="AM147" s="71">
        <v>4409857.1399242124</v>
      </c>
      <c r="AN147" s="71">
        <v>0</v>
      </c>
      <c r="AO147" s="71">
        <v>0</v>
      </c>
      <c r="AP147" s="71">
        <v>118072038.25777143</v>
      </c>
      <c r="AQ147" s="72"/>
      <c r="AR147" s="71">
        <v>1151</v>
      </c>
      <c r="AS147" s="71">
        <v>144</v>
      </c>
      <c r="AT147" s="71">
        <v>0</v>
      </c>
      <c r="AU147" s="71">
        <v>0</v>
      </c>
      <c r="AV147" s="71">
        <v>0</v>
      </c>
      <c r="AW147" s="71">
        <v>0</v>
      </c>
      <c r="AX147" s="71"/>
      <c r="AY147" s="72"/>
      <c r="AZ147" s="71">
        <v>4943.2080000000014</v>
      </c>
      <c r="BA147" s="71">
        <v>9171.5</v>
      </c>
      <c r="BB147" s="71">
        <v>0</v>
      </c>
      <c r="BC147" s="71">
        <v>0</v>
      </c>
      <c r="BD147" s="71">
        <v>0</v>
      </c>
      <c r="BE147" s="71">
        <v>0</v>
      </c>
      <c r="BF147" s="71"/>
      <c r="BG147" s="72"/>
      <c r="BH147" s="71">
        <v>0</v>
      </c>
      <c r="BI147" s="71">
        <v>0</v>
      </c>
      <c r="BJ147" s="71">
        <v>0</v>
      </c>
      <c r="BK147" s="71">
        <v>0</v>
      </c>
      <c r="BL147" s="71">
        <v>0</v>
      </c>
      <c r="BM147" s="71">
        <v>0</v>
      </c>
      <c r="BN147" s="72"/>
      <c r="BO147" s="71">
        <v>0</v>
      </c>
      <c r="BP147" s="71">
        <v>0</v>
      </c>
      <c r="BQ147" s="71">
        <v>0</v>
      </c>
      <c r="BR147" s="71">
        <v>0</v>
      </c>
      <c r="BS147" s="71">
        <v>0</v>
      </c>
      <c r="BT147" s="71">
        <v>0</v>
      </c>
      <c r="BU147"/>
      <c r="BV147" s="70">
        <v>0</v>
      </c>
      <c r="BW147" s="70">
        <v>0</v>
      </c>
      <c r="BX147" s="70">
        <v>0</v>
      </c>
      <c r="BY147" s="70">
        <v>0</v>
      </c>
      <c r="BZ147" s="70">
        <v>0</v>
      </c>
      <c r="CA147" s="70">
        <v>0</v>
      </c>
      <c r="CB147" s="70">
        <v>0</v>
      </c>
      <c r="CC147" s="70">
        <v>0</v>
      </c>
      <c r="CD147" s="70">
        <v>0</v>
      </c>
    </row>
    <row r="148" spans="1:82">
      <c r="A148" s="70" t="s">
        <v>1831</v>
      </c>
      <c r="B148" s="70">
        <v>439</v>
      </c>
      <c r="C148" s="70">
        <v>14</v>
      </c>
      <c r="D148" s="70">
        <v>26</v>
      </c>
      <c r="E148" s="70">
        <v>2017</v>
      </c>
      <c r="F148" s="70" t="s">
        <v>156</v>
      </c>
      <c r="G148" s="70" t="s">
        <v>1817</v>
      </c>
      <c r="H148" s="70" t="s">
        <v>1818</v>
      </c>
      <c r="I148" s="148"/>
      <c r="J148" s="71">
        <v>27.11068882987837</v>
      </c>
      <c r="K148" s="71">
        <v>1.3167081145104815</v>
      </c>
      <c r="L148" s="71">
        <v>3.7554603904287411</v>
      </c>
      <c r="M148" s="71">
        <v>22.631564670682312</v>
      </c>
      <c r="N148" s="71">
        <v>32.925262666740224</v>
      </c>
      <c r="O148" s="71">
        <v>31.514130421669726</v>
      </c>
      <c r="P148" s="71">
        <v>17.902015112027545</v>
      </c>
      <c r="Q148" s="71">
        <v>2.1838436061026401</v>
      </c>
      <c r="R148" s="71">
        <v>0</v>
      </c>
      <c r="S148" s="71">
        <v>0</v>
      </c>
      <c r="T148" s="72"/>
      <c r="U148" s="71">
        <v>1366143</v>
      </c>
      <c r="V148" s="71">
        <v>574</v>
      </c>
      <c r="W148" s="71">
        <v>92</v>
      </c>
      <c r="X148" s="71">
        <v>6077</v>
      </c>
      <c r="Y148" s="71">
        <v>13702</v>
      </c>
      <c r="Z148" s="71">
        <v>18842</v>
      </c>
      <c r="AA148" s="71">
        <v>3708</v>
      </c>
      <c r="AB148" s="71">
        <v>31973</v>
      </c>
      <c r="AC148" s="71">
        <v>0</v>
      </c>
      <c r="AD148" s="71">
        <v>0</v>
      </c>
      <c r="AE148" s="72"/>
      <c r="AF148" s="71">
        <v>14543923.972740211</v>
      </c>
      <c r="AG148" s="71">
        <v>1077845.5309716931</v>
      </c>
      <c r="AH148" s="71">
        <v>749708.29592299915</v>
      </c>
      <c r="AI148" s="71">
        <v>37110455.932260282</v>
      </c>
      <c r="AJ148" s="71">
        <v>60711879.568838038</v>
      </c>
      <c r="AK148" s="71">
        <v>0</v>
      </c>
      <c r="AL148" s="71">
        <v>0</v>
      </c>
      <c r="AM148" s="71">
        <v>4392031.3237949954</v>
      </c>
      <c r="AN148" s="71">
        <v>0</v>
      </c>
      <c r="AO148" s="71">
        <v>0</v>
      </c>
      <c r="AP148" s="71">
        <v>118585844.62452821</v>
      </c>
      <c r="AQ148" s="72"/>
      <c r="AR148" s="71">
        <v>1214</v>
      </c>
      <c r="AS148" s="71">
        <v>154</v>
      </c>
      <c r="AT148" s="71">
        <v>0</v>
      </c>
      <c r="AU148" s="71">
        <v>0</v>
      </c>
      <c r="AV148" s="71">
        <v>0</v>
      </c>
      <c r="AW148" s="71">
        <v>0</v>
      </c>
      <c r="AX148" s="71"/>
      <c r="AY148" s="72"/>
      <c r="AZ148" s="71">
        <v>5251.9079999999994</v>
      </c>
      <c r="BA148" s="71">
        <v>9560.7999999999993</v>
      </c>
      <c r="BB148" s="71">
        <v>0</v>
      </c>
      <c r="BC148" s="71">
        <v>0</v>
      </c>
      <c r="BD148" s="71">
        <v>0</v>
      </c>
      <c r="BE148" s="71">
        <v>0</v>
      </c>
      <c r="BF148" s="71"/>
      <c r="BG148" s="72"/>
      <c r="BH148" s="71">
        <v>0</v>
      </c>
      <c r="BI148" s="71">
        <v>0</v>
      </c>
      <c r="BJ148" s="71">
        <v>0</v>
      </c>
      <c r="BK148" s="71">
        <v>0</v>
      </c>
      <c r="BL148" s="71">
        <v>0</v>
      </c>
      <c r="BM148" s="71">
        <v>0</v>
      </c>
      <c r="BN148" s="72"/>
      <c r="BO148" s="71">
        <v>0</v>
      </c>
      <c r="BP148" s="71">
        <v>0</v>
      </c>
      <c r="BQ148" s="71">
        <v>0</v>
      </c>
      <c r="BR148" s="71">
        <v>0</v>
      </c>
      <c r="BS148" s="71">
        <v>0</v>
      </c>
      <c r="BT148" s="71">
        <v>0</v>
      </c>
      <c r="BU148"/>
      <c r="BV148" s="70">
        <v>0</v>
      </c>
      <c r="BW148" s="70">
        <v>0</v>
      </c>
      <c r="BX148" s="70">
        <v>0</v>
      </c>
      <c r="BY148" s="70">
        <v>0</v>
      </c>
      <c r="BZ148" s="70">
        <v>0</v>
      </c>
      <c r="CA148" s="70">
        <v>0</v>
      </c>
      <c r="CB148" s="70">
        <v>0</v>
      </c>
      <c r="CC148" s="70">
        <v>0</v>
      </c>
      <c r="CD148" s="70">
        <v>0</v>
      </c>
    </row>
    <row r="149" spans="1:82">
      <c r="A149" s="70" t="s">
        <v>1832</v>
      </c>
      <c r="B149" s="70">
        <v>440</v>
      </c>
      <c r="C149" s="70">
        <v>15</v>
      </c>
      <c r="D149" s="70">
        <v>26</v>
      </c>
      <c r="E149" s="70">
        <v>2018</v>
      </c>
      <c r="F149" s="70" t="s">
        <v>183</v>
      </c>
      <c r="G149" s="70" t="s">
        <v>1817</v>
      </c>
      <c r="H149" s="70" t="s">
        <v>1818</v>
      </c>
      <c r="I149" s="148"/>
      <c r="J149" s="71">
        <v>27.698051642391292</v>
      </c>
      <c r="K149" s="71">
        <v>1.1111692745095876</v>
      </c>
      <c r="L149" s="71">
        <v>3.3916039636246094</v>
      </c>
      <c r="M149" s="71">
        <v>20.648802493775097</v>
      </c>
      <c r="N149" s="71">
        <v>22.881318669182118</v>
      </c>
      <c r="O149" s="71">
        <v>31.002463739579209</v>
      </c>
      <c r="P149" s="71">
        <v>17.800292367130094</v>
      </c>
      <c r="Q149" s="71">
        <v>2.0162710714908898</v>
      </c>
      <c r="R149" s="71">
        <v>0</v>
      </c>
      <c r="S149" s="71">
        <v>0</v>
      </c>
      <c r="T149" s="72"/>
      <c r="U149" s="71">
        <v>1540280</v>
      </c>
      <c r="V149" s="71">
        <v>574</v>
      </c>
      <c r="W149" s="71">
        <v>92</v>
      </c>
      <c r="X149" s="71">
        <v>6077</v>
      </c>
      <c r="Y149" s="71">
        <v>13775</v>
      </c>
      <c r="Z149" s="71">
        <v>18891</v>
      </c>
      <c r="AA149" s="71">
        <v>3724</v>
      </c>
      <c r="AB149" s="71">
        <v>31812</v>
      </c>
      <c r="AC149" s="71">
        <v>0</v>
      </c>
      <c r="AD149" s="71">
        <v>0</v>
      </c>
      <c r="AE149" s="72"/>
      <c r="AF149" s="71">
        <v>15047514.298900571</v>
      </c>
      <c r="AG149" s="71">
        <v>975040.85790916579</v>
      </c>
      <c r="AH149" s="71">
        <v>712028.2695543156</v>
      </c>
      <c r="AI149" s="71">
        <v>35643487.150624633</v>
      </c>
      <c r="AJ149" s="71">
        <v>51280100.411315158</v>
      </c>
      <c r="AK149" s="71">
        <v>0</v>
      </c>
      <c r="AL149" s="71">
        <v>0</v>
      </c>
      <c r="AM149" s="71">
        <v>4378957.133958973</v>
      </c>
      <c r="AN149" s="71">
        <v>0</v>
      </c>
      <c r="AO149" s="71">
        <v>0</v>
      </c>
      <c r="AP149" s="71">
        <v>108037128.12226281</v>
      </c>
      <c r="AQ149" s="72"/>
      <c r="AR149" s="71">
        <v>1287</v>
      </c>
      <c r="AS149" s="71">
        <v>159</v>
      </c>
      <c r="AT149" s="71">
        <v>0</v>
      </c>
      <c r="AU149" s="71">
        <v>0</v>
      </c>
      <c r="AV149" s="71">
        <v>0</v>
      </c>
      <c r="AW149" s="71">
        <v>0</v>
      </c>
      <c r="AX149" s="71"/>
      <c r="AY149" s="72"/>
      <c r="AZ149" s="71">
        <v>5645.4579999999987</v>
      </c>
      <c r="BA149" s="71">
        <v>9703</v>
      </c>
      <c r="BB149" s="71">
        <v>0</v>
      </c>
      <c r="BC149" s="71">
        <v>0</v>
      </c>
      <c r="BD149" s="71">
        <v>0</v>
      </c>
      <c r="BE149" s="71">
        <v>0</v>
      </c>
      <c r="BF149" s="71"/>
      <c r="BG149" s="72"/>
      <c r="BH149" s="71">
        <v>0</v>
      </c>
      <c r="BI149" s="71">
        <v>0</v>
      </c>
      <c r="BJ149" s="71">
        <v>0</v>
      </c>
      <c r="BK149" s="71">
        <v>0</v>
      </c>
      <c r="BL149" s="71">
        <v>0</v>
      </c>
      <c r="BM149" s="71">
        <v>0</v>
      </c>
      <c r="BN149" s="72"/>
      <c r="BO149" s="71">
        <v>0</v>
      </c>
      <c r="BP149" s="71">
        <v>0</v>
      </c>
      <c r="BQ149" s="71">
        <v>0</v>
      </c>
      <c r="BR149" s="71">
        <v>0</v>
      </c>
      <c r="BS149" s="71">
        <v>0</v>
      </c>
      <c r="BT149" s="71">
        <v>0</v>
      </c>
      <c r="BU149"/>
      <c r="BV149" s="70">
        <v>0</v>
      </c>
      <c r="BW149" s="70">
        <v>0</v>
      </c>
      <c r="BX149" s="70">
        <v>0</v>
      </c>
      <c r="BY149" s="70">
        <v>0</v>
      </c>
      <c r="BZ149" s="70">
        <v>0</v>
      </c>
      <c r="CA149" s="70">
        <v>0</v>
      </c>
      <c r="CB149" s="70">
        <v>0</v>
      </c>
      <c r="CC149" s="70">
        <v>0</v>
      </c>
      <c r="CD149" s="70">
        <v>0</v>
      </c>
    </row>
    <row r="150" spans="1:82">
      <c r="A150" s="70" t="s">
        <v>1833</v>
      </c>
      <c r="B150" s="70">
        <v>441</v>
      </c>
      <c r="C150" s="70">
        <v>16</v>
      </c>
      <c r="D150" s="70">
        <v>26</v>
      </c>
      <c r="E150" s="70">
        <v>2019</v>
      </c>
      <c r="F150" s="70" t="s">
        <v>158</v>
      </c>
      <c r="G150" s="70" t="s">
        <v>1817</v>
      </c>
      <c r="H150" s="70" t="s">
        <v>1818</v>
      </c>
      <c r="I150" s="148"/>
      <c r="J150" s="71">
        <v>28.110138053371401</v>
      </c>
      <c r="K150" s="71">
        <v>1.0558113411312817</v>
      </c>
      <c r="L150" s="71">
        <v>3.4489985109768666</v>
      </c>
      <c r="M150" s="71">
        <v>21.684423188985299</v>
      </c>
      <c r="N150" s="71">
        <v>22.649491129425957</v>
      </c>
      <c r="O150" s="71">
        <v>30.31943795585142</v>
      </c>
      <c r="P150" s="71">
        <v>17.587786449189867</v>
      </c>
      <c r="Q150" s="71">
        <v>1.9565842208612501</v>
      </c>
      <c r="R150" s="71">
        <v>0</v>
      </c>
      <c r="S150" s="71">
        <v>0</v>
      </c>
      <c r="T150" s="72"/>
      <c r="U150" s="71">
        <v>1559923</v>
      </c>
      <c r="V150" s="71">
        <v>574</v>
      </c>
      <c r="W150" s="71">
        <v>92</v>
      </c>
      <c r="X150" s="71">
        <v>6077</v>
      </c>
      <c r="Y150" s="71">
        <v>13893</v>
      </c>
      <c r="Z150" s="71">
        <v>18982</v>
      </c>
      <c r="AA150" s="71">
        <v>3652</v>
      </c>
      <c r="AB150" s="71">
        <v>31706</v>
      </c>
      <c r="AC150" s="71">
        <v>0</v>
      </c>
      <c r="AD150" s="71">
        <v>0</v>
      </c>
      <c r="AE150" s="72"/>
      <c r="AF150" s="71">
        <v>15598560.305209121</v>
      </c>
      <c r="AG150" s="71">
        <v>944931.79384338576</v>
      </c>
      <c r="AH150" s="71">
        <v>756667.04557942087</v>
      </c>
      <c r="AI150" s="71">
        <v>36442548.542921193</v>
      </c>
      <c r="AJ150" s="71">
        <v>46657184.820323497</v>
      </c>
      <c r="AK150" s="71">
        <v>0</v>
      </c>
      <c r="AL150" s="71">
        <v>0</v>
      </c>
      <c r="AM150" s="71">
        <v>4318118.5173597895</v>
      </c>
      <c r="AN150" s="71">
        <v>0</v>
      </c>
      <c r="AO150" s="71">
        <v>0</v>
      </c>
      <c r="AP150" s="71">
        <v>104718011.02523641</v>
      </c>
      <c r="AQ150" s="72"/>
      <c r="AR150" s="71">
        <v>1372</v>
      </c>
      <c r="AS150" s="71">
        <v>164</v>
      </c>
      <c r="AT150" s="71">
        <v>0</v>
      </c>
      <c r="AU150" s="71">
        <v>0</v>
      </c>
      <c r="AV150" s="71">
        <v>0</v>
      </c>
      <c r="AW150" s="71">
        <v>0</v>
      </c>
      <c r="AX150" s="71"/>
      <c r="AY150" s="72"/>
      <c r="AZ150" s="71">
        <v>6141.1780000000044</v>
      </c>
      <c r="BA150" s="71">
        <v>10193.9</v>
      </c>
      <c r="BB150" s="71">
        <v>0</v>
      </c>
      <c r="BC150" s="71">
        <v>0</v>
      </c>
      <c r="BD150" s="71">
        <v>0</v>
      </c>
      <c r="BE150" s="71">
        <v>0</v>
      </c>
      <c r="BF150" s="71"/>
      <c r="BG150" s="72"/>
      <c r="BH150" s="71">
        <v>0</v>
      </c>
      <c r="BI150" s="71">
        <v>0</v>
      </c>
      <c r="BJ150" s="71">
        <v>0</v>
      </c>
      <c r="BK150" s="71">
        <v>0</v>
      </c>
      <c r="BL150" s="71">
        <v>0</v>
      </c>
      <c r="BM150" s="71">
        <v>0</v>
      </c>
      <c r="BN150" s="72"/>
      <c r="BO150" s="71">
        <v>0</v>
      </c>
      <c r="BP150" s="71">
        <v>0</v>
      </c>
      <c r="BQ150" s="71">
        <v>0</v>
      </c>
      <c r="BR150" s="71">
        <v>0</v>
      </c>
      <c r="BS150" s="71">
        <v>0</v>
      </c>
      <c r="BT150" s="71">
        <v>0</v>
      </c>
      <c r="BU150"/>
      <c r="BV150" s="70">
        <v>0</v>
      </c>
      <c r="BW150" s="70">
        <v>0</v>
      </c>
      <c r="BX150" s="70">
        <v>0</v>
      </c>
      <c r="BY150" s="70">
        <v>0</v>
      </c>
      <c r="BZ150" s="70">
        <v>0</v>
      </c>
      <c r="CA150" s="70">
        <v>0</v>
      </c>
      <c r="CB150" s="70">
        <v>0</v>
      </c>
      <c r="CC150" s="70">
        <v>0</v>
      </c>
      <c r="CD150" s="70">
        <v>0</v>
      </c>
    </row>
    <row r="151" spans="1:82">
      <c r="A151" s="70" t="s">
        <v>1834</v>
      </c>
      <c r="B151" s="70">
        <v>442</v>
      </c>
      <c r="C151" s="70">
        <v>17</v>
      </c>
      <c r="D151" s="70">
        <v>26</v>
      </c>
      <c r="E151" s="70">
        <v>2020</v>
      </c>
      <c r="F151" s="70" t="s">
        <v>159</v>
      </c>
      <c r="G151" s="70" t="s">
        <v>1817</v>
      </c>
      <c r="H151" s="70" t="s">
        <v>1818</v>
      </c>
      <c r="I151" s="148"/>
      <c r="J151" s="71">
        <v>27.862499526136681</v>
      </c>
      <c r="K151" s="71">
        <v>1.15017258232605</v>
      </c>
      <c r="L151" s="71">
        <v>5.8969450942962363</v>
      </c>
      <c r="M151" s="71">
        <v>21.649855987968451</v>
      </c>
      <c r="N151" s="71">
        <v>26.484103040981292</v>
      </c>
      <c r="O151" s="71">
        <v>26.75023943118924</v>
      </c>
      <c r="P151" s="71">
        <v>16.628621586789222</v>
      </c>
      <c r="Q151" s="71">
        <v>1.86610689557581</v>
      </c>
      <c r="R151" s="71">
        <v>0</v>
      </c>
      <c r="S151" s="71">
        <v>0</v>
      </c>
      <c r="T151" s="72"/>
      <c r="U151" s="71">
        <v>1572881</v>
      </c>
      <c r="V151" s="71">
        <v>618</v>
      </c>
      <c r="W151" s="71">
        <v>208</v>
      </c>
      <c r="X151" s="71">
        <v>6389</v>
      </c>
      <c r="Y151" s="71">
        <v>14005</v>
      </c>
      <c r="Z151" s="71">
        <v>19115</v>
      </c>
      <c r="AA151" s="71">
        <v>3670</v>
      </c>
      <c r="AB151" s="71">
        <v>31650</v>
      </c>
      <c r="AC151" s="71">
        <v>0</v>
      </c>
      <c r="AD151" s="71">
        <v>0</v>
      </c>
      <c r="AE151" s="72"/>
      <c r="AF151" s="71">
        <v>15993271.54486376</v>
      </c>
      <c r="AG151" s="71">
        <v>928761.71059032064</v>
      </c>
      <c r="AH151" s="71">
        <v>1341864.3545057846</v>
      </c>
      <c r="AI151" s="71">
        <v>36054087.238031916</v>
      </c>
      <c r="AJ151" s="71">
        <v>55277833.70127786</v>
      </c>
      <c r="AK151" s="71"/>
      <c r="AL151" s="71"/>
      <c r="AM151" s="71">
        <v>4130676.6388341477</v>
      </c>
      <c r="AN151" s="71"/>
      <c r="AO151" s="71"/>
      <c r="AP151" s="71">
        <v>113726495.1881038</v>
      </c>
      <c r="AQ151" s="72"/>
      <c r="AR151" s="71">
        <v>1444</v>
      </c>
      <c r="AS151" s="71">
        <v>166</v>
      </c>
      <c r="AT151" s="71">
        <v>0</v>
      </c>
      <c r="AU151" s="71">
        <v>0</v>
      </c>
      <c r="AV151" s="71">
        <v>0</v>
      </c>
      <c r="AW151" s="71">
        <v>0</v>
      </c>
      <c r="AX151" s="71"/>
      <c r="AY151" s="72"/>
      <c r="AZ151" s="71">
        <v>6559.8780000000052</v>
      </c>
      <c r="BA151" s="71">
        <v>10270.9</v>
      </c>
      <c r="BB151" s="71">
        <v>0</v>
      </c>
      <c r="BC151" s="71">
        <v>0</v>
      </c>
      <c r="BD151" s="71">
        <v>0</v>
      </c>
      <c r="BE151" s="71">
        <v>0</v>
      </c>
      <c r="BF151" s="71"/>
      <c r="BG151" s="72"/>
      <c r="BH151" s="71">
        <v>0</v>
      </c>
      <c r="BI151" s="71">
        <v>0</v>
      </c>
      <c r="BJ151" s="71">
        <v>0</v>
      </c>
      <c r="BK151" s="71">
        <v>0</v>
      </c>
      <c r="BL151" s="71">
        <v>0</v>
      </c>
      <c r="BM151" s="71">
        <v>0</v>
      </c>
      <c r="BN151" s="72"/>
      <c r="BO151" s="71">
        <v>0</v>
      </c>
      <c r="BP151" s="71">
        <v>0</v>
      </c>
      <c r="BQ151" s="71">
        <v>0</v>
      </c>
      <c r="BR151" s="71">
        <v>0</v>
      </c>
      <c r="BS151" s="71">
        <v>0</v>
      </c>
      <c r="BT151" s="71">
        <v>0</v>
      </c>
      <c r="BU151"/>
      <c r="BV151" s="70">
        <v>0</v>
      </c>
      <c r="BW151" s="70">
        <v>0</v>
      </c>
      <c r="BX151" s="70">
        <v>0</v>
      </c>
      <c r="BY151" s="70">
        <v>0</v>
      </c>
      <c r="BZ151" s="70">
        <v>0</v>
      </c>
      <c r="CA151" s="70">
        <v>0</v>
      </c>
      <c r="CB151" s="70">
        <v>0</v>
      </c>
      <c r="CC151" s="70">
        <v>0</v>
      </c>
      <c r="CD151" s="70">
        <v>0</v>
      </c>
    </row>
    <row r="152" spans="1:82">
      <c r="A152" s="70" t="s">
        <v>1835</v>
      </c>
      <c r="B152" s="70">
        <v>442</v>
      </c>
      <c r="C152" s="70">
        <v>18</v>
      </c>
      <c r="D152" s="70">
        <v>26</v>
      </c>
      <c r="E152" s="70">
        <v>2021</v>
      </c>
      <c r="F152" s="70" t="s">
        <v>160</v>
      </c>
      <c r="G152" s="70" t="s">
        <v>1817</v>
      </c>
      <c r="H152" s="70" t="s">
        <v>1818</v>
      </c>
      <c r="I152" s="148"/>
      <c r="J152" s="71">
        <v>20.427297617310799</v>
      </c>
      <c r="K152" s="71">
        <v>1.2431621417471383</v>
      </c>
      <c r="L152" s="71">
        <v>5.3583240835166848</v>
      </c>
      <c r="M152" s="71">
        <v>19.92187827227896</v>
      </c>
      <c r="N152" s="71">
        <v>25.566457665366315</v>
      </c>
      <c r="O152" s="71">
        <v>25.997547043113009</v>
      </c>
      <c r="P152" s="71">
        <v>17.33185493307224</v>
      </c>
      <c r="Q152" s="71">
        <v>1.84544130351076</v>
      </c>
      <c r="R152" s="71">
        <v>0</v>
      </c>
      <c r="S152" s="71">
        <v>0</v>
      </c>
      <c r="T152" s="72"/>
      <c r="U152" s="71">
        <v>1257187</v>
      </c>
      <c r="V152" s="71">
        <v>618</v>
      </c>
      <c r="W152" s="71">
        <v>208</v>
      </c>
      <c r="X152" s="71">
        <v>6389</v>
      </c>
      <c r="Y152" s="71">
        <v>14119</v>
      </c>
      <c r="Z152" s="71">
        <v>19128</v>
      </c>
      <c r="AA152" s="71">
        <v>3730</v>
      </c>
      <c r="AB152" s="71">
        <v>31607</v>
      </c>
      <c r="AC152" s="71">
        <v>0</v>
      </c>
      <c r="AD152" s="71">
        <v>0</v>
      </c>
      <c r="AE152" s="72"/>
      <c r="AF152" s="71">
        <v>12192853.024703952</v>
      </c>
      <c r="AG152" s="71">
        <v>1035600.1397361199</v>
      </c>
      <c r="AH152" s="71">
        <v>1200974.4967368001</v>
      </c>
      <c r="AI152" s="71">
        <v>38347014.419088222</v>
      </c>
      <c r="AJ152" s="71">
        <v>58702141.088823967</v>
      </c>
      <c r="AK152" s="71">
        <v>0</v>
      </c>
      <c r="AL152" s="71">
        <v>0</v>
      </c>
      <c r="AM152" s="71">
        <v>4148857.7019412266</v>
      </c>
      <c r="AN152" s="71">
        <v>0</v>
      </c>
      <c r="AO152" s="71">
        <v>0</v>
      </c>
      <c r="AP152" s="71">
        <v>115627440.87103027</v>
      </c>
      <c r="AQ152" s="72"/>
      <c r="AR152" s="71">
        <v>1528</v>
      </c>
      <c r="AS152" s="71">
        <v>166</v>
      </c>
      <c r="AT152" s="71">
        <v>0</v>
      </c>
      <c r="AU152" s="71">
        <v>0</v>
      </c>
      <c r="AV152" s="71">
        <v>0</v>
      </c>
      <c r="AW152" s="71">
        <v>0</v>
      </c>
      <c r="AX152" s="71"/>
      <c r="AY152" s="72"/>
      <c r="AZ152" s="71">
        <v>7045.7080000000042</v>
      </c>
      <c r="BA152" s="71">
        <v>10270.9</v>
      </c>
      <c r="BB152" s="71">
        <v>0</v>
      </c>
      <c r="BC152" s="71">
        <v>0</v>
      </c>
      <c r="BD152" s="71">
        <v>0</v>
      </c>
      <c r="BE152" s="71">
        <v>0</v>
      </c>
      <c r="BF152" s="71"/>
      <c r="BG152" s="72"/>
      <c r="BH152" s="71">
        <v>0</v>
      </c>
      <c r="BI152" s="71">
        <v>0</v>
      </c>
      <c r="BJ152" s="71">
        <v>0</v>
      </c>
      <c r="BK152" s="71">
        <v>0</v>
      </c>
      <c r="BL152" s="71">
        <v>0</v>
      </c>
      <c r="BM152" s="71">
        <v>0</v>
      </c>
      <c r="BN152" s="72"/>
      <c r="BO152" s="71">
        <v>0</v>
      </c>
      <c r="BP152" s="71">
        <v>0</v>
      </c>
      <c r="BQ152" s="71">
        <v>0</v>
      </c>
      <c r="BR152" s="71">
        <v>0</v>
      </c>
      <c r="BS152" s="71">
        <v>0</v>
      </c>
      <c r="BT152" s="71">
        <v>0</v>
      </c>
      <c r="BU152"/>
      <c r="BV152" s="70">
        <v>0</v>
      </c>
      <c r="BW152" s="70">
        <v>0</v>
      </c>
      <c r="BX152" s="70">
        <v>0</v>
      </c>
      <c r="BY152" s="70">
        <v>0</v>
      </c>
      <c r="BZ152" s="70">
        <v>0</v>
      </c>
      <c r="CA152" s="70">
        <v>0</v>
      </c>
      <c r="CB152" s="70">
        <v>0</v>
      </c>
      <c r="CC152" s="70">
        <v>0</v>
      </c>
      <c r="CD152" s="70">
        <v>0</v>
      </c>
    </row>
    <row r="153" spans="1:82">
      <c r="A153" s="70" t="s">
        <v>1836</v>
      </c>
      <c r="B153" s="70">
        <v>442</v>
      </c>
      <c r="C153" s="70">
        <v>19</v>
      </c>
      <c r="D153" s="70">
        <v>26</v>
      </c>
      <c r="E153" s="70">
        <v>2022</v>
      </c>
      <c r="F153" s="70" t="s">
        <v>161</v>
      </c>
      <c r="G153" s="70" t="s">
        <v>1817</v>
      </c>
      <c r="H153" s="70" t="s">
        <v>1818</v>
      </c>
      <c r="I153" s="148"/>
      <c r="J153" s="71">
        <v>25.745314417495322</v>
      </c>
      <c r="K153" s="71">
        <v>1.2368648607125228</v>
      </c>
      <c r="L153" s="71">
        <v>4.5476052437959202</v>
      </c>
      <c r="M153" s="71">
        <v>22.547272747645788</v>
      </c>
      <c r="N153" s="71">
        <v>32.750655886729547</v>
      </c>
      <c r="O153" s="71">
        <v>27.422813548919063</v>
      </c>
      <c r="P153" s="71">
        <v>17.227220661236522</v>
      </c>
      <c r="Q153" s="71">
        <v>1.8659973979470501</v>
      </c>
      <c r="R153" s="71">
        <v>0</v>
      </c>
      <c r="S153" s="71">
        <v>0</v>
      </c>
      <c r="T153" s="72"/>
      <c r="U153" s="71">
        <v>1702552</v>
      </c>
      <c r="V153" s="71">
        <v>618</v>
      </c>
      <c r="W153" s="71">
        <v>208</v>
      </c>
      <c r="X153" s="71">
        <v>6389</v>
      </c>
      <c r="Y153" s="71">
        <v>14283</v>
      </c>
      <c r="Z153" s="71">
        <v>19170</v>
      </c>
      <c r="AA153" s="71">
        <v>3764</v>
      </c>
      <c r="AB153" s="71">
        <v>31697</v>
      </c>
      <c r="AC153" s="71">
        <v>0</v>
      </c>
      <c r="AD153" s="71">
        <v>0</v>
      </c>
      <c r="AE153" s="72"/>
      <c r="AF153" s="71">
        <v>15341696.74668948</v>
      </c>
      <c r="AG153" s="71">
        <v>1034671.2892852646</v>
      </c>
      <c r="AH153" s="71">
        <v>1188610.393838739</v>
      </c>
      <c r="AI153" s="71">
        <v>38403466.904589102</v>
      </c>
      <c r="AJ153" s="71">
        <v>62666178.685578816</v>
      </c>
      <c r="AK153" s="71">
        <v>0</v>
      </c>
      <c r="AL153" s="71">
        <v>0</v>
      </c>
      <c r="AM153" s="71">
        <v>4092947.8508223421</v>
      </c>
      <c r="AN153" s="71">
        <v>0</v>
      </c>
      <c r="AO153" s="71">
        <v>0</v>
      </c>
      <c r="AP153" s="71">
        <v>122727571.87080374</v>
      </c>
      <c r="AQ153" s="72"/>
      <c r="AR153" s="71">
        <v>1644</v>
      </c>
      <c r="AS153" s="71">
        <v>167</v>
      </c>
      <c r="AT153" s="71">
        <v>0</v>
      </c>
      <c r="AU153" s="71">
        <v>0</v>
      </c>
      <c r="AV153" s="71">
        <v>0</v>
      </c>
      <c r="AW153" s="71">
        <v>0</v>
      </c>
      <c r="AX153" s="71"/>
      <c r="AY153" s="72"/>
      <c r="AZ153" s="71">
        <v>7746.9879999999885</v>
      </c>
      <c r="BA153" s="71">
        <v>10320.400000000003</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1837</v>
      </c>
      <c r="B154" s="70">
        <v>442</v>
      </c>
      <c r="C154" s="70">
        <v>20</v>
      </c>
      <c r="D154" s="70">
        <v>26</v>
      </c>
      <c r="E154" s="70">
        <v>2023</v>
      </c>
      <c r="F154" s="70" t="s">
        <v>1539</v>
      </c>
      <c r="G154" s="70" t="s">
        <v>1817</v>
      </c>
      <c r="H154" s="70" t="s">
        <v>1818</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1722</v>
      </c>
      <c r="AS154" s="71">
        <v>167</v>
      </c>
      <c r="AT154" s="71">
        <v>0</v>
      </c>
      <c r="AU154" s="71">
        <v>0</v>
      </c>
      <c r="AV154" s="71">
        <v>0</v>
      </c>
      <c r="AW154" s="71">
        <v>0</v>
      </c>
      <c r="AX154" s="71"/>
      <c r="AY154" s="72"/>
      <c r="AZ154" s="71">
        <v>8178.8179999999838</v>
      </c>
      <c r="BA154" s="71">
        <v>10320.400000000003</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1838</v>
      </c>
      <c r="B155" s="70">
        <v>442</v>
      </c>
      <c r="C155" s="70">
        <v>21</v>
      </c>
      <c r="D155" s="70">
        <v>26</v>
      </c>
      <c r="E155" s="70">
        <v>2024</v>
      </c>
      <c r="F155" s="70" t="s">
        <v>1554</v>
      </c>
      <c r="G155" s="70" t="s">
        <v>1817</v>
      </c>
      <c r="H155" s="70" t="s">
        <v>1818</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1839</v>
      </c>
      <c r="B156" s="70">
        <v>392</v>
      </c>
      <c r="C156" s="70">
        <v>1</v>
      </c>
      <c r="D156" s="70">
        <v>24</v>
      </c>
      <c r="E156" s="70">
        <v>1990</v>
      </c>
      <c r="F156" s="70" t="s">
        <v>787</v>
      </c>
      <c r="G156" s="70" t="s">
        <v>1840</v>
      </c>
      <c r="H156" s="70" t="s">
        <v>1841</v>
      </c>
      <c r="I156" s="148"/>
      <c r="J156" s="71">
        <v>55.224183382165791</v>
      </c>
      <c r="K156" s="71">
        <v>4.0096957099934496</v>
      </c>
      <c r="L156" s="71">
        <v>8.8132220239295549</v>
      </c>
      <c r="M156" s="71">
        <v>21.90879310195195</v>
      </c>
      <c r="N156" s="71">
        <v>29.379480071525261</v>
      </c>
      <c r="O156" s="71">
        <v>30.045340767174739</v>
      </c>
      <c r="P156" s="71">
        <v>40.883634517436228</v>
      </c>
      <c r="Q156" s="71">
        <v>2.5002143274997199</v>
      </c>
      <c r="R156" s="71">
        <v>0</v>
      </c>
      <c r="S156" s="71">
        <v>3.3338502191772399</v>
      </c>
      <c r="T156" s="72"/>
      <c r="U156" s="71">
        <v>9451422</v>
      </c>
      <c r="V156" s="71">
        <v>1581</v>
      </c>
      <c r="W156" s="71">
        <v>93</v>
      </c>
      <c r="X156" s="71">
        <v>9065</v>
      </c>
      <c r="Y156" s="71">
        <v>13090</v>
      </c>
      <c r="Z156" s="71">
        <v>12358</v>
      </c>
      <c r="AA156" s="71">
        <v>9927</v>
      </c>
      <c r="AB156" s="71">
        <v>40595</v>
      </c>
      <c r="AC156" s="71">
        <v>0</v>
      </c>
      <c r="AD156" s="71">
        <v>3.3338502191772399</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1842</v>
      </c>
      <c r="B157" s="70">
        <v>393</v>
      </c>
      <c r="C157" s="70">
        <v>2</v>
      </c>
      <c r="D157" s="70">
        <v>24</v>
      </c>
      <c r="E157" s="70">
        <v>2005</v>
      </c>
      <c r="F157" s="70" t="s">
        <v>789</v>
      </c>
      <c r="G157" s="70" t="s">
        <v>1840</v>
      </c>
      <c r="H157" s="70" t="s">
        <v>1841</v>
      </c>
      <c r="I157" s="148"/>
      <c r="J157" s="71">
        <v>75.995333141907452</v>
      </c>
      <c r="K157" s="71">
        <v>2.864621416854694</v>
      </c>
      <c r="L157" s="71">
        <v>4.0874728696257714</v>
      </c>
      <c r="M157" s="71">
        <v>36.648717918292697</v>
      </c>
      <c r="N157" s="71">
        <v>45.116274071969492</v>
      </c>
      <c r="O157" s="71">
        <v>41.948369656651138</v>
      </c>
      <c r="P157" s="71">
        <v>43.648799249737039</v>
      </c>
      <c r="Q157" s="71">
        <v>2.27026320330127</v>
      </c>
      <c r="R157" s="71">
        <v>0</v>
      </c>
      <c r="S157" s="71">
        <v>3.0827991199999998</v>
      </c>
      <c r="T157" s="72"/>
      <c r="U157" s="71">
        <v>10302830</v>
      </c>
      <c r="V157" s="71">
        <v>1267</v>
      </c>
      <c r="W157" s="71">
        <v>37</v>
      </c>
      <c r="X157" s="71">
        <v>7799</v>
      </c>
      <c r="Y157" s="71">
        <v>15143</v>
      </c>
      <c r="Z157" s="71">
        <v>19966</v>
      </c>
      <c r="AA157" s="71">
        <v>8680</v>
      </c>
      <c r="AB157" s="71">
        <v>38535</v>
      </c>
      <c r="AC157" s="71">
        <v>0</v>
      </c>
      <c r="AD157" s="71">
        <v>3.0827991199999998</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1843</v>
      </c>
      <c r="B158" s="70">
        <v>394</v>
      </c>
      <c r="C158" s="70">
        <v>3</v>
      </c>
      <c r="D158" s="70">
        <v>24</v>
      </c>
      <c r="E158" s="70">
        <v>2006</v>
      </c>
      <c r="F158" s="70" t="s">
        <v>790</v>
      </c>
      <c r="G158" s="1064" t="s">
        <v>1840</v>
      </c>
      <c r="H158" s="70" t="s">
        <v>1841</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1844</v>
      </c>
      <c r="B159" s="70">
        <v>395</v>
      </c>
      <c r="C159" s="70">
        <v>4</v>
      </c>
      <c r="D159" s="70">
        <v>24</v>
      </c>
      <c r="E159" s="70">
        <v>2007</v>
      </c>
      <c r="F159" s="70" t="s">
        <v>791</v>
      </c>
      <c r="G159" s="1064" t="s">
        <v>1840</v>
      </c>
      <c r="H159" s="70" t="s">
        <v>1841</v>
      </c>
      <c r="I159" s="148"/>
      <c r="J159" s="71">
        <v>68.401980865612529</v>
      </c>
      <c r="K159" s="71">
        <v>2.326034014048223</v>
      </c>
      <c r="L159" s="71">
        <v>3.2700957855143629</v>
      </c>
      <c r="M159" s="71">
        <v>38.448408018896401</v>
      </c>
      <c r="N159" s="71">
        <v>44.954812286477448</v>
      </c>
      <c r="O159" s="71">
        <v>40.44937898474187</v>
      </c>
      <c r="P159" s="71">
        <v>43.170362923418331</v>
      </c>
      <c r="Q159" s="71">
        <v>2.3523545106980901</v>
      </c>
      <c r="R159" s="71">
        <v>0</v>
      </c>
      <c r="S159" s="71">
        <v>5.2130487078400014</v>
      </c>
      <c r="T159" s="72"/>
      <c r="U159" s="71">
        <v>12117398</v>
      </c>
      <c r="V159" s="71">
        <v>1063</v>
      </c>
      <c r="W159" s="71">
        <v>43</v>
      </c>
      <c r="X159" s="71">
        <v>9990</v>
      </c>
      <c r="Y159" s="71">
        <v>15365</v>
      </c>
      <c r="Z159" s="71">
        <v>20014</v>
      </c>
      <c r="AA159" s="71">
        <v>8454</v>
      </c>
      <c r="AB159" s="71">
        <v>37817</v>
      </c>
      <c r="AC159" s="71">
        <v>0</v>
      </c>
      <c r="AD159" s="71">
        <v>5.2130487078400014</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1845</v>
      </c>
      <c r="B160" s="70">
        <v>396</v>
      </c>
      <c r="C160" s="70">
        <v>5</v>
      </c>
      <c r="D160" s="70">
        <v>24</v>
      </c>
      <c r="E160" s="70">
        <v>2008</v>
      </c>
      <c r="F160" s="70" t="s">
        <v>792</v>
      </c>
      <c r="G160" s="70" t="s">
        <v>1840</v>
      </c>
      <c r="H160" s="70" t="s">
        <v>1841</v>
      </c>
      <c r="I160" s="148"/>
      <c r="J160" s="71">
        <v>57.521646172314412</v>
      </c>
      <c r="K160" s="71">
        <v>1.7566354910126489</v>
      </c>
      <c r="L160" s="71">
        <v>2.8125224909740392</v>
      </c>
      <c r="M160" s="71">
        <v>40.440740848917848</v>
      </c>
      <c r="N160" s="71">
        <v>42.29779431107179</v>
      </c>
      <c r="O160" s="71">
        <v>39.24182814134624</v>
      </c>
      <c r="P160" s="71">
        <v>41.677670956436387</v>
      </c>
      <c r="Q160" s="71">
        <v>2.29201365418584</v>
      </c>
      <c r="R160" s="71">
        <v>0</v>
      </c>
      <c r="S160" s="71">
        <v>3.3682884739199999</v>
      </c>
      <c r="T160" s="72"/>
      <c r="U160" s="71">
        <v>11770453</v>
      </c>
      <c r="V160" s="71">
        <v>1063</v>
      </c>
      <c r="W160" s="71">
        <v>43</v>
      </c>
      <c r="X160" s="71">
        <v>9990</v>
      </c>
      <c r="Y160" s="71">
        <v>15431</v>
      </c>
      <c r="Z160" s="71">
        <v>20098</v>
      </c>
      <c r="AA160" s="71">
        <v>8171</v>
      </c>
      <c r="AB160" s="71">
        <v>37453</v>
      </c>
      <c r="AC160" s="71">
        <v>0</v>
      </c>
      <c r="AD160" s="71">
        <v>3.3682884739199999</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1846</v>
      </c>
      <c r="B161" s="70">
        <v>397</v>
      </c>
      <c r="C161" s="70">
        <v>6</v>
      </c>
      <c r="D161" s="70">
        <v>24</v>
      </c>
      <c r="E161" s="70">
        <v>2009</v>
      </c>
      <c r="F161" s="70" t="s">
        <v>176</v>
      </c>
      <c r="G161" s="70" t="s">
        <v>1840</v>
      </c>
      <c r="H161" s="70" t="s">
        <v>1841</v>
      </c>
      <c r="I161" s="148"/>
      <c r="J161" s="71">
        <v>46.895411534841188</v>
      </c>
      <c r="K161" s="71">
        <v>1.6348543398040769</v>
      </c>
      <c r="L161" s="71">
        <v>11.024168133407009</v>
      </c>
      <c r="M161" s="71">
        <v>33.905470966849798</v>
      </c>
      <c r="N161" s="71">
        <v>41.018785978909378</v>
      </c>
      <c r="O161" s="71">
        <v>39.822012628412438</v>
      </c>
      <c r="P161" s="71">
        <v>39.61350669131555</v>
      </c>
      <c r="Q161" s="71">
        <v>2.1597422350367501</v>
      </c>
      <c r="R161" s="71">
        <v>0</v>
      </c>
      <c r="S161" s="71">
        <v>4.5698517172000006</v>
      </c>
      <c r="T161" s="72"/>
      <c r="U161" s="71">
        <v>8692099</v>
      </c>
      <c r="V161" s="71">
        <v>1068</v>
      </c>
      <c r="W161" s="71">
        <v>243</v>
      </c>
      <c r="X161" s="71">
        <v>10628</v>
      </c>
      <c r="Y161" s="71">
        <v>15484</v>
      </c>
      <c r="Z161" s="71">
        <v>20131</v>
      </c>
      <c r="AA161" s="71">
        <v>7973</v>
      </c>
      <c r="AB161" s="71">
        <v>37047</v>
      </c>
      <c r="AC161" s="71">
        <v>0</v>
      </c>
      <c r="AD161" s="71">
        <v>4.5698517172000006</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38.618000000000002</v>
      </c>
      <c r="BK161" s="71">
        <v>0</v>
      </c>
      <c r="BL161" s="71">
        <v>3.77</v>
      </c>
      <c r="BM161" s="71">
        <v>0</v>
      </c>
      <c r="BN161" s="72"/>
      <c r="BO161" s="71">
        <v>0</v>
      </c>
      <c r="BP161" s="71">
        <v>0</v>
      </c>
      <c r="BQ161" s="71">
        <v>5</v>
      </c>
      <c r="BR161" s="71">
        <v>0</v>
      </c>
      <c r="BS161" s="71">
        <v>1</v>
      </c>
      <c r="BT161" s="71">
        <v>0</v>
      </c>
      <c r="BU161"/>
      <c r="BV161" s="70">
        <v>42.387999999999998</v>
      </c>
      <c r="BW161" s="70">
        <v>0</v>
      </c>
      <c r="BX161" s="70">
        <v>0</v>
      </c>
      <c r="BY161" s="70">
        <v>0</v>
      </c>
      <c r="BZ161" s="70">
        <v>0</v>
      </c>
      <c r="CA161" s="70">
        <v>0</v>
      </c>
      <c r="CB161" s="70">
        <v>0</v>
      </c>
      <c r="CC161" s="70">
        <v>0</v>
      </c>
      <c r="CD161" s="70">
        <v>0</v>
      </c>
    </row>
    <row r="162" spans="1:82">
      <c r="A162" s="70" t="s">
        <v>1847</v>
      </c>
      <c r="B162" s="70">
        <v>398</v>
      </c>
      <c r="C162" s="70">
        <v>7</v>
      </c>
      <c r="D162" s="70">
        <v>24</v>
      </c>
      <c r="E162" s="70">
        <v>2010</v>
      </c>
      <c r="F162" s="70" t="s">
        <v>177</v>
      </c>
      <c r="G162" s="70" t="s">
        <v>1840</v>
      </c>
      <c r="H162" s="70" t="s">
        <v>1841</v>
      </c>
      <c r="I162" s="148"/>
      <c r="J162" s="71">
        <v>63.666914160882577</v>
      </c>
      <c r="K162" s="71">
        <v>1.769032965239296</v>
      </c>
      <c r="L162" s="71">
        <v>10.14426880195316</v>
      </c>
      <c r="M162" s="71">
        <v>37.246325797701687</v>
      </c>
      <c r="N162" s="71">
        <v>41.595737973485903</v>
      </c>
      <c r="O162" s="71">
        <v>39.6260096425749</v>
      </c>
      <c r="P162" s="71">
        <v>39.374595214538722</v>
      </c>
      <c r="Q162" s="71">
        <v>2.2312082464568901</v>
      </c>
      <c r="R162" s="71">
        <v>0</v>
      </c>
      <c r="S162" s="71">
        <v>4.7561765519000003</v>
      </c>
      <c r="T162" s="72"/>
      <c r="U162" s="71">
        <v>10265975</v>
      </c>
      <c r="V162" s="71">
        <v>1068</v>
      </c>
      <c r="W162" s="71">
        <v>243</v>
      </c>
      <c r="X162" s="71">
        <v>10628</v>
      </c>
      <c r="Y162" s="71">
        <v>15515</v>
      </c>
      <c r="Z162" s="71">
        <v>20125</v>
      </c>
      <c r="AA162" s="71">
        <v>7727</v>
      </c>
      <c r="AB162" s="71">
        <v>36674</v>
      </c>
      <c r="AC162" s="71">
        <v>0</v>
      </c>
      <c r="AD162" s="71">
        <v>4.7561765519000003</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37.329000000000001</v>
      </c>
      <c r="BK162" s="71">
        <v>0</v>
      </c>
      <c r="BL162" s="71">
        <v>3.258</v>
      </c>
      <c r="BM162" s="71">
        <v>0</v>
      </c>
      <c r="BN162" s="72"/>
      <c r="BO162" s="71">
        <v>0</v>
      </c>
      <c r="BP162" s="71">
        <v>0</v>
      </c>
      <c r="BQ162" s="71">
        <v>5</v>
      </c>
      <c r="BR162" s="71">
        <v>0</v>
      </c>
      <c r="BS162" s="71">
        <v>1</v>
      </c>
      <c r="BT162" s="71">
        <v>0</v>
      </c>
      <c r="BU162"/>
      <c r="BV162" s="70">
        <v>40.587000000000003</v>
      </c>
      <c r="BW162" s="70">
        <v>0</v>
      </c>
      <c r="BX162" s="70">
        <v>0</v>
      </c>
      <c r="BY162" s="70">
        <v>0</v>
      </c>
      <c r="BZ162" s="70">
        <v>0</v>
      </c>
      <c r="CA162" s="70">
        <v>0</v>
      </c>
      <c r="CB162" s="70">
        <v>0</v>
      </c>
      <c r="CC162" s="70">
        <v>0</v>
      </c>
      <c r="CD162" s="70">
        <v>0</v>
      </c>
    </row>
    <row r="163" spans="1:82">
      <c r="A163" s="70" t="s">
        <v>1848</v>
      </c>
      <c r="B163" s="70">
        <v>399</v>
      </c>
      <c r="C163" s="70">
        <v>8</v>
      </c>
      <c r="D163" s="70">
        <v>24</v>
      </c>
      <c r="E163" s="70">
        <v>2011</v>
      </c>
      <c r="F163" s="70" t="s">
        <v>178</v>
      </c>
      <c r="G163" s="70" t="s">
        <v>1840</v>
      </c>
      <c r="H163" s="70" t="s">
        <v>1841</v>
      </c>
      <c r="I163" s="148"/>
      <c r="J163" s="71">
        <v>63.386546560082877</v>
      </c>
      <c r="K163" s="71">
        <v>2.4833193668799272</v>
      </c>
      <c r="L163" s="71">
        <v>10.466708467315589</v>
      </c>
      <c r="M163" s="71">
        <v>49.161439000010539</v>
      </c>
      <c r="N163" s="71">
        <v>49.102308443169427</v>
      </c>
      <c r="O163" s="71">
        <v>38.750678313237763</v>
      </c>
      <c r="P163" s="71">
        <v>38.043743091229231</v>
      </c>
      <c r="Q163" s="71">
        <v>2.5347947499476602</v>
      </c>
      <c r="R163" s="71">
        <v>0</v>
      </c>
      <c r="S163" s="71">
        <v>3.7528852136199999</v>
      </c>
      <c r="T163" s="72"/>
      <c r="U163" s="71">
        <v>9783701</v>
      </c>
      <c r="V163" s="71">
        <v>1068</v>
      </c>
      <c r="W163" s="71">
        <v>243</v>
      </c>
      <c r="X163" s="71">
        <v>10628</v>
      </c>
      <c r="Y163" s="71">
        <v>15503</v>
      </c>
      <c r="Z163" s="71">
        <v>20108</v>
      </c>
      <c r="AA163" s="71">
        <v>7688</v>
      </c>
      <c r="AB163" s="71">
        <v>36120</v>
      </c>
      <c r="AC163" s="71">
        <v>0</v>
      </c>
      <c r="AD163" s="71">
        <v>3.7528852136199999</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44.923000000000002</v>
      </c>
      <c r="BK163" s="71">
        <v>0</v>
      </c>
      <c r="BL163" s="71">
        <v>3.1869999999999998</v>
      </c>
      <c r="BM163" s="71">
        <v>0</v>
      </c>
      <c r="BN163" s="72"/>
      <c r="BO163" s="71">
        <v>0</v>
      </c>
      <c r="BP163" s="71">
        <v>0</v>
      </c>
      <c r="BQ163" s="71">
        <v>7</v>
      </c>
      <c r="BR163" s="71">
        <v>0</v>
      </c>
      <c r="BS163" s="71">
        <v>1</v>
      </c>
      <c r="BT163" s="71">
        <v>0</v>
      </c>
      <c r="BU163"/>
      <c r="BV163" s="70">
        <v>48.11</v>
      </c>
      <c r="BW163" s="70">
        <v>0</v>
      </c>
      <c r="BX163" s="70">
        <v>0</v>
      </c>
      <c r="BY163" s="70">
        <v>0</v>
      </c>
      <c r="BZ163" s="70">
        <v>0</v>
      </c>
      <c r="CA163" s="70">
        <v>0</v>
      </c>
      <c r="CB163" s="70">
        <v>0</v>
      </c>
      <c r="CC163" s="70">
        <v>0</v>
      </c>
      <c r="CD163" s="70">
        <v>0</v>
      </c>
    </row>
    <row r="164" spans="1:82">
      <c r="A164" s="70" t="s">
        <v>1849</v>
      </c>
      <c r="B164" s="70">
        <v>400</v>
      </c>
      <c r="C164" s="70">
        <v>9</v>
      </c>
      <c r="D164" s="70">
        <v>24</v>
      </c>
      <c r="E164" s="70">
        <v>2012</v>
      </c>
      <c r="F164" s="70" t="s">
        <v>179</v>
      </c>
      <c r="G164" s="70" t="s">
        <v>1840</v>
      </c>
      <c r="H164" s="70" t="s">
        <v>1841</v>
      </c>
      <c r="I164" s="148"/>
      <c r="J164" s="71">
        <v>55.176163708994409</v>
      </c>
      <c r="K164" s="71">
        <v>2.389071983911192</v>
      </c>
      <c r="L164" s="71">
        <v>10.26441300141915</v>
      </c>
      <c r="M164" s="71">
        <v>54.41128132844139</v>
      </c>
      <c r="N164" s="71">
        <v>57.294234140009351</v>
      </c>
      <c r="O164" s="71">
        <v>38.770776925552632</v>
      </c>
      <c r="P164" s="71">
        <v>37.468911821364642</v>
      </c>
      <c r="Q164" s="71">
        <v>2.7488186956846898</v>
      </c>
      <c r="R164" s="71">
        <v>0</v>
      </c>
      <c r="S164" s="71">
        <v>1.6362500099999999</v>
      </c>
      <c r="T164" s="72"/>
      <c r="U164" s="71">
        <v>7781364</v>
      </c>
      <c r="V164" s="71">
        <v>1068</v>
      </c>
      <c r="W164" s="71">
        <v>243</v>
      </c>
      <c r="X164" s="71">
        <v>10628</v>
      </c>
      <c r="Y164" s="71">
        <v>15711</v>
      </c>
      <c r="Z164" s="71">
        <v>20278</v>
      </c>
      <c r="AA164" s="71">
        <v>7529</v>
      </c>
      <c r="AB164" s="71">
        <v>36052</v>
      </c>
      <c r="AC164" s="71">
        <v>0</v>
      </c>
      <c r="AD164" s="71">
        <v>1.6362500099999999</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54.573</v>
      </c>
      <c r="BK164" s="71">
        <v>4.9000000000000002E-2</v>
      </c>
      <c r="BL164" s="71">
        <v>4.2640000000000002</v>
      </c>
      <c r="BM164" s="71">
        <v>0</v>
      </c>
      <c r="BN164" s="72"/>
      <c r="BO164" s="71">
        <v>0</v>
      </c>
      <c r="BP164" s="71">
        <v>0</v>
      </c>
      <c r="BQ164" s="71">
        <v>7</v>
      </c>
      <c r="BR164" s="71">
        <v>1</v>
      </c>
      <c r="BS164" s="71">
        <v>1</v>
      </c>
      <c r="BT164" s="71">
        <v>0</v>
      </c>
      <c r="BU164"/>
      <c r="BV164" s="70">
        <v>58.886000000000003</v>
      </c>
      <c r="BW164" s="70">
        <v>0</v>
      </c>
      <c r="BX164" s="70">
        <v>0</v>
      </c>
      <c r="BY164" s="70">
        <v>0</v>
      </c>
      <c r="BZ164" s="70">
        <v>0</v>
      </c>
      <c r="CA164" s="70">
        <v>0</v>
      </c>
      <c r="CB164" s="70">
        <v>0</v>
      </c>
      <c r="CC164" s="70">
        <v>0</v>
      </c>
      <c r="CD164" s="70">
        <v>0</v>
      </c>
    </row>
    <row r="165" spans="1:82">
      <c r="A165" s="70" t="s">
        <v>1850</v>
      </c>
      <c r="B165" s="70">
        <v>401</v>
      </c>
      <c r="C165" s="70">
        <v>10</v>
      </c>
      <c r="D165" s="70">
        <v>24</v>
      </c>
      <c r="E165" s="70">
        <v>2013</v>
      </c>
      <c r="F165" s="70" t="s">
        <v>180</v>
      </c>
      <c r="G165" s="70" t="s">
        <v>1840</v>
      </c>
      <c r="H165" s="70" t="s">
        <v>1841</v>
      </c>
      <c r="I165" s="148"/>
      <c r="J165" s="71">
        <v>78.145919704322623</v>
      </c>
      <c r="K165" s="71">
        <v>2.1604248105624939</v>
      </c>
      <c r="L165" s="71">
        <v>10.095778156981551</v>
      </c>
      <c r="M165" s="71">
        <v>51.854479398407491</v>
      </c>
      <c r="N165" s="71">
        <v>55.596474355257897</v>
      </c>
      <c r="O165" s="71">
        <v>37.459634221758684</v>
      </c>
      <c r="P165" s="71">
        <v>37.255424114519712</v>
      </c>
      <c r="Q165" s="71">
        <v>2.7702334566940201</v>
      </c>
      <c r="R165" s="71">
        <v>0</v>
      </c>
      <c r="S165" s="71">
        <v>0</v>
      </c>
      <c r="T165" s="72"/>
      <c r="U165" s="71">
        <v>10293653</v>
      </c>
      <c r="V165" s="71">
        <v>1068</v>
      </c>
      <c r="W165" s="71">
        <v>243</v>
      </c>
      <c r="X165" s="71">
        <v>10628</v>
      </c>
      <c r="Y165" s="71">
        <v>15739</v>
      </c>
      <c r="Z165" s="71">
        <v>20467</v>
      </c>
      <c r="AA165" s="71">
        <v>7458</v>
      </c>
      <c r="AB165" s="71">
        <v>35812</v>
      </c>
      <c r="AC165" s="71">
        <v>0</v>
      </c>
      <c r="AD165" s="71">
        <v>0</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63.048000000000002</v>
      </c>
      <c r="BK165" s="71">
        <v>4.8000000000000001E-2</v>
      </c>
      <c r="BL165" s="71">
        <v>4.2489999999999997</v>
      </c>
      <c r="BM165" s="71">
        <v>0</v>
      </c>
      <c r="BN165" s="72"/>
      <c r="BO165" s="71">
        <v>0</v>
      </c>
      <c r="BP165" s="71">
        <v>0</v>
      </c>
      <c r="BQ165" s="71">
        <v>7</v>
      </c>
      <c r="BR165" s="71">
        <v>1</v>
      </c>
      <c r="BS165" s="71">
        <v>1</v>
      </c>
      <c r="BT165" s="71">
        <v>0</v>
      </c>
      <c r="BU165"/>
      <c r="BV165" s="70">
        <v>67.344999999999999</v>
      </c>
      <c r="BW165" s="70">
        <v>0</v>
      </c>
      <c r="BX165" s="70">
        <v>0</v>
      </c>
      <c r="BY165" s="70">
        <v>0</v>
      </c>
      <c r="BZ165" s="70">
        <v>0</v>
      </c>
      <c r="CA165" s="70">
        <v>0</v>
      </c>
      <c r="CB165" s="70">
        <v>0</v>
      </c>
      <c r="CC165" s="70">
        <v>0</v>
      </c>
      <c r="CD165" s="70">
        <v>0</v>
      </c>
    </row>
    <row r="166" spans="1:82">
      <c r="A166" s="70" t="s">
        <v>1851</v>
      </c>
      <c r="B166" s="70">
        <v>402</v>
      </c>
      <c r="C166" s="70">
        <v>11</v>
      </c>
      <c r="D166" s="70">
        <v>24</v>
      </c>
      <c r="E166" s="70">
        <v>2014</v>
      </c>
      <c r="F166" s="70" t="s">
        <v>181</v>
      </c>
      <c r="G166" s="70" t="s">
        <v>1840</v>
      </c>
      <c r="H166" s="70" t="s">
        <v>1841</v>
      </c>
      <c r="I166" s="148"/>
      <c r="J166" s="71">
        <v>81.476182071803919</v>
      </c>
      <c r="K166" s="71">
        <v>2.1814267609636429</v>
      </c>
      <c r="L166" s="71">
        <v>7.7809424968656744</v>
      </c>
      <c r="M166" s="71">
        <v>51.422776110261843</v>
      </c>
      <c r="N166" s="71">
        <v>52.984001117166102</v>
      </c>
      <c r="O166" s="71">
        <v>35.797806414920252</v>
      </c>
      <c r="P166" s="71">
        <v>37.177920349916683</v>
      </c>
      <c r="Q166" s="71">
        <v>2.6287065540961598</v>
      </c>
      <c r="R166" s="71">
        <v>0</v>
      </c>
      <c r="S166" s="71">
        <v>0</v>
      </c>
      <c r="T166" s="72"/>
      <c r="U166" s="71">
        <v>11690222</v>
      </c>
      <c r="V166" s="71">
        <v>862</v>
      </c>
      <c r="W166" s="71">
        <v>239</v>
      </c>
      <c r="X166" s="71">
        <v>10525</v>
      </c>
      <c r="Y166" s="71">
        <v>15832</v>
      </c>
      <c r="Z166" s="71">
        <v>20600</v>
      </c>
      <c r="AA166" s="71">
        <v>7404</v>
      </c>
      <c r="AB166" s="71">
        <v>35419</v>
      </c>
      <c r="AC166" s="71">
        <v>0</v>
      </c>
      <c r="AD166" s="71">
        <v>0</v>
      </c>
      <c r="AE166" s="72"/>
      <c r="AF166" s="71"/>
      <c r="AG166" s="71"/>
      <c r="AH166" s="71"/>
      <c r="AI166" s="71"/>
      <c r="AJ166" s="71"/>
      <c r="AK166" s="71"/>
      <c r="AL166" s="71"/>
      <c r="AM166" s="71"/>
      <c r="AN166" s="71"/>
      <c r="AO166" s="71"/>
      <c r="AP166" s="71"/>
      <c r="AQ166" s="72"/>
      <c r="AR166" s="71">
        <v>779</v>
      </c>
      <c r="AS166" s="71">
        <v>124</v>
      </c>
      <c r="AT166" s="71">
        <v>0</v>
      </c>
      <c r="AU166" s="71">
        <v>0</v>
      </c>
      <c r="AV166" s="71">
        <v>0</v>
      </c>
      <c r="AW166" s="71">
        <v>0</v>
      </c>
      <c r="AX166" s="71"/>
      <c r="AY166" s="72"/>
      <c r="AZ166" s="71">
        <v>3118.2</v>
      </c>
      <c r="BA166" s="71">
        <v>8980.2999999999993</v>
      </c>
      <c r="BB166" s="71">
        <v>0</v>
      </c>
      <c r="BC166" s="71">
        <v>0</v>
      </c>
      <c r="BD166" s="71">
        <v>0</v>
      </c>
      <c r="BE166" s="71">
        <v>0</v>
      </c>
      <c r="BF166" s="71"/>
      <c r="BG166" s="72"/>
      <c r="BH166" s="71">
        <v>0</v>
      </c>
      <c r="BI166" s="71">
        <v>0</v>
      </c>
      <c r="BJ166" s="71">
        <v>75.296000000000006</v>
      </c>
      <c r="BK166" s="71">
        <v>1.0980000000000001</v>
      </c>
      <c r="BL166" s="71">
        <v>3.7570000000000001</v>
      </c>
      <c r="BM166" s="71">
        <v>0</v>
      </c>
      <c r="BN166" s="72"/>
      <c r="BO166" s="71">
        <v>0</v>
      </c>
      <c r="BP166" s="71">
        <v>0</v>
      </c>
      <c r="BQ166" s="71">
        <v>7</v>
      </c>
      <c r="BR166" s="71">
        <v>1</v>
      </c>
      <c r="BS166" s="71">
        <v>1</v>
      </c>
      <c r="BT166" s="71">
        <v>0</v>
      </c>
      <c r="BU166"/>
      <c r="BV166" s="70">
        <v>80.150999999999996</v>
      </c>
      <c r="BW166" s="70">
        <v>0</v>
      </c>
      <c r="BX166" s="70">
        <v>0</v>
      </c>
      <c r="BY166" s="70">
        <v>0</v>
      </c>
      <c r="BZ166" s="70">
        <v>0</v>
      </c>
      <c r="CA166" s="70">
        <v>0</v>
      </c>
      <c r="CB166" s="70">
        <v>0</v>
      </c>
      <c r="CC166" s="70">
        <v>0</v>
      </c>
      <c r="CD166" s="70">
        <v>0</v>
      </c>
    </row>
    <row r="167" spans="1:82">
      <c r="A167" s="70" t="s">
        <v>1852</v>
      </c>
      <c r="B167" s="70">
        <v>403</v>
      </c>
      <c r="C167" s="70">
        <v>12</v>
      </c>
      <c r="D167" s="70">
        <v>24</v>
      </c>
      <c r="E167" s="70">
        <v>2015</v>
      </c>
      <c r="F167" s="70" t="s">
        <v>182</v>
      </c>
      <c r="G167" s="70" t="s">
        <v>1840</v>
      </c>
      <c r="H167" s="70" t="s">
        <v>1841</v>
      </c>
      <c r="I167" s="148"/>
      <c r="J167" s="71">
        <v>71.859493878625713</v>
      </c>
      <c r="K167" s="71">
        <v>2.0735530635399519</v>
      </c>
      <c r="L167" s="71">
        <v>8.9831340409000298</v>
      </c>
      <c r="M167" s="71">
        <v>46.827220972080028</v>
      </c>
      <c r="N167" s="71">
        <v>49.892803769256993</v>
      </c>
      <c r="O167" s="71">
        <v>35.205281122195892</v>
      </c>
      <c r="P167" s="71">
        <v>36.649485201107915</v>
      </c>
      <c r="Q167" s="71">
        <v>2.5391868892430098</v>
      </c>
      <c r="R167" s="71">
        <v>0</v>
      </c>
      <c r="S167" s="71">
        <v>0</v>
      </c>
      <c r="T167" s="72"/>
      <c r="U167" s="71">
        <v>12474912</v>
      </c>
      <c r="V167" s="71">
        <v>862</v>
      </c>
      <c r="W167" s="71">
        <v>239</v>
      </c>
      <c r="X167" s="71">
        <v>10525</v>
      </c>
      <c r="Y167" s="71">
        <v>15764</v>
      </c>
      <c r="Z167" s="71">
        <v>20454</v>
      </c>
      <c r="AA167" s="71">
        <v>7293</v>
      </c>
      <c r="AB167" s="71">
        <v>34949</v>
      </c>
      <c r="AC167" s="71">
        <v>0</v>
      </c>
      <c r="AD167" s="71">
        <v>0</v>
      </c>
      <c r="AE167" s="72"/>
      <c r="AF167" s="71">
        <v>79852684.317425534</v>
      </c>
      <c r="AG167" s="71">
        <v>1606206.681556172</v>
      </c>
      <c r="AH167" s="71">
        <v>1423757.141951099</v>
      </c>
      <c r="AI167" s="71">
        <v>65060990.470968612</v>
      </c>
      <c r="AJ167" s="71">
        <v>75462694.3691255</v>
      </c>
      <c r="AK167" s="71">
        <v>0</v>
      </c>
      <c r="AL167" s="71">
        <v>0</v>
      </c>
      <c r="AM167" s="71">
        <v>4789613.8444589404</v>
      </c>
      <c r="AN167" s="71">
        <v>0</v>
      </c>
      <c r="AO167" s="71">
        <v>0</v>
      </c>
      <c r="AP167" s="71">
        <v>228195946.82548583</v>
      </c>
      <c r="AQ167" s="72"/>
      <c r="AR167" s="71">
        <v>824</v>
      </c>
      <c r="AS167" s="71">
        <v>162</v>
      </c>
      <c r="AT167" s="71">
        <v>0</v>
      </c>
      <c r="AU167" s="71">
        <v>0</v>
      </c>
      <c r="AV167" s="71">
        <v>0</v>
      </c>
      <c r="AW167" s="71">
        <v>0</v>
      </c>
      <c r="AX167" s="71"/>
      <c r="AY167" s="72"/>
      <c r="AZ167" s="71">
        <v>3353.7</v>
      </c>
      <c r="BA167" s="71">
        <v>16212.1</v>
      </c>
      <c r="BB167" s="71">
        <v>0</v>
      </c>
      <c r="BC167" s="71">
        <v>0</v>
      </c>
      <c r="BD167" s="71">
        <v>0</v>
      </c>
      <c r="BE167" s="71">
        <v>0</v>
      </c>
      <c r="BF167" s="71"/>
      <c r="BG167" s="72"/>
      <c r="BH167" s="71">
        <v>0</v>
      </c>
      <c r="BI167" s="71">
        <v>0</v>
      </c>
      <c r="BJ167" s="71">
        <v>40.954000000000001</v>
      </c>
      <c r="BK167" s="71">
        <v>0.28100000000000003</v>
      </c>
      <c r="BL167" s="71">
        <v>3.7749999999999999</v>
      </c>
      <c r="BM167" s="71">
        <v>0</v>
      </c>
      <c r="BN167" s="72"/>
      <c r="BO167" s="71">
        <v>0</v>
      </c>
      <c r="BP167" s="71">
        <v>0</v>
      </c>
      <c r="BQ167" s="71">
        <v>6</v>
      </c>
      <c r="BR167" s="71">
        <v>1</v>
      </c>
      <c r="BS167" s="71">
        <v>1</v>
      </c>
      <c r="BT167" s="71">
        <v>0</v>
      </c>
      <c r="BU167"/>
      <c r="BV167" s="70">
        <v>45.01</v>
      </c>
      <c r="BW167" s="70">
        <v>0</v>
      </c>
      <c r="BX167" s="70">
        <v>0</v>
      </c>
      <c r="BY167" s="70">
        <v>0</v>
      </c>
      <c r="BZ167" s="70">
        <v>0</v>
      </c>
      <c r="CA167" s="70">
        <v>0</v>
      </c>
      <c r="CB167" s="70">
        <v>0</v>
      </c>
      <c r="CC167" s="70">
        <v>0</v>
      </c>
      <c r="CD167" s="70">
        <v>0</v>
      </c>
    </row>
    <row r="168" spans="1:82">
      <c r="A168" s="70" t="s">
        <v>1853</v>
      </c>
      <c r="B168" s="70">
        <v>404</v>
      </c>
      <c r="C168" s="70">
        <v>13</v>
      </c>
      <c r="D168" s="70">
        <v>24</v>
      </c>
      <c r="E168" s="70">
        <v>2016</v>
      </c>
      <c r="F168" s="70" t="s">
        <v>155</v>
      </c>
      <c r="G168" s="70" t="s">
        <v>1840</v>
      </c>
      <c r="H168" s="70" t="s">
        <v>1841</v>
      </c>
      <c r="I168" s="148"/>
      <c r="J168" s="71">
        <v>68.116164916548911</v>
      </c>
      <c r="K168" s="71">
        <v>1.9092032908896244</v>
      </c>
      <c r="L168" s="71">
        <v>10.832248445644353</v>
      </c>
      <c r="M168" s="71">
        <v>45.764190120792399</v>
      </c>
      <c r="N168" s="71">
        <v>49.168912201503119</v>
      </c>
      <c r="O168" s="71">
        <v>34.708054494923509</v>
      </c>
      <c r="P168" s="71">
        <v>35.274321241280816</v>
      </c>
      <c r="Q168" s="71">
        <v>2.4368049608700599</v>
      </c>
      <c r="R168" s="71">
        <v>0</v>
      </c>
      <c r="S168" s="71">
        <v>0</v>
      </c>
      <c r="T168" s="72"/>
      <c r="U168" s="71">
        <v>12621570</v>
      </c>
      <c r="V168" s="71">
        <v>862</v>
      </c>
      <c r="W168" s="71">
        <v>239</v>
      </c>
      <c r="X168" s="71">
        <v>10525</v>
      </c>
      <c r="Y168" s="71">
        <v>15764</v>
      </c>
      <c r="Z168" s="71">
        <v>20413</v>
      </c>
      <c r="AA168" s="71">
        <v>7260</v>
      </c>
      <c r="AB168" s="71">
        <v>34500</v>
      </c>
      <c r="AC168" s="71">
        <v>0</v>
      </c>
      <c r="AD168" s="71">
        <v>0</v>
      </c>
      <c r="AE168" s="72"/>
      <c r="AF168" s="71">
        <v>75190071.628167868</v>
      </c>
      <c r="AG168" s="71">
        <v>1427262.6011524859</v>
      </c>
      <c r="AH168" s="71">
        <v>1336985.759492235</v>
      </c>
      <c r="AI168" s="71">
        <v>68794296.537106216</v>
      </c>
      <c r="AJ168" s="71">
        <v>70323392.992613748</v>
      </c>
      <c r="AK168" s="71">
        <v>0</v>
      </c>
      <c r="AL168" s="71">
        <v>0</v>
      </c>
      <c r="AM168" s="71">
        <v>4731753.5324039841</v>
      </c>
      <c r="AN168" s="71">
        <v>0</v>
      </c>
      <c r="AO168" s="71">
        <v>0</v>
      </c>
      <c r="AP168" s="71">
        <v>221803763.05093655</v>
      </c>
      <c r="AQ168" s="72"/>
      <c r="AR168" s="71">
        <v>866</v>
      </c>
      <c r="AS168" s="71">
        <v>182</v>
      </c>
      <c r="AT168" s="71">
        <v>0</v>
      </c>
      <c r="AU168" s="71">
        <v>0</v>
      </c>
      <c r="AV168" s="71">
        <v>0</v>
      </c>
      <c r="AW168" s="71">
        <v>0</v>
      </c>
      <c r="AX168" s="71"/>
      <c r="AY168" s="72"/>
      <c r="AZ168" s="71">
        <v>3558.5</v>
      </c>
      <c r="BA168" s="71">
        <v>17060.3</v>
      </c>
      <c r="BB168" s="71">
        <v>0</v>
      </c>
      <c r="BC168" s="71">
        <v>0</v>
      </c>
      <c r="BD168" s="71">
        <v>0</v>
      </c>
      <c r="BE168" s="71">
        <v>0</v>
      </c>
      <c r="BF168" s="71"/>
      <c r="BG168" s="72"/>
      <c r="BH168" s="71">
        <v>0</v>
      </c>
      <c r="BI168" s="71">
        <v>0</v>
      </c>
      <c r="BJ168" s="71">
        <v>95.268000000000001</v>
      </c>
      <c r="BK168" s="71">
        <v>0</v>
      </c>
      <c r="BL168" s="71">
        <v>3.895</v>
      </c>
      <c r="BM168" s="71">
        <v>0</v>
      </c>
      <c r="BN168" s="72"/>
      <c r="BO168" s="71">
        <v>0</v>
      </c>
      <c r="BP168" s="71">
        <v>0</v>
      </c>
      <c r="BQ168" s="71">
        <v>8</v>
      </c>
      <c r="BR168" s="71">
        <v>0</v>
      </c>
      <c r="BS168" s="71">
        <v>1</v>
      </c>
      <c r="BT168" s="71">
        <v>0</v>
      </c>
      <c r="BU168"/>
      <c r="BV168" s="70">
        <v>99.162999999999997</v>
      </c>
      <c r="BW168" s="70">
        <v>0</v>
      </c>
      <c r="BX168" s="70">
        <v>0</v>
      </c>
      <c r="BY168" s="70">
        <v>0</v>
      </c>
      <c r="BZ168" s="70">
        <v>0</v>
      </c>
      <c r="CA168" s="70">
        <v>0</v>
      </c>
      <c r="CB168" s="70">
        <v>0</v>
      </c>
      <c r="CC168" s="70">
        <v>0</v>
      </c>
      <c r="CD168" s="70">
        <v>0</v>
      </c>
    </row>
    <row r="169" spans="1:82">
      <c r="A169" s="70" t="s">
        <v>1854</v>
      </c>
      <c r="B169" s="70">
        <v>405</v>
      </c>
      <c r="C169" s="70">
        <v>14</v>
      </c>
      <c r="D169" s="70">
        <v>24</v>
      </c>
      <c r="E169" s="70">
        <v>2017</v>
      </c>
      <c r="F169" s="70" t="s">
        <v>156</v>
      </c>
      <c r="G169" s="70" t="s">
        <v>1840</v>
      </c>
      <c r="H169" s="70" t="s">
        <v>1841</v>
      </c>
      <c r="I169" s="148"/>
      <c r="J169" s="71">
        <v>69.867101891216947</v>
      </c>
      <c r="K169" s="71">
        <v>1.946520917081723</v>
      </c>
      <c r="L169" s="71">
        <v>9.5786858284364627</v>
      </c>
      <c r="M169" s="71">
        <v>39.98661894177782</v>
      </c>
      <c r="N169" s="71">
        <v>44.467983556997218</v>
      </c>
      <c r="O169" s="71">
        <v>34.206931078653504</v>
      </c>
      <c r="P169" s="71">
        <v>35.031559237559826</v>
      </c>
      <c r="Q169" s="71">
        <v>2.3254351926116001</v>
      </c>
      <c r="R169" s="71">
        <v>0</v>
      </c>
      <c r="S169" s="71">
        <v>0</v>
      </c>
      <c r="T169" s="72"/>
      <c r="U169" s="71">
        <v>14013281</v>
      </c>
      <c r="V169" s="71">
        <v>862</v>
      </c>
      <c r="W169" s="71">
        <v>239</v>
      </c>
      <c r="X169" s="71">
        <v>10525</v>
      </c>
      <c r="Y169" s="71">
        <v>15738</v>
      </c>
      <c r="Z169" s="71">
        <v>20452</v>
      </c>
      <c r="AA169" s="71">
        <v>7256</v>
      </c>
      <c r="AB169" s="71">
        <v>34046</v>
      </c>
      <c r="AC169" s="71">
        <v>0</v>
      </c>
      <c r="AD169" s="71">
        <v>0</v>
      </c>
      <c r="AE169" s="72"/>
      <c r="AF169" s="71">
        <v>84338649.293376744</v>
      </c>
      <c r="AG169" s="71">
        <v>1566015.4696669669</v>
      </c>
      <c r="AH169" s="71">
        <v>1612437.101499601</v>
      </c>
      <c r="AI169" s="71">
        <v>69185157.669552207</v>
      </c>
      <c r="AJ169" s="71">
        <v>70486851.614467725</v>
      </c>
      <c r="AK169" s="71">
        <v>0</v>
      </c>
      <c r="AL169" s="71">
        <v>0</v>
      </c>
      <c r="AM169" s="71">
        <v>4676792.870544659</v>
      </c>
      <c r="AN169" s="71">
        <v>0</v>
      </c>
      <c r="AO169" s="71">
        <v>0</v>
      </c>
      <c r="AP169" s="71">
        <v>231865904.01910794</v>
      </c>
      <c r="AQ169" s="72"/>
      <c r="AR169" s="71">
        <v>909</v>
      </c>
      <c r="AS169" s="71">
        <v>202</v>
      </c>
      <c r="AT169" s="71">
        <v>0</v>
      </c>
      <c r="AU169" s="71">
        <v>0</v>
      </c>
      <c r="AV169" s="71">
        <v>0</v>
      </c>
      <c r="AW169" s="71">
        <v>0</v>
      </c>
      <c r="AX169" s="71"/>
      <c r="AY169" s="72"/>
      <c r="AZ169" s="71">
        <v>3759.5</v>
      </c>
      <c r="BA169" s="71">
        <v>18816.5</v>
      </c>
      <c r="BB169" s="71">
        <v>0</v>
      </c>
      <c r="BC169" s="71">
        <v>0</v>
      </c>
      <c r="BD169" s="71">
        <v>0</v>
      </c>
      <c r="BE169" s="71">
        <v>0</v>
      </c>
      <c r="BF169" s="71"/>
      <c r="BG169" s="72"/>
      <c r="BH169" s="71">
        <v>0</v>
      </c>
      <c r="BI169" s="71">
        <v>0</v>
      </c>
      <c r="BJ169" s="71">
        <v>102.962</v>
      </c>
      <c r="BK169" s="71">
        <v>0</v>
      </c>
      <c r="BL169" s="71">
        <v>3.6520000000000001</v>
      </c>
      <c r="BM169" s="71">
        <v>0</v>
      </c>
      <c r="BN169" s="72"/>
      <c r="BO169" s="71">
        <v>0</v>
      </c>
      <c r="BP169" s="71">
        <v>0</v>
      </c>
      <c r="BQ169" s="71">
        <v>9</v>
      </c>
      <c r="BR169" s="71">
        <v>0</v>
      </c>
      <c r="BS169" s="71">
        <v>1</v>
      </c>
      <c r="BT169" s="71">
        <v>0</v>
      </c>
      <c r="BU169"/>
      <c r="BV169" s="70">
        <v>106.614</v>
      </c>
      <c r="BW169" s="70">
        <v>0</v>
      </c>
      <c r="BX169" s="70">
        <v>0</v>
      </c>
      <c r="BY169" s="70">
        <v>0</v>
      </c>
      <c r="BZ169" s="70">
        <v>0</v>
      </c>
      <c r="CA169" s="70">
        <v>0</v>
      </c>
      <c r="CB169" s="70">
        <v>0</v>
      </c>
      <c r="CC169" s="70">
        <v>0</v>
      </c>
      <c r="CD169" s="70">
        <v>0</v>
      </c>
    </row>
    <row r="170" spans="1:82">
      <c r="A170" s="70" t="s">
        <v>1855</v>
      </c>
      <c r="B170" s="70">
        <v>406</v>
      </c>
      <c r="C170" s="70">
        <v>15</v>
      </c>
      <c r="D170" s="70">
        <v>24</v>
      </c>
      <c r="E170" s="70">
        <v>2018</v>
      </c>
      <c r="F170" s="70" t="s">
        <v>183</v>
      </c>
      <c r="G170" s="70" t="s">
        <v>1840</v>
      </c>
      <c r="H170" s="70" t="s">
        <v>1841</v>
      </c>
      <c r="I170" s="148"/>
      <c r="J170" s="71">
        <v>61.91745840946691</v>
      </c>
      <c r="K170" s="71">
        <v>1.6545512668546838</v>
      </c>
      <c r="L170" s="71">
        <v>8.6068725784839106</v>
      </c>
      <c r="M170" s="71">
        <v>35.60503486127152</v>
      </c>
      <c r="N170" s="71">
        <v>34.801873774931103</v>
      </c>
      <c r="O170" s="71">
        <v>33.434608743128855</v>
      </c>
      <c r="P170" s="71">
        <v>34.678066896758544</v>
      </c>
      <c r="Q170" s="71">
        <v>2.1372650824136898</v>
      </c>
      <c r="R170" s="71">
        <v>0</v>
      </c>
      <c r="S170" s="71">
        <v>0</v>
      </c>
      <c r="T170" s="72"/>
      <c r="U170" s="71">
        <v>14455541</v>
      </c>
      <c r="V170" s="71">
        <v>862</v>
      </c>
      <c r="W170" s="71">
        <v>239</v>
      </c>
      <c r="X170" s="71">
        <v>10525</v>
      </c>
      <c r="Y170" s="71">
        <v>15756</v>
      </c>
      <c r="Z170" s="71">
        <v>20373</v>
      </c>
      <c r="AA170" s="71">
        <v>7255</v>
      </c>
      <c r="AB170" s="71">
        <v>33721</v>
      </c>
      <c r="AC170" s="71">
        <v>0</v>
      </c>
      <c r="AD170" s="71">
        <v>0</v>
      </c>
      <c r="AE170" s="72"/>
      <c r="AF170" s="71">
        <v>85468569.769004956</v>
      </c>
      <c r="AG170" s="71">
        <v>1309598.8040100399</v>
      </c>
      <c r="AH170" s="71">
        <v>1524532.8725604611</v>
      </c>
      <c r="AI170" s="71">
        <v>69043475.334618226</v>
      </c>
      <c r="AJ170" s="71">
        <v>62668223.047412373</v>
      </c>
      <c r="AK170" s="71">
        <v>0</v>
      </c>
      <c r="AL170" s="71">
        <v>0</v>
      </c>
      <c r="AM170" s="71">
        <v>4641733.1043075109</v>
      </c>
      <c r="AN170" s="71">
        <v>0</v>
      </c>
      <c r="AO170" s="71">
        <v>0</v>
      </c>
      <c r="AP170" s="71">
        <v>224656132.93191355</v>
      </c>
      <c r="AQ170" s="72"/>
      <c r="AR170" s="71">
        <v>951</v>
      </c>
      <c r="AS170" s="71">
        <v>222</v>
      </c>
      <c r="AT170" s="71">
        <v>0</v>
      </c>
      <c r="AU170" s="71">
        <v>0</v>
      </c>
      <c r="AV170" s="71">
        <v>0</v>
      </c>
      <c r="AW170" s="71">
        <v>0</v>
      </c>
      <c r="AX170" s="71"/>
      <c r="AY170" s="72"/>
      <c r="AZ170" s="71">
        <v>3966.2000000000007</v>
      </c>
      <c r="BA170" s="71">
        <v>22875</v>
      </c>
      <c r="BB170" s="71">
        <v>0</v>
      </c>
      <c r="BC170" s="71">
        <v>0</v>
      </c>
      <c r="BD170" s="71">
        <v>0</v>
      </c>
      <c r="BE170" s="71">
        <v>0</v>
      </c>
      <c r="BF170" s="71"/>
      <c r="BG170" s="72"/>
      <c r="BH170" s="71">
        <v>0</v>
      </c>
      <c r="BI170" s="71">
        <v>0</v>
      </c>
      <c r="BJ170" s="71">
        <v>93.102999999999994</v>
      </c>
      <c r="BK170" s="71">
        <v>0</v>
      </c>
      <c r="BL170" s="71">
        <v>3.4239999999999999</v>
      </c>
      <c r="BM170" s="71">
        <v>0</v>
      </c>
      <c r="BN170" s="72"/>
      <c r="BO170" s="71">
        <v>0</v>
      </c>
      <c r="BP170" s="71">
        <v>0</v>
      </c>
      <c r="BQ170" s="71">
        <v>9</v>
      </c>
      <c r="BR170" s="71">
        <v>0</v>
      </c>
      <c r="BS170" s="71">
        <v>1</v>
      </c>
      <c r="BT170" s="71">
        <v>0</v>
      </c>
      <c r="BU170"/>
      <c r="BV170" s="70">
        <v>96.527000000000001</v>
      </c>
      <c r="BW170" s="70">
        <v>0</v>
      </c>
      <c r="BX170" s="70">
        <v>0</v>
      </c>
      <c r="BY170" s="70">
        <v>0</v>
      </c>
      <c r="BZ170" s="70">
        <v>0</v>
      </c>
      <c r="CA170" s="70">
        <v>0</v>
      </c>
      <c r="CB170" s="70">
        <v>0</v>
      </c>
      <c r="CC170" s="70">
        <v>0</v>
      </c>
      <c r="CD170" s="70">
        <v>0</v>
      </c>
    </row>
    <row r="171" spans="1:82">
      <c r="A171" s="70" t="s">
        <v>1856</v>
      </c>
      <c r="B171" s="70">
        <v>407</v>
      </c>
      <c r="C171" s="70">
        <v>16</v>
      </c>
      <c r="D171" s="70">
        <v>24</v>
      </c>
      <c r="E171" s="70">
        <v>2019</v>
      </c>
      <c r="F171" s="70" t="s">
        <v>158</v>
      </c>
      <c r="G171" s="70" t="s">
        <v>1840</v>
      </c>
      <c r="H171" s="70" t="s">
        <v>1841</v>
      </c>
      <c r="I171" s="148"/>
      <c r="J171" s="71">
        <v>60.703827887028382</v>
      </c>
      <c r="K171" s="71">
        <v>1.5823770562343951</v>
      </c>
      <c r="L171" s="71">
        <v>8.683332061443318</v>
      </c>
      <c r="M171" s="71">
        <v>32.936443275625408</v>
      </c>
      <c r="N171" s="71">
        <v>33.916892039922381</v>
      </c>
      <c r="O171" s="71">
        <v>32.448602996160652</v>
      </c>
      <c r="P171" s="71">
        <v>34.173858883748984</v>
      </c>
      <c r="Q171" s="71">
        <v>2.0495198114944699</v>
      </c>
      <c r="R171" s="71">
        <v>0</v>
      </c>
      <c r="S171" s="71">
        <v>0</v>
      </c>
      <c r="T171" s="72"/>
      <c r="U171" s="71">
        <v>14653365</v>
      </c>
      <c r="V171" s="71">
        <v>862</v>
      </c>
      <c r="W171" s="71">
        <v>239</v>
      </c>
      <c r="X171" s="71">
        <v>10525</v>
      </c>
      <c r="Y171" s="71">
        <v>15687</v>
      </c>
      <c r="Z171" s="71">
        <v>20315</v>
      </c>
      <c r="AA171" s="71">
        <v>7096</v>
      </c>
      <c r="AB171" s="71">
        <v>33212</v>
      </c>
      <c r="AC171" s="71">
        <v>0</v>
      </c>
      <c r="AD171" s="71">
        <v>0</v>
      </c>
      <c r="AE171" s="72"/>
      <c r="AF171" s="71">
        <v>85004676.291556567</v>
      </c>
      <c r="AG171" s="71">
        <v>1376177.9067198869</v>
      </c>
      <c r="AH171" s="71">
        <v>1615746.01248159</v>
      </c>
      <c r="AI171" s="71">
        <v>66685322.551728234</v>
      </c>
      <c r="AJ171" s="71">
        <v>60147150.625522614</v>
      </c>
      <c r="AK171" s="71">
        <v>0</v>
      </c>
      <c r="AL171" s="71">
        <v>0</v>
      </c>
      <c r="AM171" s="71">
        <v>4523224.3801978594</v>
      </c>
      <c r="AN171" s="71">
        <v>0</v>
      </c>
      <c r="AO171" s="71">
        <v>0</v>
      </c>
      <c r="AP171" s="71">
        <v>219352297.76820675</v>
      </c>
      <c r="AQ171" s="72"/>
      <c r="AR171" s="71">
        <v>994</v>
      </c>
      <c r="AS171" s="71">
        <v>238</v>
      </c>
      <c r="AT171" s="71">
        <v>0</v>
      </c>
      <c r="AU171" s="71">
        <v>0</v>
      </c>
      <c r="AV171" s="71">
        <v>0</v>
      </c>
      <c r="AW171" s="71">
        <v>0</v>
      </c>
      <c r="AX171" s="71"/>
      <c r="AY171" s="72"/>
      <c r="AZ171" s="71">
        <v>4199.3</v>
      </c>
      <c r="BA171" s="71">
        <v>23332</v>
      </c>
      <c r="BB171" s="71">
        <v>0</v>
      </c>
      <c r="BC171" s="71">
        <v>0</v>
      </c>
      <c r="BD171" s="71">
        <v>0</v>
      </c>
      <c r="BE171" s="71">
        <v>0</v>
      </c>
      <c r="BF171" s="71"/>
      <c r="BG171" s="72"/>
      <c r="BH171" s="71">
        <v>0</v>
      </c>
      <c r="BI171" s="71">
        <v>0</v>
      </c>
      <c r="BJ171" s="71">
        <v>77.436000000000007</v>
      </c>
      <c r="BK171" s="71">
        <v>0</v>
      </c>
      <c r="BL171" s="71">
        <v>3.306</v>
      </c>
      <c r="BM171" s="71">
        <v>0</v>
      </c>
      <c r="BN171" s="72"/>
      <c r="BO171" s="71">
        <v>0</v>
      </c>
      <c r="BP171" s="71">
        <v>0</v>
      </c>
      <c r="BQ171" s="71">
        <v>9</v>
      </c>
      <c r="BR171" s="71">
        <v>0</v>
      </c>
      <c r="BS171" s="71">
        <v>1</v>
      </c>
      <c r="BT171" s="71">
        <v>0</v>
      </c>
      <c r="BU171"/>
      <c r="BV171" s="70">
        <v>80.742000000000004</v>
      </c>
      <c r="BW171" s="70">
        <v>0</v>
      </c>
      <c r="BX171" s="70">
        <v>0</v>
      </c>
      <c r="BY171" s="70">
        <v>0</v>
      </c>
      <c r="BZ171" s="70">
        <v>0</v>
      </c>
      <c r="CA171" s="70">
        <v>0</v>
      </c>
      <c r="CB171" s="70">
        <v>0</v>
      </c>
      <c r="CC171" s="70">
        <v>0</v>
      </c>
      <c r="CD171" s="70">
        <v>0</v>
      </c>
    </row>
    <row r="172" spans="1:82">
      <c r="A172" s="70" t="s">
        <v>1857</v>
      </c>
      <c r="B172" s="70">
        <v>408</v>
      </c>
      <c r="C172" s="70">
        <v>17</v>
      </c>
      <c r="D172" s="70">
        <v>24</v>
      </c>
      <c r="E172" s="70">
        <v>2020</v>
      </c>
      <c r="F172" s="70" t="s">
        <v>159</v>
      </c>
      <c r="G172" s="70" t="s">
        <v>1840</v>
      </c>
      <c r="H172" s="70" t="s">
        <v>1841</v>
      </c>
      <c r="I172" s="148"/>
      <c r="J172" s="71">
        <v>57.453401229395837</v>
      </c>
      <c r="K172" s="71">
        <v>1.4568178835237107</v>
      </c>
      <c r="L172" s="71">
        <v>9.2412354740867801</v>
      </c>
      <c r="M172" s="71">
        <v>33.089798646809392</v>
      </c>
      <c r="N172" s="71">
        <v>38.485820649036924</v>
      </c>
      <c r="O172" s="71">
        <v>28.534521684642879</v>
      </c>
      <c r="P172" s="71">
        <v>31.893424345888103</v>
      </c>
      <c r="Q172" s="71">
        <v>1.93691872437791</v>
      </c>
      <c r="R172" s="71">
        <v>0</v>
      </c>
      <c r="S172" s="71">
        <v>0</v>
      </c>
      <c r="T172" s="72"/>
      <c r="U172" s="71">
        <v>13602276</v>
      </c>
      <c r="V172" s="71">
        <v>752</v>
      </c>
      <c r="W172" s="71">
        <v>308</v>
      </c>
      <c r="X172" s="71">
        <v>10020</v>
      </c>
      <c r="Y172" s="71">
        <v>15656</v>
      </c>
      <c r="Z172" s="71">
        <v>20390</v>
      </c>
      <c r="AA172" s="71">
        <v>7039</v>
      </c>
      <c r="AB172" s="71">
        <v>32851</v>
      </c>
      <c r="AC172" s="71">
        <v>0</v>
      </c>
      <c r="AD172" s="71">
        <v>0</v>
      </c>
      <c r="AE172" s="72"/>
      <c r="AF172" s="71">
        <v>80166914.390654013</v>
      </c>
      <c r="AG172" s="71">
        <v>1121664.7517570283</v>
      </c>
      <c r="AH172" s="71">
        <v>1677630.2136661878</v>
      </c>
      <c r="AI172" s="71">
        <v>64863555.025795251</v>
      </c>
      <c r="AJ172" s="71">
        <v>73371107.234408543</v>
      </c>
      <c r="AK172" s="71"/>
      <c r="AL172" s="71"/>
      <c r="AM172" s="71">
        <v>4287420.4822224509</v>
      </c>
      <c r="AN172" s="71"/>
      <c r="AO172" s="71"/>
      <c r="AP172" s="71">
        <v>225488292.09850347</v>
      </c>
      <c r="AQ172" s="72"/>
      <c r="AR172" s="71">
        <v>1037</v>
      </c>
      <c r="AS172" s="71">
        <v>280</v>
      </c>
      <c r="AT172" s="71">
        <v>0</v>
      </c>
      <c r="AU172" s="71">
        <v>0</v>
      </c>
      <c r="AV172" s="71">
        <v>0</v>
      </c>
      <c r="AW172" s="71">
        <v>0</v>
      </c>
      <c r="AX172" s="71"/>
      <c r="AY172" s="72"/>
      <c r="AZ172" s="71">
        <v>4453.4000000000005</v>
      </c>
      <c r="BA172" s="71">
        <v>28002.30000000001</v>
      </c>
      <c r="BB172" s="71">
        <v>0</v>
      </c>
      <c r="BC172" s="71">
        <v>0</v>
      </c>
      <c r="BD172" s="71">
        <v>0</v>
      </c>
      <c r="BE172" s="71">
        <v>0</v>
      </c>
      <c r="BF172" s="71"/>
      <c r="BG172" s="72"/>
      <c r="BH172" s="71">
        <v>0</v>
      </c>
      <c r="BI172" s="71">
        <v>0</v>
      </c>
      <c r="BJ172" s="71">
        <v>74.42</v>
      </c>
      <c r="BK172" s="71">
        <v>0</v>
      </c>
      <c r="BL172" s="71">
        <v>2.976</v>
      </c>
      <c r="BM172" s="71">
        <v>0</v>
      </c>
      <c r="BN172" s="72"/>
      <c r="BO172" s="71">
        <v>0</v>
      </c>
      <c r="BP172" s="71">
        <v>0</v>
      </c>
      <c r="BQ172" s="71">
        <v>9</v>
      </c>
      <c r="BR172" s="71">
        <v>0</v>
      </c>
      <c r="BS172" s="71">
        <v>1</v>
      </c>
      <c r="BT172" s="71">
        <v>0</v>
      </c>
      <c r="BU172"/>
      <c r="BV172" s="70">
        <v>77.396000000000001</v>
      </c>
      <c r="BW172" s="70">
        <v>0</v>
      </c>
      <c r="BX172" s="70">
        <v>0</v>
      </c>
      <c r="BY172" s="70">
        <v>0</v>
      </c>
      <c r="BZ172" s="70">
        <v>0</v>
      </c>
      <c r="CA172" s="70">
        <v>0</v>
      </c>
      <c r="CB172" s="70">
        <v>0</v>
      </c>
      <c r="CC172" s="70">
        <v>0</v>
      </c>
      <c r="CD172" s="70">
        <v>0</v>
      </c>
    </row>
    <row r="173" spans="1:82">
      <c r="A173" s="70" t="s">
        <v>1858</v>
      </c>
      <c r="B173" s="70">
        <v>408</v>
      </c>
      <c r="C173" s="70">
        <v>18</v>
      </c>
      <c r="D173" s="70">
        <v>24</v>
      </c>
      <c r="E173" s="70">
        <v>2021</v>
      </c>
      <c r="F173" s="70" t="s">
        <v>160</v>
      </c>
      <c r="G173" s="70" t="s">
        <v>1840</v>
      </c>
      <c r="H173" s="70" t="s">
        <v>1841</v>
      </c>
      <c r="I173" s="148"/>
      <c r="J173" s="71">
        <v>52.268516056019031</v>
      </c>
      <c r="K173" s="71">
        <v>1.6416737304743556</v>
      </c>
      <c r="L173" s="71">
        <v>9.3405761578377735</v>
      </c>
      <c r="M173" s="71">
        <v>31.095305465630993</v>
      </c>
      <c r="N173" s="71">
        <v>34.012899755363527</v>
      </c>
      <c r="O173" s="71">
        <v>27.466772699407716</v>
      </c>
      <c r="P173" s="71">
        <v>32.656374388641211</v>
      </c>
      <c r="Q173" s="71">
        <v>1.8908080859585601</v>
      </c>
      <c r="R173" s="71">
        <v>0</v>
      </c>
      <c r="S173" s="71">
        <v>0</v>
      </c>
      <c r="T173" s="72"/>
      <c r="U173" s="71">
        <v>15336298</v>
      </c>
      <c r="V173" s="71">
        <v>752</v>
      </c>
      <c r="W173" s="71">
        <v>308</v>
      </c>
      <c r="X173" s="71">
        <v>10020</v>
      </c>
      <c r="Y173" s="71">
        <v>15609</v>
      </c>
      <c r="Z173" s="71">
        <v>20209</v>
      </c>
      <c r="AA173" s="71">
        <v>7028</v>
      </c>
      <c r="AB173" s="71">
        <v>32384</v>
      </c>
      <c r="AC173" s="71">
        <v>0</v>
      </c>
      <c r="AD173" s="71">
        <v>0</v>
      </c>
      <c r="AE173" s="72"/>
      <c r="AF173" s="71">
        <v>80309635.312293619</v>
      </c>
      <c r="AG173" s="71">
        <v>1268933.9654791446</v>
      </c>
      <c r="AH173" s="71">
        <v>1722648.1345303056</v>
      </c>
      <c r="AI173" s="71">
        <v>69611490.800917253</v>
      </c>
      <c r="AJ173" s="71">
        <v>68307256.955363825</v>
      </c>
      <c r="AK173" s="71">
        <v>0</v>
      </c>
      <c r="AL173" s="71">
        <v>0</v>
      </c>
      <c r="AM173" s="71">
        <v>4250849.7427678891</v>
      </c>
      <c r="AN173" s="71">
        <v>0</v>
      </c>
      <c r="AO173" s="71">
        <v>0</v>
      </c>
      <c r="AP173" s="71">
        <v>225470814.91135207</v>
      </c>
      <c r="AQ173" s="72"/>
      <c r="AR173" s="71">
        <v>1089</v>
      </c>
      <c r="AS173" s="71">
        <v>287</v>
      </c>
      <c r="AT173" s="71">
        <v>0</v>
      </c>
      <c r="AU173" s="71">
        <v>0</v>
      </c>
      <c r="AV173" s="71">
        <v>0</v>
      </c>
      <c r="AW173" s="71">
        <v>0</v>
      </c>
      <c r="AX173" s="71"/>
      <c r="AY173" s="72"/>
      <c r="AZ173" s="71">
        <v>4779.7000000000016</v>
      </c>
      <c r="BA173" s="71">
        <v>28260.80000000001</v>
      </c>
      <c r="BB173" s="71">
        <v>0</v>
      </c>
      <c r="BC173" s="71">
        <v>0</v>
      </c>
      <c r="BD173" s="71">
        <v>0</v>
      </c>
      <c r="BE173" s="71">
        <v>0</v>
      </c>
      <c r="BF173" s="71"/>
      <c r="BG173" s="72"/>
      <c r="BH173" s="71">
        <v>0</v>
      </c>
      <c r="BI173" s="71">
        <v>0</v>
      </c>
      <c r="BJ173" s="71">
        <v>45.36</v>
      </c>
      <c r="BK173" s="71">
        <v>0</v>
      </c>
      <c r="BL173" s="71">
        <v>2.9</v>
      </c>
      <c r="BM173" s="71">
        <v>0</v>
      </c>
      <c r="BN173" s="72"/>
      <c r="BO173" s="71">
        <v>0</v>
      </c>
      <c r="BP173" s="71">
        <v>0</v>
      </c>
      <c r="BQ173" s="71">
        <v>8</v>
      </c>
      <c r="BR173" s="71">
        <v>0</v>
      </c>
      <c r="BS173" s="71">
        <v>1</v>
      </c>
      <c r="BT173" s="71">
        <v>0</v>
      </c>
      <c r="BU173"/>
      <c r="BV173" s="70">
        <v>48.26</v>
      </c>
      <c r="BW173" s="70">
        <v>0</v>
      </c>
      <c r="BX173" s="70">
        <v>0</v>
      </c>
      <c r="BY173" s="70">
        <v>0</v>
      </c>
      <c r="BZ173" s="70">
        <v>0</v>
      </c>
      <c r="CA173" s="70">
        <v>0</v>
      </c>
      <c r="CB173" s="70">
        <v>0</v>
      </c>
      <c r="CC173" s="70">
        <v>0</v>
      </c>
      <c r="CD173" s="70">
        <v>0</v>
      </c>
    </row>
    <row r="174" spans="1:82">
      <c r="A174" s="70" t="s">
        <v>1859</v>
      </c>
      <c r="B174" s="70">
        <v>408</v>
      </c>
      <c r="C174" s="70">
        <v>19</v>
      </c>
      <c r="D174" s="70">
        <v>24</v>
      </c>
      <c r="E174" s="70">
        <v>2022</v>
      </c>
      <c r="F174" s="70" t="s">
        <v>161</v>
      </c>
      <c r="G174" s="70" t="s">
        <v>1840</v>
      </c>
      <c r="H174" s="70" t="s">
        <v>1841</v>
      </c>
      <c r="I174" s="148"/>
      <c r="J174" s="71">
        <v>57.054515600413836</v>
      </c>
      <c r="K174" s="71">
        <v>1.5408701652452024</v>
      </c>
      <c r="L174" s="71">
        <v>6.9871945401707425</v>
      </c>
      <c r="M174" s="71">
        <v>35.835429277962746</v>
      </c>
      <c r="N174" s="71">
        <v>36.967318825086885</v>
      </c>
      <c r="O174" s="71">
        <v>28.691672996905041</v>
      </c>
      <c r="P174" s="71">
        <v>32.220944063524215</v>
      </c>
      <c r="Q174" s="71">
        <v>1.8814212966839061</v>
      </c>
      <c r="R174" s="71">
        <v>0</v>
      </c>
      <c r="S174" s="71">
        <v>0</v>
      </c>
      <c r="T174" s="72"/>
      <c r="U174" s="71">
        <v>16982235</v>
      </c>
      <c r="V174" s="71">
        <v>752</v>
      </c>
      <c r="W174" s="71">
        <v>308</v>
      </c>
      <c r="X174" s="71">
        <v>10020</v>
      </c>
      <c r="Y174" s="71">
        <v>15669</v>
      </c>
      <c r="Z174" s="71">
        <v>20057</v>
      </c>
      <c r="AA174" s="71">
        <v>7040</v>
      </c>
      <c r="AB174" s="71">
        <v>31959</v>
      </c>
      <c r="AC174" s="71">
        <v>0</v>
      </c>
      <c r="AD174" s="71">
        <v>0</v>
      </c>
      <c r="AE174" s="72"/>
      <c r="AF174" s="71">
        <v>80149191.437784731</v>
      </c>
      <c r="AG174" s="71">
        <v>1265842.1371808224</v>
      </c>
      <c r="AH174" s="71">
        <v>1512132.0695262984</v>
      </c>
      <c r="AI174" s="71">
        <v>69456810.071651831</v>
      </c>
      <c r="AJ174" s="71">
        <v>68977506.778565973</v>
      </c>
      <c r="AK174" s="71">
        <v>0</v>
      </c>
      <c r="AL174" s="71">
        <v>0</v>
      </c>
      <c r="AM174" s="71">
        <v>4126779.2019570065</v>
      </c>
      <c r="AN174" s="71">
        <v>0</v>
      </c>
      <c r="AO174" s="71">
        <v>0</v>
      </c>
      <c r="AP174" s="71">
        <v>225488261.69666666</v>
      </c>
      <c r="AQ174" s="72"/>
      <c r="AR174" s="71">
        <v>1146</v>
      </c>
      <c r="AS174" s="71">
        <v>290</v>
      </c>
      <c r="AT174" s="71">
        <v>0</v>
      </c>
      <c r="AU174" s="71">
        <v>0</v>
      </c>
      <c r="AV174" s="71">
        <v>0</v>
      </c>
      <c r="AW174" s="71">
        <v>0</v>
      </c>
      <c r="AX174" s="71"/>
      <c r="AY174" s="72"/>
      <c r="AZ174" s="71">
        <v>5116.4000000000024</v>
      </c>
      <c r="BA174" s="71">
        <v>28520.600000000009</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1860</v>
      </c>
      <c r="B175" s="70">
        <v>408</v>
      </c>
      <c r="C175" s="70">
        <v>20</v>
      </c>
      <c r="D175" s="70">
        <v>24</v>
      </c>
      <c r="E175" s="70">
        <v>2023</v>
      </c>
      <c r="F175" s="70" t="s">
        <v>1539</v>
      </c>
      <c r="G175" s="70" t="s">
        <v>1840</v>
      </c>
      <c r="H175" s="70" t="s">
        <v>1841</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1202</v>
      </c>
      <c r="AS175" s="71">
        <v>291</v>
      </c>
      <c r="AT175" s="71">
        <v>0</v>
      </c>
      <c r="AU175" s="71">
        <v>0</v>
      </c>
      <c r="AV175" s="71">
        <v>0</v>
      </c>
      <c r="AW175" s="71">
        <v>0</v>
      </c>
      <c r="AX175" s="71"/>
      <c r="AY175" s="72"/>
      <c r="AZ175" s="71">
        <v>5445.6000000000022</v>
      </c>
      <c r="BA175" s="71">
        <v>28531.000000000011</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1861</v>
      </c>
      <c r="B176" s="70">
        <v>408</v>
      </c>
      <c r="C176" s="70">
        <v>21</v>
      </c>
      <c r="D176" s="70">
        <v>24</v>
      </c>
      <c r="E176" s="70">
        <v>2024</v>
      </c>
      <c r="F176" s="70" t="s">
        <v>1554</v>
      </c>
      <c r="G176" s="70" t="s">
        <v>1840</v>
      </c>
      <c r="H176" s="70" t="s">
        <v>1841</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1862</v>
      </c>
      <c r="B177" s="70">
        <v>69</v>
      </c>
      <c r="C177" s="70">
        <v>1</v>
      </c>
      <c r="D177" s="70">
        <v>5</v>
      </c>
      <c r="E177" s="70">
        <v>1990</v>
      </c>
      <c r="F177" s="70" t="s">
        <v>787</v>
      </c>
      <c r="G177" s="70" t="s">
        <v>1863</v>
      </c>
      <c r="H177" s="70" t="s">
        <v>1864</v>
      </c>
      <c r="I177" s="148"/>
      <c r="J177" s="71">
        <v>1482.1799742875201</v>
      </c>
      <c r="K177" s="71">
        <v>7.8501119903901682</v>
      </c>
      <c r="L177" s="71">
        <v>6.5267590898545782</v>
      </c>
      <c r="M177" s="71">
        <v>38.55711810536927</v>
      </c>
      <c r="N177" s="71">
        <v>53.056602308432929</v>
      </c>
      <c r="O177" s="71">
        <v>35.629913330874388</v>
      </c>
      <c r="P177" s="71">
        <v>48.057936051572817</v>
      </c>
      <c r="Q177" s="71">
        <v>2.8527510145451398</v>
      </c>
      <c r="R177" s="71">
        <v>11.583644056775791</v>
      </c>
      <c r="S177" s="71">
        <v>2.8455405790400938</v>
      </c>
      <c r="T177" s="72"/>
      <c r="U177" s="71">
        <v>26734168</v>
      </c>
      <c r="V177" s="71">
        <v>1751</v>
      </c>
      <c r="W177" s="71">
        <v>71</v>
      </c>
      <c r="X177" s="71">
        <v>11829</v>
      </c>
      <c r="Y177" s="71">
        <v>14250</v>
      </c>
      <c r="Z177" s="71">
        <v>14655</v>
      </c>
      <c r="AA177" s="71">
        <v>11669</v>
      </c>
      <c r="AB177" s="71">
        <v>46319</v>
      </c>
      <c r="AC177" s="71">
        <v>2006308</v>
      </c>
      <c r="AD177" s="71">
        <v>2.8455405790400938</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1865</v>
      </c>
      <c r="B178" s="70">
        <v>70</v>
      </c>
      <c r="C178" s="70">
        <v>2</v>
      </c>
      <c r="D178" s="70">
        <v>5</v>
      </c>
      <c r="E178" s="70">
        <v>2005</v>
      </c>
      <c r="F178" s="70" t="s">
        <v>789</v>
      </c>
      <c r="G178" s="1064" t="s">
        <v>1863</v>
      </c>
      <c r="H178" s="70" t="s">
        <v>1864</v>
      </c>
      <c r="I178" s="148"/>
      <c r="J178" s="71">
        <v>1133.3259465881081</v>
      </c>
      <c r="K178" s="71">
        <v>4.4153806790777246</v>
      </c>
      <c r="L178" s="71">
        <v>3.1750432134695949</v>
      </c>
      <c r="M178" s="71">
        <v>63.832470504655213</v>
      </c>
      <c r="N178" s="71">
        <v>85.592895750939078</v>
      </c>
      <c r="O178" s="71">
        <v>48.116876784364642</v>
      </c>
      <c r="P178" s="71">
        <v>42.255859458011557</v>
      </c>
      <c r="Q178" s="71">
        <v>2.4381100922646901</v>
      </c>
      <c r="R178" s="71">
        <v>12.058030377135131</v>
      </c>
      <c r="S178" s="71">
        <v>3.78119969929321</v>
      </c>
      <c r="T178" s="72"/>
      <c r="U178" s="71">
        <v>23114138</v>
      </c>
      <c r="V178" s="71">
        <v>1235</v>
      </c>
      <c r="W178" s="71">
        <v>39</v>
      </c>
      <c r="X178" s="71">
        <v>9332</v>
      </c>
      <c r="Y178" s="71">
        <v>15818</v>
      </c>
      <c r="Z178" s="71">
        <v>22902</v>
      </c>
      <c r="AA178" s="71">
        <v>8403</v>
      </c>
      <c r="AB178" s="71">
        <v>41384</v>
      </c>
      <c r="AC178" s="71">
        <v>2132213</v>
      </c>
      <c r="AD178" s="71">
        <v>3.78119969929321</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1866</v>
      </c>
      <c r="B179" s="70">
        <v>71</v>
      </c>
      <c r="C179" s="70">
        <v>3</v>
      </c>
      <c r="D179" s="70">
        <v>5</v>
      </c>
      <c r="E179" s="70">
        <v>2006</v>
      </c>
      <c r="F179" s="70" t="s">
        <v>790</v>
      </c>
      <c r="G179" s="1064" t="s">
        <v>1863</v>
      </c>
      <c r="H179" s="70" t="s">
        <v>1864</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1867</v>
      </c>
      <c r="B180" s="70">
        <v>72</v>
      </c>
      <c r="C180" s="70">
        <v>4</v>
      </c>
      <c r="D180" s="70">
        <v>5</v>
      </c>
      <c r="E180" s="70">
        <v>2007</v>
      </c>
      <c r="F180" s="70" t="s">
        <v>791</v>
      </c>
      <c r="G180" s="70" t="s">
        <v>1863</v>
      </c>
      <c r="H180" s="70" t="s">
        <v>1864</v>
      </c>
      <c r="I180" s="148"/>
      <c r="J180" s="71">
        <v>1291.291783542129</v>
      </c>
      <c r="K180" s="71">
        <v>3.905878113080254</v>
      </c>
      <c r="L180" s="71">
        <v>1.9126250291114379</v>
      </c>
      <c r="M180" s="71">
        <v>69.424354902646797</v>
      </c>
      <c r="N180" s="71">
        <v>76.393637933218201</v>
      </c>
      <c r="O180" s="71">
        <v>46.51456267282073</v>
      </c>
      <c r="P180" s="71">
        <v>41.541388973504617</v>
      </c>
      <c r="Q180" s="71">
        <v>2.4935567408931001</v>
      </c>
      <c r="R180" s="71">
        <v>12.409565704200849</v>
      </c>
      <c r="S180" s="71">
        <v>3.416885342980168</v>
      </c>
      <c r="T180" s="72"/>
      <c r="U180" s="71">
        <v>28591161</v>
      </c>
      <c r="V180" s="71">
        <v>1136</v>
      </c>
      <c r="W180" s="71">
        <v>37</v>
      </c>
      <c r="X180" s="71">
        <v>11352</v>
      </c>
      <c r="Y180" s="71">
        <v>15786</v>
      </c>
      <c r="Z180" s="71">
        <v>23015</v>
      </c>
      <c r="AA180" s="71">
        <v>8135</v>
      </c>
      <c r="AB180" s="71">
        <v>40087</v>
      </c>
      <c r="AC180" s="71">
        <v>2257337</v>
      </c>
      <c r="AD180" s="71">
        <v>3.416885342980168</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1868</v>
      </c>
      <c r="B181" s="70">
        <v>73</v>
      </c>
      <c r="C181" s="70">
        <v>5</v>
      </c>
      <c r="D181" s="70">
        <v>5</v>
      </c>
      <c r="E181" s="70">
        <v>2008</v>
      </c>
      <c r="F181" s="70" t="s">
        <v>792</v>
      </c>
      <c r="G181" s="70" t="s">
        <v>1863</v>
      </c>
      <c r="H181" s="70" t="s">
        <v>1864</v>
      </c>
      <c r="I181" s="148"/>
      <c r="J181" s="71">
        <v>1249.4125729449061</v>
      </c>
      <c r="K181" s="71">
        <v>2.964193736648125</v>
      </c>
      <c r="L181" s="71">
        <v>1.723621771660917</v>
      </c>
      <c r="M181" s="71">
        <v>70.756047459372738</v>
      </c>
      <c r="N181" s="71">
        <v>77.102803080109567</v>
      </c>
      <c r="O181" s="71">
        <v>44.837762037908007</v>
      </c>
      <c r="P181" s="71">
        <v>40.157667781180237</v>
      </c>
      <c r="Q181" s="71">
        <v>2.4223634014268098</v>
      </c>
      <c r="R181" s="71">
        <v>11.935787322208609</v>
      </c>
      <c r="S181" s="71">
        <v>3.419923552041459</v>
      </c>
      <c r="T181" s="72"/>
      <c r="U181" s="71">
        <v>31747828</v>
      </c>
      <c r="V181" s="71">
        <v>1136</v>
      </c>
      <c r="W181" s="71">
        <v>37</v>
      </c>
      <c r="X181" s="71">
        <v>11352</v>
      </c>
      <c r="Y181" s="71">
        <v>15780</v>
      </c>
      <c r="Z181" s="71">
        <v>22964</v>
      </c>
      <c r="AA181" s="71">
        <v>7873</v>
      </c>
      <c r="AB181" s="71">
        <v>39583</v>
      </c>
      <c r="AC181" s="71">
        <v>2254506</v>
      </c>
      <c r="AD181" s="71">
        <v>3.419923552041459</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1869</v>
      </c>
      <c r="B182" s="70">
        <v>74</v>
      </c>
      <c r="C182" s="70">
        <v>6</v>
      </c>
      <c r="D182" s="70">
        <v>5</v>
      </c>
      <c r="E182" s="70">
        <v>2009</v>
      </c>
      <c r="F182" s="70" t="s">
        <v>176</v>
      </c>
      <c r="G182" s="70" t="s">
        <v>1863</v>
      </c>
      <c r="H182" s="70" t="s">
        <v>1864</v>
      </c>
      <c r="I182" s="148"/>
      <c r="J182" s="71">
        <v>976.95720820920383</v>
      </c>
      <c r="K182" s="71">
        <v>2.662333026215526</v>
      </c>
      <c r="L182" s="71">
        <v>3.107230844026311</v>
      </c>
      <c r="M182" s="71">
        <v>65.524099234423133</v>
      </c>
      <c r="N182" s="71">
        <v>70.899254878715013</v>
      </c>
      <c r="O182" s="71">
        <v>45.388509252343333</v>
      </c>
      <c r="P182" s="71">
        <v>38.127938084680231</v>
      </c>
      <c r="Q182" s="71">
        <v>2.2758122755247299</v>
      </c>
      <c r="R182" s="71">
        <v>12.26823138658219</v>
      </c>
      <c r="S182" s="71">
        <v>3.5078586879417828</v>
      </c>
      <c r="T182" s="72"/>
      <c r="U182" s="71">
        <v>21086711</v>
      </c>
      <c r="V182" s="71">
        <v>1046</v>
      </c>
      <c r="W182" s="71">
        <v>97</v>
      </c>
      <c r="X182" s="71">
        <v>11901</v>
      </c>
      <c r="Y182" s="71">
        <v>15759</v>
      </c>
      <c r="Z182" s="71">
        <v>22945</v>
      </c>
      <c r="AA182" s="71">
        <v>7674</v>
      </c>
      <c r="AB182" s="71">
        <v>39038</v>
      </c>
      <c r="AC182" s="71">
        <v>2260712</v>
      </c>
      <c r="AD182" s="71">
        <v>3.5078586879417828</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251.346</v>
      </c>
      <c r="BK182" s="71">
        <v>0</v>
      </c>
      <c r="BL182" s="71">
        <v>0</v>
      </c>
      <c r="BM182" s="71">
        <v>0</v>
      </c>
      <c r="BN182" s="72"/>
      <c r="BO182" s="71">
        <v>0</v>
      </c>
      <c r="BP182" s="71">
        <v>0</v>
      </c>
      <c r="BQ182" s="71">
        <v>13</v>
      </c>
      <c r="BR182" s="71">
        <v>0</v>
      </c>
      <c r="BS182" s="71">
        <v>0</v>
      </c>
      <c r="BT182" s="71">
        <v>0</v>
      </c>
      <c r="BU182"/>
      <c r="BV182" s="70">
        <v>247.93</v>
      </c>
      <c r="BW182" s="70">
        <v>0</v>
      </c>
      <c r="BX182" s="70">
        <v>0</v>
      </c>
      <c r="BY182" s="70">
        <v>0</v>
      </c>
      <c r="BZ182" s="70">
        <v>0</v>
      </c>
      <c r="CA182" s="70">
        <v>0</v>
      </c>
      <c r="CB182" s="70">
        <v>3.4159999999999999</v>
      </c>
      <c r="CC182" s="70">
        <v>0</v>
      </c>
      <c r="CD182" s="70">
        <v>0</v>
      </c>
    </row>
    <row r="183" spans="1:82">
      <c r="A183" s="70" t="s">
        <v>1870</v>
      </c>
      <c r="B183" s="70">
        <v>75</v>
      </c>
      <c r="C183" s="70">
        <v>7</v>
      </c>
      <c r="D183" s="70">
        <v>5</v>
      </c>
      <c r="E183" s="70">
        <v>2010</v>
      </c>
      <c r="F183" s="70" t="s">
        <v>177</v>
      </c>
      <c r="G183" s="70" t="s">
        <v>1863</v>
      </c>
      <c r="H183" s="70" t="s">
        <v>1864</v>
      </c>
      <c r="I183" s="148"/>
      <c r="J183" s="71">
        <v>1024.4489491277491</v>
      </c>
      <c r="K183" s="71">
        <v>2.9083417721708358</v>
      </c>
      <c r="L183" s="71">
        <v>2.9438191593744381</v>
      </c>
      <c r="M183" s="71">
        <v>74.06410496666129</v>
      </c>
      <c r="N183" s="71">
        <v>76.306501836606159</v>
      </c>
      <c r="O183" s="71">
        <v>45.097844713219153</v>
      </c>
      <c r="P183" s="71">
        <v>38.095570573817973</v>
      </c>
      <c r="Q183" s="71">
        <v>2.3441253677260199</v>
      </c>
      <c r="R183" s="71">
        <v>13.065726035951069</v>
      </c>
      <c r="S183" s="71">
        <v>3.586941953389382</v>
      </c>
      <c r="T183" s="72"/>
      <c r="U183" s="71">
        <v>23042650</v>
      </c>
      <c r="V183" s="71">
        <v>1046</v>
      </c>
      <c r="W183" s="71">
        <v>97</v>
      </c>
      <c r="X183" s="71">
        <v>11901</v>
      </c>
      <c r="Y183" s="71">
        <v>15760</v>
      </c>
      <c r="Z183" s="71">
        <v>22904</v>
      </c>
      <c r="AA183" s="71">
        <v>7476</v>
      </c>
      <c r="AB183" s="71">
        <v>38530</v>
      </c>
      <c r="AC183" s="71">
        <v>2281649</v>
      </c>
      <c r="AD183" s="71">
        <v>3.586941953389382</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274.94499999999999</v>
      </c>
      <c r="BK183" s="71">
        <v>0</v>
      </c>
      <c r="BL183" s="71">
        <v>0</v>
      </c>
      <c r="BM183" s="71">
        <v>0</v>
      </c>
      <c r="BN183" s="72"/>
      <c r="BO183" s="71">
        <v>0</v>
      </c>
      <c r="BP183" s="71">
        <v>0</v>
      </c>
      <c r="BQ183" s="71">
        <v>13</v>
      </c>
      <c r="BR183" s="71">
        <v>0</v>
      </c>
      <c r="BS183" s="71">
        <v>0</v>
      </c>
      <c r="BT183" s="71">
        <v>0</v>
      </c>
      <c r="BU183"/>
      <c r="BV183" s="70">
        <v>269.86700000000002</v>
      </c>
      <c r="BW183" s="70">
        <v>0</v>
      </c>
      <c r="BX183" s="70">
        <v>0</v>
      </c>
      <c r="BY183" s="70">
        <v>0</v>
      </c>
      <c r="BZ183" s="70">
        <v>0</v>
      </c>
      <c r="CA183" s="70">
        <v>0</v>
      </c>
      <c r="CB183" s="70">
        <v>5.0780000000000003</v>
      </c>
      <c r="CC183" s="70">
        <v>0</v>
      </c>
      <c r="CD183" s="70">
        <v>0</v>
      </c>
    </row>
    <row r="184" spans="1:82">
      <c r="A184" s="70" t="s">
        <v>1871</v>
      </c>
      <c r="B184" s="70">
        <v>76</v>
      </c>
      <c r="C184" s="70">
        <v>8</v>
      </c>
      <c r="D184" s="70">
        <v>5</v>
      </c>
      <c r="E184" s="70">
        <v>2011</v>
      </c>
      <c r="F184" s="70" t="s">
        <v>178</v>
      </c>
      <c r="G184" s="70" t="s">
        <v>1863</v>
      </c>
      <c r="H184" s="70" t="s">
        <v>1864</v>
      </c>
      <c r="I184" s="148"/>
      <c r="J184" s="71">
        <v>958.94655238110454</v>
      </c>
      <c r="K184" s="71">
        <v>3.457019620257086</v>
      </c>
      <c r="L184" s="71">
        <v>3.9496800862200589</v>
      </c>
      <c r="M184" s="71">
        <v>70.424597134899741</v>
      </c>
      <c r="N184" s="71">
        <v>67.04333271093472</v>
      </c>
      <c r="O184" s="71">
        <v>44.163979257234431</v>
      </c>
      <c r="P184" s="71">
        <v>36.608690347153214</v>
      </c>
      <c r="Q184" s="71">
        <v>2.6732540534262599</v>
      </c>
      <c r="R184" s="71">
        <v>13.136573699341261</v>
      </c>
      <c r="S184" s="71">
        <v>2.7418453480807279</v>
      </c>
      <c r="T184" s="72"/>
      <c r="U184" s="71">
        <v>21653640</v>
      </c>
      <c r="V184" s="71">
        <v>1046</v>
      </c>
      <c r="W184" s="71">
        <v>97</v>
      </c>
      <c r="X184" s="71">
        <v>11901</v>
      </c>
      <c r="Y184" s="71">
        <v>15762</v>
      </c>
      <c r="Z184" s="71">
        <v>22917</v>
      </c>
      <c r="AA184" s="71">
        <v>7398</v>
      </c>
      <c r="AB184" s="71">
        <v>38093</v>
      </c>
      <c r="AC184" s="71">
        <v>2290227</v>
      </c>
      <c r="AD184" s="71">
        <v>2.7418453480807279</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283.39499999999998</v>
      </c>
      <c r="BK184" s="71">
        <v>0</v>
      </c>
      <c r="BL184" s="71">
        <v>0</v>
      </c>
      <c r="BM184" s="71">
        <v>0</v>
      </c>
      <c r="BN184" s="72"/>
      <c r="BO184" s="71">
        <v>0</v>
      </c>
      <c r="BP184" s="71">
        <v>0</v>
      </c>
      <c r="BQ184" s="71">
        <v>13</v>
      </c>
      <c r="BR184" s="71">
        <v>0</v>
      </c>
      <c r="BS184" s="71">
        <v>0</v>
      </c>
      <c r="BT184" s="71">
        <v>0</v>
      </c>
      <c r="BU184"/>
      <c r="BV184" s="70">
        <v>283.39499999999998</v>
      </c>
      <c r="BW184" s="70">
        <v>0</v>
      </c>
      <c r="BX184" s="70">
        <v>0</v>
      </c>
      <c r="BY184" s="70">
        <v>0</v>
      </c>
      <c r="BZ184" s="70">
        <v>0</v>
      </c>
      <c r="CA184" s="70">
        <v>0</v>
      </c>
      <c r="CB184" s="70">
        <v>0</v>
      </c>
      <c r="CC184" s="70">
        <v>0</v>
      </c>
      <c r="CD184" s="70">
        <v>0</v>
      </c>
    </row>
    <row r="185" spans="1:82">
      <c r="A185" s="70" t="s">
        <v>1872</v>
      </c>
      <c r="B185" s="70">
        <v>77</v>
      </c>
      <c r="C185" s="70">
        <v>9</v>
      </c>
      <c r="D185" s="70">
        <v>5</v>
      </c>
      <c r="E185" s="70">
        <v>2012</v>
      </c>
      <c r="F185" s="70" t="s">
        <v>179</v>
      </c>
      <c r="G185" s="70" t="s">
        <v>1863</v>
      </c>
      <c r="H185" s="70" t="s">
        <v>1864</v>
      </c>
      <c r="I185" s="148"/>
      <c r="J185" s="71">
        <v>1253.5122216352511</v>
      </c>
      <c r="K185" s="71">
        <v>3.1268730027000391</v>
      </c>
      <c r="L185" s="71">
        <v>3.9193407904786022</v>
      </c>
      <c r="M185" s="71">
        <v>68.033009310293806</v>
      </c>
      <c r="N185" s="71">
        <v>75.72981535034134</v>
      </c>
      <c r="O185" s="71">
        <v>44.223694165501151</v>
      </c>
      <c r="P185" s="71">
        <v>36.150109638782418</v>
      </c>
      <c r="Q185" s="71">
        <v>2.898565725484</v>
      </c>
      <c r="R185" s="71">
        <v>13.868087368609769</v>
      </c>
      <c r="S185" s="71">
        <v>2.8843554631883142</v>
      </c>
      <c r="T185" s="72"/>
      <c r="U185" s="71">
        <v>28112394</v>
      </c>
      <c r="V185" s="71">
        <v>1046</v>
      </c>
      <c r="W185" s="71">
        <v>97</v>
      </c>
      <c r="X185" s="71">
        <v>11901</v>
      </c>
      <c r="Y185" s="71">
        <v>16084</v>
      </c>
      <c r="Z185" s="71">
        <v>23130</v>
      </c>
      <c r="AA185" s="71">
        <v>7264</v>
      </c>
      <c r="AB185" s="71">
        <v>38016</v>
      </c>
      <c r="AC185" s="71">
        <v>2355137</v>
      </c>
      <c r="AD185" s="71">
        <v>2.8843554631883142</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258.22199999999998</v>
      </c>
      <c r="BK185" s="71">
        <v>0</v>
      </c>
      <c r="BL185" s="71">
        <v>0</v>
      </c>
      <c r="BM185" s="71">
        <v>0</v>
      </c>
      <c r="BN185" s="72"/>
      <c r="BO185" s="71">
        <v>0</v>
      </c>
      <c r="BP185" s="71">
        <v>0</v>
      </c>
      <c r="BQ185" s="71">
        <v>13</v>
      </c>
      <c r="BR185" s="71">
        <v>0</v>
      </c>
      <c r="BS185" s="71">
        <v>0</v>
      </c>
      <c r="BT185" s="71">
        <v>0</v>
      </c>
      <c r="BU185"/>
      <c r="BV185" s="70">
        <v>252.23699999999999</v>
      </c>
      <c r="BW185" s="70">
        <v>0</v>
      </c>
      <c r="BX185" s="70">
        <v>0</v>
      </c>
      <c r="BY185" s="70">
        <v>0</v>
      </c>
      <c r="BZ185" s="70">
        <v>0</v>
      </c>
      <c r="CA185" s="70">
        <v>0</v>
      </c>
      <c r="CB185" s="70">
        <v>5.9850000000000003</v>
      </c>
      <c r="CC185" s="70">
        <v>0</v>
      </c>
      <c r="CD185" s="70">
        <v>0</v>
      </c>
    </row>
    <row r="186" spans="1:82">
      <c r="A186" s="70" t="s">
        <v>1873</v>
      </c>
      <c r="B186" s="70">
        <v>78</v>
      </c>
      <c r="C186" s="70">
        <v>10</v>
      </c>
      <c r="D186" s="70">
        <v>5</v>
      </c>
      <c r="E186" s="70">
        <v>2013</v>
      </c>
      <c r="F186" s="70" t="s">
        <v>180</v>
      </c>
      <c r="G186" s="70" t="s">
        <v>1863</v>
      </c>
      <c r="H186" s="70" t="s">
        <v>1864</v>
      </c>
      <c r="I186" s="148"/>
      <c r="J186" s="71">
        <v>1262.6404842163799</v>
      </c>
      <c r="K186" s="71">
        <v>2.621437840878535</v>
      </c>
      <c r="L186" s="71">
        <v>3.6400787305307309</v>
      </c>
      <c r="M186" s="71">
        <v>67.237670669299121</v>
      </c>
      <c r="N186" s="71">
        <v>75.58883537005525</v>
      </c>
      <c r="O186" s="71">
        <v>42.465355607233349</v>
      </c>
      <c r="P186" s="71">
        <v>35.876703672630818</v>
      </c>
      <c r="Q186" s="71">
        <v>2.9041347778583702</v>
      </c>
      <c r="R186" s="71">
        <v>14.17739242795593</v>
      </c>
      <c r="S186" s="71">
        <v>2.8073754800302129</v>
      </c>
      <c r="T186" s="72"/>
      <c r="U186" s="71">
        <v>27090085</v>
      </c>
      <c r="V186" s="71">
        <v>1046</v>
      </c>
      <c r="W186" s="71">
        <v>97</v>
      </c>
      <c r="X186" s="71">
        <v>11901</v>
      </c>
      <c r="Y186" s="71">
        <v>15991</v>
      </c>
      <c r="Z186" s="71">
        <v>23202</v>
      </c>
      <c r="AA186" s="71">
        <v>7182</v>
      </c>
      <c r="AB186" s="71">
        <v>37543</v>
      </c>
      <c r="AC186" s="71">
        <v>2350212</v>
      </c>
      <c r="AD186" s="71">
        <v>2.8073754800302129</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281.48500000000001</v>
      </c>
      <c r="BK186" s="71">
        <v>0</v>
      </c>
      <c r="BL186" s="71">
        <v>0</v>
      </c>
      <c r="BM186" s="71">
        <v>0</v>
      </c>
      <c r="BN186" s="72"/>
      <c r="BO186" s="71">
        <v>0</v>
      </c>
      <c r="BP186" s="71">
        <v>0</v>
      </c>
      <c r="BQ186" s="71">
        <v>14</v>
      </c>
      <c r="BR186" s="71">
        <v>0</v>
      </c>
      <c r="BS186" s="71">
        <v>0</v>
      </c>
      <c r="BT186" s="71">
        <v>0</v>
      </c>
      <c r="BU186"/>
      <c r="BV186" s="70">
        <v>278.44</v>
      </c>
      <c r="BW186" s="70">
        <v>0</v>
      </c>
      <c r="BX186" s="70">
        <v>0</v>
      </c>
      <c r="BY186" s="70">
        <v>0</v>
      </c>
      <c r="BZ186" s="70">
        <v>0</v>
      </c>
      <c r="CA186" s="70">
        <v>0</v>
      </c>
      <c r="CB186" s="70">
        <v>3.0449999999999999</v>
      </c>
      <c r="CC186" s="70">
        <v>0</v>
      </c>
      <c r="CD186" s="70">
        <v>0</v>
      </c>
    </row>
    <row r="187" spans="1:82">
      <c r="A187" s="70" t="s">
        <v>1874</v>
      </c>
      <c r="B187" s="70">
        <v>79</v>
      </c>
      <c r="C187" s="70">
        <v>11</v>
      </c>
      <c r="D187" s="70">
        <v>5</v>
      </c>
      <c r="E187" s="70">
        <v>2014</v>
      </c>
      <c r="F187" s="70" t="s">
        <v>181</v>
      </c>
      <c r="G187" s="70" t="s">
        <v>1863</v>
      </c>
      <c r="H187" s="70" t="s">
        <v>1864</v>
      </c>
      <c r="I187" s="148"/>
      <c r="J187" s="71">
        <v>1115.1798357964119</v>
      </c>
      <c r="K187" s="71">
        <v>2.260306334133086</v>
      </c>
      <c r="L187" s="71">
        <v>2.691129544244836</v>
      </c>
      <c r="M187" s="71">
        <v>63.467433230784962</v>
      </c>
      <c r="N187" s="71">
        <v>69.555325868566413</v>
      </c>
      <c r="O187" s="71">
        <v>40.392437490699336</v>
      </c>
      <c r="P187" s="71">
        <v>35.576116380221464</v>
      </c>
      <c r="Q187" s="71">
        <v>2.74975515483957</v>
      </c>
      <c r="R187" s="71">
        <v>13.899642123831921</v>
      </c>
      <c r="S187" s="71">
        <v>3.2992179766</v>
      </c>
      <c r="T187" s="72"/>
      <c r="U187" s="71">
        <v>25546652</v>
      </c>
      <c r="V187" s="71">
        <v>784</v>
      </c>
      <c r="W187" s="71">
        <v>73</v>
      </c>
      <c r="X187" s="71">
        <v>11085</v>
      </c>
      <c r="Y187" s="71">
        <v>16011</v>
      </c>
      <c r="Z187" s="71">
        <v>23244</v>
      </c>
      <c r="AA187" s="71">
        <v>7085</v>
      </c>
      <c r="AB187" s="71">
        <v>37050</v>
      </c>
      <c r="AC187" s="71">
        <v>2311414</v>
      </c>
      <c r="AD187" s="71">
        <v>3.2992179766</v>
      </c>
      <c r="AE187" s="72"/>
      <c r="AF187" s="71"/>
      <c r="AG187" s="71"/>
      <c r="AH187" s="71"/>
      <c r="AI187" s="71"/>
      <c r="AJ187" s="71"/>
      <c r="AK187" s="71"/>
      <c r="AL187" s="71"/>
      <c r="AM187" s="71"/>
      <c r="AN187" s="71"/>
      <c r="AO187" s="71"/>
      <c r="AP187" s="71"/>
      <c r="AQ187" s="72"/>
      <c r="AR187" s="71">
        <v>726</v>
      </c>
      <c r="AS187" s="71">
        <v>207</v>
      </c>
      <c r="AT187" s="71">
        <v>0</v>
      </c>
      <c r="AU187" s="71">
        <v>0</v>
      </c>
      <c r="AV187" s="71">
        <v>0</v>
      </c>
      <c r="AW187" s="71">
        <v>0</v>
      </c>
      <c r="AX187" s="71"/>
      <c r="AY187" s="72"/>
      <c r="AZ187" s="71">
        <v>3171.9259999999999</v>
      </c>
      <c r="BA187" s="71">
        <v>7812.2400000000007</v>
      </c>
      <c r="BB187" s="71">
        <v>0</v>
      </c>
      <c r="BC187" s="71">
        <v>0</v>
      </c>
      <c r="BD187" s="71">
        <v>0</v>
      </c>
      <c r="BE187" s="71">
        <v>0</v>
      </c>
      <c r="BF187" s="71"/>
      <c r="BG187" s="72"/>
      <c r="BH187" s="71">
        <v>0</v>
      </c>
      <c r="BI187" s="71">
        <v>0</v>
      </c>
      <c r="BJ187" s="71">
        <v>254.399</v>
      </c>
      <c r="BK187" s="71">
        <v>0</v>
      </c>
      <c r="BL187" s="71">
        <v>0</v>
      </c>
      <c r="BM187" s="71">
        <v>0</v>
      </c>
      <c r="BN187" s="72"/>
      <c r="BO187" s="71">
        <v>0</v>
      </c>
      <c r="BP187" s="71">
        <v>0</v>
      </c>
      <c r="BQ187" s="71">
        <v>12</v>
      </c>
      <c r="BR187" s="71">
        <v>0</v>
      </c>
      <c r="BS187" s="71">
        <v>0</v>
      </c>
      <c r="BT187" s="71">
        <v>0</v>
      </c>
      <c r="BU187"/>
      <c r="BV187" s="70">
        <v>254.399</v>
      </c>
      <c r="BW187" s="70">
        <v>0</v>
      </c>
      <c r="BX187" s="70">
        <v>0</v>
      </c>
      <c r="BY187" s="70">
        <v>0</v>
      </c>
      <c r="BZ187" s="70">
        <v>0</v>
      </c>
      <c r="CA187" s="70">
        <v>0</v>
      </c>
      <c r="CB187" s="70">
        <v>0</v>
      </c>
      <c r="CC187" s="70">
        <v>0</v>
      </c>
      <c r="CD187" s="70">
        <v>0</v>
      </c>
    </row>
    <row r="188" spans="1:82">
      <c r="A188" s="70" t="s">
        <v>1875</v>
      </c>
      <c r="B188" s="70">
        <v>80</v>
      </c>
      <c r="C188" s="70">
        <v>12</v>
      </c>
      <c r="D188" s="70">
        <v>5</v>
      </c>
      <c r="E188" s="70">
        <v>2015</v>
      </c>
      <c r="F188" s="70" t="s">
        <v>182</v>
      </c>
      <c r="G188" s="70" t="s">
        <v>1863</v>
      </c>
      <c r="H188" s="70" t="s">
        <v>1864</v>
      </c>
      <c r="I188" s="148"/>
      <c r="J188" s="71">
        <v>1231.575763829735</v>
      </c>
      <c r="K188" s="71">
        <v>2.0447715661185288</v>
      </c>
      <c r="L188" s="71">
        <v>4.0978708580047014</v>
      </c>
      <c r="M188" s="71">
        <v>57.740334491471422</v>
      </c>
      <c r="N188" s="71">
        <v>73.582948774520361</v>
      </c>
      <c r="O188" s="71">
        <v>40.084863207921195</v>
      </c>
      <c r="P188" s="71">
        <v>35.207225191136992</v>
      </c>
      <c r="Q188" s="71">
        <v>2.6551427756841601</v>
      </c>
      <c r="R188" s="71">
        <v>12.872038790202474</v>
      </c>
      <c r="S188" s="71">
        <v>3.609788140800001</v>
      </c>
      <c r="T188" s="72"/>
      <c r="U188" s="71">
        <v>27611139</v>
      </c>
      <c r="V188" s="71">
        <v>784</v>
      </c>
      <c r="W188" s="71">
        <v>73</v>
      </c>
      <c r="X188" s="71">
        <v>11085</v>
      </c>
      <c r="Y188" s="71">
        <v>15971</v>
      </c>
      <c r="Z188" s="71">
        <v>23289</v>
      </c>
      <c r="AA188" s="71">
        <v>7006</v>
      </c>
      <c r="AB188" s="71">
        <v>36545</v>
      </c>
      <c r="AC188" s="71">
        <v>2200265</v>
      </c>
      <c r="AD188" s="71">
        <v>3.609788140800001</v>
      </c>
      <c r="AE188" s="72"/>
      <c r="AF188" s="71">
        <v>349725848.74169469</v>
      </c>
      <c r="AG188" s="71">
        <v>1466020.7725033441</v>
      </c>
      <c r="AH188" s="71">
        <v>823533.0506691538</v>
      </c>
      <c r="AI188" s="71">
        <v>66832551.055289023</v>
      </c>
      <c r="AJ188" s="71">
        <v>90434980.491283938</v>
      </c>
      <c r="AK188" s="71">
        <v>0</v>
      </c>
      <c r="AL188" s="71">
        <v>0</v>
      </c>
      <c r="AM188" s="71">
        <v>5008338.9494907418</v>
      </c>
      <c r="AN188" s="71">
        <v>0</v>
      </c>
      <c r="AO188" s="71">
        <v>0</v>
      </c>
      <c r="AP188" s="71">
        <v>514291273.06093091</v>
      </c>
      <c r="AQ188" s="72"/>
      <c r="AR188" s="71">
        <v>771</v>
      </c>
      <c r="AS188" s="71">
        <v>308</v>
      </c>
      <c r="AT188" s="71">
        <v>0</v>
      </c>
      <c r="AU188" s="71">
        <v>0</v>
      </c>
      <c r="AV188" s="71">
        <v>0</v>
      </c>
      <c r="AW188" s="71">
        <v>0</v>
      </c>
      <c r="AX188" s="71"/>
      <c r="AY188" s="72"/>
      <c r="AZ188" s="71">
        <v>3427.0419999999999</v>
      </c>
      <c r="BA188" s="71">
        <v>11630.04</v>
      </c>
      <c r="BB188" s="71">
        <v>0</v>
      </c>
      <c r="BC188" s="71">
        <v>0</v>
      </c>
      <c r="BD188" s="71">
        <v>0</v>
      </c>
      <c r="BE188" s="71">
        <v>0</v>
      </c>
      <c r="BF188" s="71"/>
      <c r="BG188" s="72"/>
      <c r="BH188" s="71">
        <v>0</v>
      </c>
      <c r="BI188" s="71">
        <v>0</v>
      </c>
      <c r="BJ188" s="71">
        <v>244.798</v>
      </c>
      <c r="BK188" s="71">
        <v>0</v>
      </c>
      <c r="BL188" s="71">
        <v>0</v>
      </c>
      <c r="BM188" s="71">
        <v>0</v>
      </c>
      <c r="BN188" s="72"/>
      <c r="BO188" s="71">
        <v>0</v>
      </c>
      <c r="BP188" s="71">
        <v>0</v>
      </c>
      <c r="BQ188" s="71">
        <v>11</v>
      </c>
      <c r="BR188" s="71">
        <v>0</v>
      </c>
      <c r="BS188" s="71">
        <v>0</v>
      </c>
      <c r="BT188" s="71">
        <v>0</v>
      </c>
      <c r="BU188"/>
      <c r="BV188" s="70">
        <v>244.798</v>
      </c>
      <c r="BW188" s="70">
        <v>0</v>
      </c>
      <c r="BX188" s="70">
        <v>0</v>
      </c>
      <c r="BY188" s="70">
        <v>0</v>
      </c>
      <c r="BZ188" s="70">
        <v>0</v>
      </c>
      <c r="CA188" s="70">
        <v>0</v>
      </c>
      <c r="CB188" s="70">
        <v>0</v>
      </c>
      <c r="CC188" s="70">
        <v>0</v>
      </c>
      <c r="CD188" s="70">
        <v>0</v>
      </c>
    </row>
    <row r="189" spans="1:82">
      <c r="A189" s="70" t="s">
        <v>1876</v>
      </c>
      <c r="B189" s="70">
        <v>81</v>
      </c>
      <c r="C189" s="70">
        <v>13</v>
      </c>
      <c r="D189" s="70">
        <v>5</v>
      </c>
      <c r="E189" s="70">
        <v>2016</v>
      </c>
      <c r="F189" s="70" t="s">
        <v>155</v>
      </c>
      <c r="G189" s="70" t="s">
        <v>1863</v>
      </c>
      <c r="H189" s="70" t="s">
        <v>1864</v>
      </c>
      <c r="I189" s="148"/>
      <c r="J189" s="71">
        <v>1343.6086835344468</v>
      </c>
      <c r="K189" s="71">
        <v>2.0283955148451676</v>
      </c>
      <c r="L189" s="71">
        <v>3.2020905724763815</v>
      </c>
      <c r="M189" s="71">
        <v>57.686448218966007</v>
      </c>
      <c r="N189" s="71">
        <v>63.382265141708814</v>
      </c>
      <c r="O189" s="71">
        <v>39.456969216146319</v>
      </c>
      <c r="P189" s="71">
        <v>35.230592743874269</v>
      </c>
      <c r="Q189" s="71">
        <v>2.5359016959454421</v>
      </c>
      <c r="R189" s="71">
        <v>12.834274006305186</v>
      </c>
      <c r="S189" s="71">
        <v>3.7292592367200008</v>
      </c>
      <c r="T189" s="72"/>
      <c r="U189" s="71">
        <v>28949692</v>
      </c>
      <c r="V189" s="71">
        <v>784</v>
      </c>
      <c r="W189" s="71">
        <v>73</v>
      </c>
      <c r="X189" s="71">
        <v>11085</v>
      </c>
      <c r="Y189" s="71">
        <v>15882</v>
      </c>
      <c r="Z189" s="71">
        <v>23206</v>
      </c>
      <c r="AA189" s="71">
        <v>7251</v>
      </c>
      <c r="AB189" s="71">
        <v>35903</v>
      </c>
      <c r="AC189" s="71">
        <v>2191967.666356822</v>
      </c>
      <c r="AD189" s="71">
        <v>3.7292592367200008</v>
      </c>
      <c r="AE189" s="72"/>
      <c r="AF189" s="71">
        <v>393692589.04486179</v>
      </c>
      <c r="AG189" s="71">
        <v>1442223.625437753</v>
      </c>
      <c r="AH189" s="71">
        <v>510324.47901840188</v>
      </c>
      <c r="AI189" s="71">
        <v>68902736.205180034</v>
      </c>
      <c r="AJ189" s="71">
        <v>76991801.580526263</v>
      </c>
      <c r="AK189" s="71">
        <v>0</v>
      </c>
      <c r="AL189" s="71">
        <v>0</v>
      </c>
      <c r="AM189" s="71">
        <v>4924178.1760550803</v>
      </c>
      <c r="AN189" s="71">
        <v>0</v>
      </c>
      <c r="AO189" s="71">
        <v>0</v>
      </c>
      <c r="AP189" s="71">
        <v>546463853.11107934</v>
      </c>
      <c r="AQ189" s="72"/>
      <c r="AR189" s="71">
        <v>828</v>
      </c>
      <c r="AS189" s="71">
        <v>359</v>
      </c>
      <c r="AT189" s="71">
        <v>0</v>
      </c>
      <c r="AU189" s="71">
        <v>0</v>
      </c>
      <c r="AV189" s="71">
        <v>0</v>
      </c>
      <c r="AW189" s="71">
        <v>0</v>
      </c>
      <c r="AX189" s="71"/>
      <c r="AY189" s="72"/>
      <c r="AZ189" s="71">
        <v>3724.8420000000001</v>
      </c>
      <c r="BA189" s="71">
        <v>17558.439999999999</v>
      </c>
      <c r="BB189" s="71">
        <v>0</v>
      </c>
      <c r="BC189" s="71">
        <v>0</v>
      </c>
      <c r="BD189" s="71">
        <v>0</v>
      </c>
      <c r="BE189" s="71">
        <v>0</v>
      </c>
      <c r="BF189" s="71"/>
      <c r="BG189" s="72"/>
      <c r="BH189" s="71">
        <v>0</v>
      </c>
      <c r="BI189" s="71">
        <v>0</v>
      </c>
      <c r="BJ189" s="71">
        <v>133.339</v>
      </c>
      <c r="BK189" s="71">
        <v>0</v>
      </c>
      <c r="BL189" s="71">
        <v>0</v>
      </c>
      <c r="BM189" s="71">
        <v>0</v>
      </c>
      <c r="BN189" s="72"/>
      <c r="BO189" s="71">
        <v>0</v>
      </c>
      <c r="BP189" s="71">
        <v>0</v>
      </c>
      <c r="BQ189" s="71">
        <v>10</v>
      </c>
      <c r="BR189" s="71">
        <v>0</v>
      </c>
      <c r="BS189" s="71">
        <v>0</v>
      </c>
      <c r="BT189" s="71">
        <v>0</v>
      </c>
      <c r="BU189"/>
      <c r="BV189" s="70">
        <v>133.339</v>
      </c>
      <c r="BW189" s="70">
        <v>0</v>
      </c>
      <c r="BX189" s="70">
        <v>0</v>
      </c>
      <c r="BY189" s="70">
        <v>0</v>
      </c>
      <c r="BZ189" s="70">
        <v>0</v>
      </c>
      <c r="CA189" s="70">
        <v>0</v>
      </c>
      <c r="CB189" s="70">
        <v>0</v>
      </c>
      <c r="CC189" s="70">
        <v>0</v>
      </c>
      <c r="CD189" s="70">
        <v>0</v>
      </c>
    </row>
    <row r="190" spans="1:82">
      <c r="A190" s="70" t="s">
        <v>1877</v>
      </c>
      <c r="B190" s="70">
        <v>82</v>
      </c>
      <c r="C190" s="70">
        <v>14</v>
      </c>
      <c r="D190" s="70">
        <v>5</v>
      </c>
      <c r="E190" s="70">
        <v>2017</v>
      </c>
      <c r="F190" s="70" t="s">
        <v>156</v>
      </c>
      <c r="G190" s="70" t="s">
        <v>1863</v>
      </c>
      <c r="H190" s="70" t="s">
        <v>1864</v>
      </c>
      <c r="I190" s="148"/>
      <c r="J190" s="71">
        <v>1262.9069092921122</v>
      </c>
      <c r="K190" s="71">
        <v>2.1099775556802838</v>
      </c>
      <c r="L190" s="71">
        <v>3.0325194180588526</v>
      </c>
      <c r="M190" s="71">
        <v>54.570894892647907</v>
      </c>
      <c r="N190" s="71">
        <v>63.050132822109845</v>
      </c>
      <c r="O190" s="71">
        <v>38.423422045272197</v>
      </c>
      <c r="P190" s="71">
        <v>34.471517772350779</v>
      </c>
      <c r="Q190" s="71">
        <v>2.41060871329499</v>
      </c>
      <c r="R190" s="71">
        <v>12.162213216070043</v>
      </c>
      <c r="S190" s="71">
        <v>1.9418162292700001</v>
      </c>
      <c r="T190" s="72"/>
      <c r="U190" s="71">
        <v>29911760</v>
      </c>
      <c r="V190" s="71">
        <v>784</v>
      </c>
      <c r="W190" s="71">
        <v>73</v>
      </c>
      <c r="X190" s="71">
        <v>11085</v>
      </c>
      <c r="Y190" s="71">
        <v>15770</v>
      </c>
      <c r="Z190" s="71">
        <v>22973</v>
      </c>
      <c r="AA190" s="71">
        <v>7140</v>
      </c>
      <c r="AB190" s="71">
        <v>35293</v>
      </c>
      <c r="AC190" s="71">
        <v>2118402</v>
      </c>
      <c r="AD190" s="71">
        <v>1.9418162292700001</v>
      </c>
      <c r="AE190" s="72"/>
      <c r="AF190" s="71">
        <v>394713075.2889986</v>
      </c>
      <c r="AG190" s="71">
        <v>1479841.7405970439</v>
      </c>
      <c r="AH190" s="71">
        <v>644188.6844187316</v>
      </c>
      <c r="AI190" s="71">
        <v>67794783.32752049</v>
      </c>
      <c r="AJ190" s="71">
        <v>80864473.857970804</v>
      </c>
      <c r="AK190" s="71">
        <v>0</v>
      </c>
      <c r="AL190" s="71">
        <v>0</v>
      </c>
      <c r="AM190" s="71">
        <v>4848089.3726174189</v>
      </c>
      <c r="AN190" s="71">
        <v>0</v>
      </c>
      <c r="AO190" s="71">
        <v>0</v>
      </c>
      <c r="AP190" s="71">
        <v>550344452.27212298</v>
      </c>
      <c r="AQ190" s="72"/>
      <c r="AR190" s="71">
        <v>850</v>
      </c>
      <c r="AS190" s="71">
        <v>387</v>
      </c>
      <c r="AT190" s="71">
        <v>0</v>
      </c>
      <c r="AU190" s="71">
        <v>0</v>
      </c>
      <c r="AV190" s="71">
        <v>0</v>
      </c>
      <c r="AW190" s="71">
        <v>0</v>
      </c>
      <c r="AX190" s="71"/>
      <c r="AY190" s="72"/>
      <c r="AZ190" s="71">
        <v>3850.7020000000002</v>
      </c>
      <c r="BA190" s="71">
        <v>21270.939999999991</v>
      </c>
      <c r="BB190" s="71">
        <v>0</v>
      </c>
      <c r="BC190" s="71">
        <v>0</v>
      </c>
      <c r="BD190" s="71">
        <v>0</v>
      </c>
      <c r="BE190" s="71">
        <v>0</v>
      </c>
      <c r="BF190" s="71"/>
      <c r="BG190" s="72"/>
      <c r="BH190" s="71">
        <v>0</v>
      </c>
      <c r="BI190" s="71">
        <v>0</v>
      </c>
      <c r="BJ190" s="71">
        <v>251.14500000000001</v>
      </c>
      <c r="BK190" s="71">
        <v>0</v>
      </c>
      <c r="BL190" s="71">
        <v>0</v>
      </c>
      <c r="BM190" s="71">
        <v>0</v>
      </c>
      <c r="BN190" s="72"/>
      <c r="BO190" s="71">
        <v>0</v>
      </c>
      <c r="BP190" s="71">
        <v>0</v>
      </c>
      <c r="BQ190" s="71">
        <v>11</v>
      </c>
      <c r="BR190" s="71">
        <v>0</v>
      </c>
      <c r="BS190" s="71">
        <v>0</v>
      </c>
      <c r="BT190" s="71">
        <v>0</v>
      </c>
      <c r="BU190"/>
      <c r="BV190" s="70">
        <v>251.14500000000001</v>
      </c>
      <c r="BW190" s="70">
        <v>0</v>
      </c>
      <c r="BX190" s="70">
        <v>0</v>
      </c>
      <c r="BY190" s="70">
        <v>0</v>
      </c>
      <c r="BZ190" s="70">
        <v>0</v>
      </c>
      <c r="CA190" s="70">
        <v>0</v>
      </c>
      <c r="CB190" s="70">
        <v>0</v>
      </c>
      <c r="CC190" s="70">
        <v>0</v>
      </c>
      <c r="CD190" s="70">
        <v>0</v>
      </c>
    </row>
    <row r="191" spans="1:82">
      <c r="A191" s="70" t="s">
        <v>1878</v>
      </c>
      <c r="B191" s="70">
        <v>83</v>
      </c>
      <c r="C191" s="70">
        <v>15</v>
      </c>
      <c r="D191" s="70">
        <v>5</v>
      </c>
      <c r="E191" s="70">
        <v>2018</v>
      </c>
      <c r="F191" s="70" t="s">
        <v>183</v>
      </c>
      <c r="G191" s="70" t="s">
        <v>1863</v>
      </c>
      <c r="H191" s="70" t="s">
        <v>1864</v>
      </c>
      <c r="I191" s="148"/>
      <c r="J191" s="71">
        <v>1177.3139982756411</v>
      </c>
      <c r="K191" s="71">
        <v>1.9579051155761169</v>
      </c>
      <c r="L191" s="71">
        <v>2.7626834646508245</v>
      </c>
      <c r="M191" s="71">
        <v>50.743052092646337</v>
      </c>
      <c r="N191" s="71">
        <v>50.720355568822669</v>
      </c>
      <c r="O191" s="71">
        <v>37.583368911127174</v>
      </c>
      <c r="P191" s="71">
        <v>33.774668599930514</v>
      </c>
      <c r="Q191" s="71">
        <v>2.2044487657967</v>
      </c>
      <c r="R191" s="71">
        <v>13.637767604858006</v>
      </c>
      <c r="S191" s="71">
        <v>2.1634184942399992</v>
      </c>
      <c r="T191" s="72"/>
      <c r="U191" s="71">
        <v>32039311</v>
      </c>
      <c r="V191" s="71">
        <v>784</v>
      </c>
      <c r="W191" s="71">
        <v>73</v>
      </c>
      <c r="X191" s="71">
        <v>11085</v>
      </c>
      <c r="Y191" s="71">
        <v>15828</v>
      </c>
      <c r="Z191" s="71">
        <v>22901</v>
      </c>
      <c r="AA191" s="71">
        <v>7066</v>
      </c>
      <c r="AB191" s="71">
        <v>34781</v>
      </c>
      <c r="AC191" s="71">
        <v>2366103</v>
      </c>
      <c r="AD191" s="71">
        <v>2.1634184942399992</v>
      </c>
      <c r="AE191" s="72"/>
      <c r="AF191" s="71">
        <v>391047699.04459453</v>
      </c>
      <c r="AG191" s="71">
        <v>1367344.6965274401</v>
      </c>
      <c r="AH191" s="71">
        <v>603567.07550232916</v>
      </c>
      <c r="AI191" s="71">
        <v>65467838.963724807</v>
      </c>
      <c r="AJ191" s="71">
        <v>66612646.634248041</v>
      </c>
      <c r="AK191" s="71">
        <v>0</v>
      </c>
      <c r="AL191" s="71">
        <v>0</v>
      </c>
      <c r="AM191" s="71">
        <v>4787643.2816618597</v>
      </c>
      <c r="AN191" s="71">
        <v>0</v>
      </c>
      <c r="AO191" s="71">
        <v>0</v>
      </c>
      <c r="AP191" s="71">
        <v>529886739.69625896</v>
      </c>
      <c r="AQ191" s="72"/>
      <c r="AR191" s="71">
        <v>891</v>
      </c>
      <c r="AS191" s="71">
        <v>432</v>
      </c>
      <c r="AT191" s="71">
        <v>0</v>
      </c>
      <c r="AU191" s="71">
        <v>1</v>
      </c>
      <c r="AV191" s="71">
        <v>0</v>
      </c>
      <c r="AW191" s="71">
        <v>0</v>
      </c>
      <c r="AX191" s="71"/>
      <c r="AY191" s="72"/>
      <c r="AZ191" s="71">
        <v>4064.5920000000006</v>
      </c>
      <c r="BA191" s="71">
        <v>24723.64</v>
      </c>
      <c r="BB191" s="71">
        <v>0</v>
      </c>
      <c r="BC191" s="71">
        <v>18</v>
      </c>
      <c r="BD191" s="71">
        <v>0</v>
      </c>
      <c r="BE191" s="71">
        <v>0</v>
      </c>
      <c r="BF191" s="71"/>
      <c r="BG191" s="72"/>
      <c r="BH191" s="71">
        <v>0</v>
      </c>
      <c r="BI191" s="71">
        <v>0</v>
      </c>
      <c r="BJ191" s="71">
        <v>244.32900000000001</v>
      </c>
      <c r="BK191" s="71">
        <v>0</v>
      </c>
      <c r="BL191" s="71">
        <v>0</v>
      </c>
      <c r="BM191" s="71">
        <v>0</v>
      </c>
      <c r="BN191" s="72"/>
      <c r="BO191" s="71">
        <v>0</v>
      </c>
      <c r="BP191" s="71">
        <v>0</v>
      </c>
      <c r="BQ191" s="71">
        <v>11</v>
      </c>
      <c r="BR191" s="71">
        <v>0</v>
      </c>
      <c r="BS191" s="71">
        <v>0</v>
      </c>
      <c r="BT191" s="71">
        <v>0</v>
      </c>
      <c r="BU191"/>
      <c r="BV191" s="70">
        <v>244.32900000000001</v>
      </c>
      <c r="BW191" s="70">
        <v>0</v>
      </c>
      <c r="BX191" s="70">
        <v>0</v>
      </c>
      <c r="BY191" s="70">
        <v>0</v>
      </c>
      <c r="BZ191" s="70">
        <v>0</v>
      </c>
      <c r="CA191" s="70">
        <v>0</v>
      </c>
      <c r="CB191" s="70">
        <v>0</v>
      </c>
      <c r="CC191" s="70">
        <v>0</v>
      </c>
      <c r="CD191" s="70">
        <v>0</v>
      </c>
    </row>
    <row r="192" spans="1:82">
      <c r="A192" s="70" t="s">
        <v>1879</v>
      </c>
      <c r="B192" s="70">
        <v>84</v>
      </c>
      <c r="C192" s="70">
        <v>16</v>
      </c>
      <c r="D192" s="70">
        <v>5</v>
      </c>
      <c r="E192" s="70">
        <v>2019</v>
      </c>
      <c r="F192" s="70" t="s">
        <v>158</v>
      </c>
      <c r="G192" s="70" t="s">
        <v>1863</v>
      </c>
      <c r="H192" s="70" t="s">
        <v>1864</v>
      </c>
      <c r="I192" s="148"/>
      <c r="J192" s="71">
        <v>1206.4252800188115</v>
      </c>
      <c r="K192" s="71">
        <v>1.7441344878129801</v>
      </c>
      <c r="L192" s="71">
        <v>2.7557046814977513</v>
      </c>
      <c r="M192" s="71">
        <v>46.082816370779142</v>
      </c>
      <c r="N192" s="71">
        <v>44.243558971326301</v>
      </c>
      <c r="O192" s="71">
        <v>36.157471130892873</v>
      </c>
      <c r="P192" s="71">
        <v>31.963345745693623</v>
      </c>
      <c r="Q192" s="71">
        <v>2.1145006726742799</v>
      </c>
      <c r="R192" s="71">
        <v>11.669196432961726</v>
      </c>
      <c r="S192" s="71">
        <v>4.1265105276000007</v>
      </c>
      <c r="T192" s="72"/>
      <c r="U192" s="71">
        <v>32060992</v>
      </c>
      <c r="V192" s="71">
        <v>784</v>
      </c>
      <c r="W192" s="71">
        <v>73</v>
      </c>
      <c r="X192" s="71">
        <v>11085</v>
      </c>
      <c r="Y192" s="71">
        <v>15856</v>
      </c>
      <c r="Z192" s="71">
        <v>22637</v>
      </c>
      <c r="AA192" s="71">
        <v>6637</v>
      </c>
      <c r="AB192" s="71">
        <v>34265</v>
      </c>
      <c r="AC192" s="71">
        <v>2057723</v>
      </c>
      <c r="AD192" s="71">
        <v>4.1265105276000007</v>
      </c>
      <c r="AE192" s="72"/>
      <c r="AF192" s="71">
        <v>413141939.45676768</v>
      </c>
      <c r="AG192" s="71">
        <v>1348325.110069908</v>
      </c>
      <c r="AH192" s="71">
        <v>648684.31577991648</v>
      </c>
      <c r="AI192" s="71">
        <v>64787027.988957614</v>
      </c>
      <c r="AJ192" s="71">
        <v>64357519.046961851</v>
      </c>
      <c r="AK192" s="71">
        <v>0</v>
      </c>
      <c r="AL192" s="71">
        <v>0</v>
      </c>
      <c r="AM192" s="71">
        <v>4666635.0532181039</v>
      </c>
      <c r="AN192" s="71">
        <v>0</v>
      </c>
      <c r="AO192" s="71">
        <v>0</v>
      </c>
      <c r="AP192" s="71">
        <v>548950130.97175515</v>
      </c>
      <c r="AQ192" s="72"/>
      <c r="AR192" s="71">
        <v>928</v>
      </c>
      <c r="AS192" s="71">
        <v>493</v>
      </c>
      <c r="AT192" s="71">
        <v>0</v>
      </c>
      <c r="AU192" s="71">
        <v>1</v>
      </c>
      <c r="AV192" s="71">
        <v>0</v>
      </c>
      <c r="AW192" s="71">
        <v>0</v>
      </c>
      <c r="AX192" s="71"/>
      <c r="AY192" s="72"/>
      <c r="AZ192" s="71">
        <v>4268.1580000000013</v>
      </c>
      <c r="BA192" s="71">
        <v>28149.439999999999</v>
      </c>
      <c r="BB192" s="71">
        <v>0</v>
      </c>
      <c r="BC192" s="71">
        <v>18</v>
      </c>
      <c r="BD192" s="71">
        <v>0</v>
      </c>
      <c r="BE192" s="71">
        <v>0</v>
      </c>
      <c r="BF192" s="71"/>
      <c r="BG192" s="72"/>
      <c r="BH192" s="71">
        <v>0</v>
      </c>
      <c r="BI192" s="71">
        <v>0</v>
      </c>
      <c r="BJ192" s="71">
        <v>213.529</v>
      </c>
      <c r="BK192" s="71">
        <v>0</v>
      </c>
      <c r="BL192" s="71">
        <v>0</v>
      </c>
      <c r="BM192" s="71">
        <v>0</v>
      </c>
      <c r="BN192" s="72"/>
      <c r="BO192" s="71">
        <v>0</v>
      </c>
      <c r="BP192" s="71">
        <v>0</v>
      </c>
      <c r="BQ192" s="71">
        <v>11</v>
      </c>
      <c r="BR192" s="71">
        <v>0</v>
      </c>
      <c r="BS192" s="71">
        <v>0</v>
      </c>
      <c r="BT192" s="71">
        <v>0</v>
      </c>
      <c r="BU192"/>
      <c r="BV192" s="70">
        <v>213.529</v>
      </c>
      <c r="BW192" s="70">
        <v>0</v>
      </c>
      <c r="BX192" s="70">
        <v>0</v>
      </c>
      <c r="BY192" s="70">
        <v>0</v>
      </c>
      <c r="BZ192" s="70">
        <v>0</v>
      </c>
      <c r="CA192" s="70">
        <v>0</v>
      </c>
      <c r="CB192" s="70">
        <v>0</v>
      </c>
      <c r="CC192" s="70">
        <v>0</v>
      </c>
      <c r="CD192" s="70">
        <v>0</v>
      </c>
    </row>
    <row r="193" spans="1:82">
      <c r="A193" s="70" t="s">
        <v>1880</v>
      </c>
      <c r="B193" s="70">
        <v>85</v>
      </c>
      <c r="C193" s="70">
        <v>17</v>
      </c>
      <c r="D193" s="70">
        <v>5</v>
      </c>
      <c r="E193" s="70">
        <v>2020</v>
      </c>
      <c r="F193" s="70" t="s">
        <v>159</v>
      </c>
      <c r="G193" s="70" t="s">
        <v>1863</v>
      </c>
      <c r="H193" s="70" t="s">
        <v>1864</v>
      </c>
      <c r="I193" s="148"/>
      <c r="J193" s="71">
        <v>871.08409322204295</v>
      </c>
      <c r="K193" s="71">
        <v>1.6417005979449695</v>
      </c>
      <c r="L193" s="71">
        <v>3.6084115833555508</v>
      </c>
      <c r="M193" s="71">
        <v>39.696669082081932</v>
      </c>
      <c r="N193" s="71">
        <v>48.653323517524086</v>
      </c>
      <c r="O193" s="71">
        <v>31.400568786660951</v>
      </c>
      <c r="P193" s="71">
        <v>30.103695319517055</v>
      </c>
      <c r="Q193" s="71">
        <v>1.97677617339558</v>
      </c>
      <c r="R193" s="71">
        <v>11.519262641768417</v>
      </c>
      <c r="S193" s="71">
        <v>3.9327859055999999</v>
      </c>
      <c r="T193" s="72"/>
      <c r="U193" s="71">
        <v>24207177</v>
      </c>
      <c r="V193" s="71">
        <v>712</v>
      </c>
      <c r="W193" s="71">
        <v>113</v>
      </c>
      <c r="X193" s="71">
        <v>10674</v>
      </c>
      <c r="Y193" s="71">
        <v>15705</v>
      </c>
      <c r="Z193" s="71">
        <v>22438</v>
      </c>
      <c r="AA193" s="71">
        <v>6644</v>
      </c>
      <c r="AB193" s="71">
        <v>33527</v>
      </c>
      <c r="AC193" s="71">
        <v>2042017.0000000002</v>
      </c>
      <c r="AD193" s="71">
        <v>3.9327859055999999</v>
      </c>
      <c r="AE193" s="72"/>
      <c r="AF193" s="71">
        <v>320060345.19615781</v>
      </c>
      <c r="AG193" s="71">
        <v>1205745.7606228048</v>
      </c>
      <c r="AH193" s="71">
        <v>920183.07167373644</v>
      </c>
      <c r="AI193" s="71">
        <v>57529891.40480721</v>
      </c>
      <c r="AJ193" s="71">
        <v>74134836.904645309</v>
      </c>
      <c r="AK193" s="71"/>
      <c r="AL193" s="71"/>
      <c r="AM193" s="71">
        <v>4375645.9927390981</v>
      </c>
      <c r="AN193" s="71"/>
      <c r="AO193" s="71"/>
      <c r="AP193" s="71">
        <v>458226648.33064598</v>
      </c>
      <c r="AQ193" s="72"/>
      <c r="AR193" s="71">
        <v>961</v>
      </c>
      <c r="AS193" s="71">
        <v>533</v>
      </c>
      <c r="AT193" s="71">
        <v>0</v>
      </c>
      <c r="AU193" s="71">
        <v>1</v>
      </c>
      <c r="AV193" s="71">
        <v>0</v>
      </c>
      <c r="AW193" s="71">
        <v>0</v>
      </c>
      <c r="AX193" s="71"/>
      <c r="AY193" s="72"/>
      <c r="AZ193" s="71">
        <v>4463.9490000000023</v>
      </c>
      <c r="BA193" s="71">
        <v>31607.94</v>
      </c>
      <c r="BB193" s="71">
        <v>0</v>
      </c>
      <c r="BC193" s="71">
        <v>18</v>
      </c>
      <c r="BD193" s="71">
        <v>0</v>
      </c>
      <c r="BE193" s="71">
        <v>0</v>
      </c>
      <c r="BF193" s="71"/>
      <c r="BG193" s="72"/>
      <c r="BH193" s="71">
        <v>0</v>
      </c>
      <c r="BI193" s="71">
        <v>0</v>
      </c>
      <c r="BJ193" s="71">
        <v>187.26499999999999</v>
      </c>
      <c r="BK193" s="71">
        <v>0</v>
      </c>
      <c r="BL193" s="71">
        <v>0</v>
      </c>
      <c r="BM193" s="71">
        <v>0</v>
      </c>
      <c r="BN193" s="72"/>
      <c r="BO193" s="71">
        <v>0</v>
      </c>
      <c r="BP193" s="71">
        <v>0</v>
      </c>
      <c r="BQ193" s="71">
        <v>12</v>
      </c>
      <c r="BR193" s="71">
        <v>0</v>
      </c>
      <c r="BS193" s="71">
        <v>0</v>
      </c>
      <c r="BT193" s="71">
        <v>0</v>
      </c>
      <c r="BU193"/>
      <c r="BV193" s="70">
        <v>187.26499999999999</v>
      </c>
      <c r="BW193" s="70">
        <v>0</v>
      </c>
      <c r="BX193" s="70">
        <v>0</v>
      </c>
      <c r="BY193" s="70">
        <v>0</v>
      </c>
      <c r="BZ193" s="70">
        <v>0</v>
      </c>
      <c r="CA193" s="70">
        <v>0</v>
      </c>
      <c r="CB193" s="70">
        <v>0</v>
      </c>
      <c r="CC193" s="70">
        <v>0</v>
      </c>
      <c r="CD193" s="70">
        <v>0</v>
      </c>
    </row>
    <row r="194" spans="1:82">
      <c r="A194" s="70" t="s">
        <v>1881</v>
      </c>
      <c r="B194" s="70">
        <v>85</v>
      </c>
      <c r="C194" s="70">
        <v>18</v>
      </c>
      <c r="D194" s="70">
        <v>5</v>
      </c>
      <c r="E194" s="70">
        <v>2021</v>
      </c>
      <c r="F194" s="70" t="s">
        <v>160</v>
      </c>
      <c r="G194" s="70" t="s">
        <v>1863</v>
      </c>
      <c r="H194" s="70" t="s">
        <v>1864</v>
      </c>
      <c r="I194" s="148"/>
      <c r="J194" s="71">
        <v>903.21858174505451</v>
      </c>
      <c r="K194" s="71">
        <v>1.8105159346749604</v>
      </c>
      <c r="L194" s="71">
        <v>3.205773527055773</v>
      </c>
      <c r="M194" s="71">
        <v>45.085808527914025</v>
      </c>
      <c r="N194" s="71">
        <v>48.921892320502238</v>
      </c>
      <c r="O194" s="71">
        <v>30.093981944197424</v>
      </c>
      <c r="P194" s="71">
        <v>30.988241433956777</v>
      </c>
      <c r="Q194" s="71">
        <v>1.9073316373520399</v>
      </c>
      <c r="R194" s="71">
        <v>11.689993520350747</v>
      </c>
      <c r="S194" s="71">
        <v>3.6364933686400009</v>
      </c>
      <c r="T194" s="72"/>
      <c r="U194" s="71">
        <v>27505148</v>
      </c>
      <c r="V194" s="71">
        <v>712</v>
      </c>
      <c r="W194" s="71">
        <v>113</v>
      </c>
      <c r="X194" s="71">
        <v>10674</v>
      </c>
      <c r="Y194" s="71">
        <v>15430</v>
      </c>
      <c r="Z194" s="71">
        <v>22142</v>
      </c>
      <c r="AA194" s="71">
        <v>6669</v>
      </c>
      <c r="AB194" s="71">
        <v>32667</v>
      </c>
      <c r="AC194" s="71">
        <v>2010356.9999999998</v>
      </c>
      <c r="AD194" s="71">
        <v>3.6364933686400009</v>
      </c>
      <c r="AE194" s="72"/>
      <c r="AF194" s="71">
        <v>320018883.76651275</v>
      </c>
      <c r="AG194" s="71">
        <v>1289085.4043722122</v>
      </c>
      <c r="AH194" s="71">
        <v>808873.33600123983</v>
      </c>
      <c r="AI194" s="71">
        <v>66325922.436043851</v>
      </c>
      <c r="AJ194" s="71">
        <v>73219602.340392858</v>
      </c>
      <c r="AK194" s="71">
        <v>0</v>
      </c>
      <c r="AL194" s="71">
        <v>0</v>
      </c>
      <c r="AM194" s="71">
        <v>4287997.4230174981</v>
      </c>
      <c r="AN194" s="71">
        <v>0</v>
      </c>
      <c r="AO194" s="71">
        <v>0</v>
      </c>
      <c r="AP194" s="71">
        <v>465950364.70634043</v>
      </c>
      <c r="AQ194" s="72"/>
      <c r="AR194" s="71">
        <v>991</v>
      </c>
      <c r="AS194" s="71">
        <v>555</v>
      </c>
      <c r="AT194" s="71">
        <v>0</v>
      </c>
      <c r="AU194" s="71">
        <v>2</v>
      </c>
      <c r="AV194" s="71">
        <v>0</v>
      </c>
      <c r="AW194" s="71">
        <v>0</v>
      </c>
      <c r="AX194" s="71"/>
      <c r="AY194" s="72"/>
      <c r="AZ194" s="71">
        <v>4639.8400000000038</v>
      </c>
      <c r="BA194" s="71">
        <v>63010.040000000023</v>
      </c>
      <c r="BB194" s="71">
        <v>0</v>
      </c>
      <c r="BC194" s="71">
        <v>24</v>
      </c>
      <c r="BD194" s="71">
        <v>0</v>
      </c>
      <c r="BE194" s="71">
        <v>0</v>
      </c>
      <c r="BF194" s="71"/>
      <c r="BG194" s="72"/>
      <c r="BH194" s="71">
        <v>0</v>
      </c>
      <c r="BI194" s="71">
        <v>0</v>
      </c>
      <c r="BJ194" s="71">
        <v>203.17099999999999</v>
      </c>
      <c r="BK194" s="71">
        <v>0</v>
      </c>
      <c r="BL194" s="71">
        <v>0</v>
      </c>
      <c r="BM194" s="71">
        <v>0</v>
      </c>
      <c r="BN194" s="72"/>
      <c r="BO194" s="71">
        <v>0</v>
      </c>
      <c r="BP194" s="71">
        <v>0</v>
      </c>
      <c r="BQ194" s="71">
        <v>12</v>
      </c>
      <c r="BR194" s="71">
        <v>0</v>
      </c>
      <c r="BS194" s="71">
        <v>0</v>
      </c>
      <c r="BT194" s="71">
        <v>0</v>
      </c>
      <c r="BU194"/>
      <c r="BV194" s="70">
        <v>203.17099999999999</v>
      </c>
      <c r="BW194" s="70">
        <v>0</v>
      </c>
      <c r="BX194" s="70">
        <v>0</v>
      </c>
      <c r="BY194" s="70">
        <v>0</v>
      </c>
      <c r="BZ194" s="70">
        <v>0</v>
      </c>
      <c r="CA194" s="70">
        <v>0</v>
      </c>
      <c r="CB194" s="70">
        <v>0</v>
      </c>
      <c r="CC194" s="70">
        <v>0</v>
      </c>
      <c r="CD194" s="70">
        <v>0</v>
      </c>
    </row>
    <row r="195" spans="1:82">
      <c r="A195" s="70" t="s">
        <v>1882</v>
      </c>
      <c r="B195" s="70">
        <v>85</v>
      </c>
      <c r="C195" s="70">
        <v>19</v>
      </c>
      <c r="D195" s="70">
        <v>5</v>
      </c>
      <c r="E195" s="70">
        <v>2022</v>
      </c>
      <c r="F195" s="70" t="s">
        <v>161</v>
      </c>
      <c r="G195" s="70" t="s">
        <v>1863</v>
      </c>
      <c r="H195" s="70" t="s">
        <v>1864</v>
      </c>
      <c r="I195" s="148"/>
      <c r="J195" s="71">
        <v>716.33174756957646</v>
      </c>
      <c r="K195" s="71">
        <v>1.6660111361982548</v>
      </c>
      <c r="L195" s="71">
        <v>2.3890520449275563</v>
      </c>
      <c r="M195" s="71">
        <v>42.933027135458964</v>
      </c>
      <c r="N195" s="71">
        <v>49.316871287169405</v>
      </c>
      <c r="O195" s="71">
        <v>31.202212265468052</v>
      </c>
      <c r="P195" s="71">
        <v>30.545821119312578</v>
      </c>
      <c r="Q195" s="71">
        <v>1.8878381095171783</v>
      </c>
      <c r="R195" s="71">
        <v>11.488905273627481</v>
      </c>
      <c r="S195" s="71">
        <v>2.9135047080000001</v>
      </c>
      <c r="T195" s="72"/>
      <c r="U195" s="71">
        <v>23587609</v>
      </c>
      <c r="V195" s="71">
        <v>712</v>
      </c>
      <c r="W195" s="71">
        <v>113</v>
      </c>
      <c r="X195" s="71">
        <v>10674</v>
      </c>
      <c r="Y195" s="71">
        <v>15468</v>
      </c>
      <c r="Z195" s="71">
        <v>21812</v>
      </c>
      <c r="AA195" s="71">
        <v>6674</v>
      </c>
      <c r="AB195" s="71">
        <v>32068</v>
      </c>
      <c r="AC195" s="71">
        <v>2000589.9999999998</v>
      </c>
      <c r="AD195" s="71">
        <v>2.9135047080000001</v>
      </c>
      <c r="AE195" s="72"/>
      <c r="AF195" s="71">
        <v>231057229.38424808</v>
      </c>
      <c r="AG195" s="71">
        <v>1292734.2351388698</v>
      </c>
      <c r="AH195" s="71">
        <v>667696.07750532904</v>
      </c>
      <c r="AI195" s="71">
        <v>60478945.071222723</v>
      </c>
      <c r="AJ195" s="71">
        <v>75122953.223897412</v>
      </c>
      <c r="AK195" s="71">
        <v>0</v>
      </c>
      <c r="AL195" s="71">
        <v>0</v>
      </c>
      <c r="AM195" s="71">
        <v>4140854.077047382</v>
      </c>
      <c r="AN195" s="71">
        <v>0</v>
      </c>
      <c r="AO195" s="71">
        <v>0</v>
      </c>
      <c r="AP195" s="71">
        <v>372760412.06905985</v>
      </c>
      <c r="AQ195" s="72"/>
      <c r="AR195" s="71">
        <v>1034</v>
      </c>
      <c r="AS195" s="71">
        <v>566</v>
      </c>
      <c r="AT195" s="71">
        <v>0</v>
      </c>
      <c r="AU195" s="71">
        <v>2</v>
      </c>
      <c r="AV195" s="71">
        <v>0</v>
      </c>
      <c r="AW195" s="71">
        <v>1</v>
      </c>
      <c r="AX195" s="71"/>
      <c r="AY195" s="72"/>
      <c r="AZ195" s="71">
        <v>4939.5200000000041</v>
      </c>
      <c r="BA195" s="71">
        <v>63478.640000000014</v>
      </c>
      <c r="BB195" s="71">
        <v>0</v>
      </c>
      <c r="BC195" s="71">
        <v>24</v>
      </c>
      <c r="BD195" s="71">
        <v>0</v>
      </c>
      <c r="BE195" s="71">
        <v>25</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1883</v>
      </c>
      <c r="B196" s="70">
        <v>85</v>
      </c>
      <c r="C196" s="70">
        <v>20</v>
      </c>
      <c r="D196" s="70">
        <v>5</v>
      </c>
      <c r="E196" s="70">
        <v>2023</v>
      </c>
      <c r="F196" s="70" t="s">
        <v>1539</v>
      </c>
      <c r="G196" s="70" t="s">
        <v>1863</v>
      </c>
      <c r="H196" s="70" t="s">
        <v>1864</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1081</v>
      </c>
      <c r="AS196" s="71">
        <v>569</v>
      </c>
      <c r="AT196" s="71">
        <v>0</v>
      </c>
      <c r="AU196" s="71">
        <v>2</v>
      </c>
      <c r="AV196" s="71">
        <v>0</v>
      </c>
      <c r="AW196" s="71">
        <v>1</v>
      </c>
      <c r="AX196" s="71"/>
      <c r="AY196" s="72"/>
      <c r="AZ196" s="71">
        <v>5201.1800000000067</v>
      </c>
      <c r="BA196" s="71">
        <v>63629.440000000017</v>
      </c>
      <c r="BB196" s="71">
        <v>0</v>
      </c>
      <c r="BC196" s="71">
        <v>24</v>
      </c>
      <c r="BD196" s="71">
        <v>0</v>
      </c>
      <c r="BE196" s="71">
        <v>25</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1884</v>
      </c>
      <c r="B197" s="70">
        <v>85</v>
      </c>
      <c r="C197" s="70">
        <v>21</v>
      </c>
      <c r="D197" s="70">
        <v>5</v>
      </c>
      <c r="E197" s="70">
        <v>2024</v>
      </c>
      <c r="F197" s="70" t="s">
        <v>1554</v>
      </c>
      <c r="G197" s="1064" t="s">
        <v>1863</v>
      </c>
      <c r="H197" s="70" t="s">
        <v>1864</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1885</v>
      </c>
      <c r="B198" s="70">
        <v>273</v>
      </c>
      <c r="C198" s="70">
        <v>1</v>
      </c>
      <c r="D198" s="70">
        <v>17</v>
      </c>
      <c r="E198" s="70">
        <v>1990</v>
      </c>
      <c r="F198" s="70" t="s">
        <v>787</v>
      </c>
      <c r="G198" s="1064" t="s">
        <v>1886</v>
      </c>
      <c r="H198" s="70" t="s">
        <v>1887</v>
      </c>
      <c r="I198" s="148"/>
      <c r="J198" s="71">
        <v>120.98619837075429</v>
      </c>
      <c r="K198" s="71">
        <v>5.8404808609396577</v>
      </c>
      <c r="L198" s="71">
        <v>14.80999649887849</v>
      </c>
      <c r="M198" s="71">
        <v>23.765751077158779</v>
      </c>
      <c r="N198" s="71">
        <v>30.049018139453839</v>
      </c>
      <c r="O198" s="71">
        <v>29.17738586720052</v>
      </c>
      <c r="P198" s="71">
        <v>38.111932489609643</v>
      </c>
      <c r="Q198" s="71">
        <v>2.58859485613532</v>
      </c>
      <c r="R198" s="71">
        <v>0</v>
      </c>
      <c r="S198" s="71">
        <v>2.8058593953102391</v>
      </c>
      <c r="T198" s="72"/>
      <c r="U198" s="71">
        <v>8457101</v>
      </c>
      <c r="V198" s="71">
        <v>1934</v>
      </c>
      <c r="W198" s="71">
        <v>130</v>
      </c>
      <c r="X198" s="71">
        <v>9757</v>
      </c>
      <c r="Y198" s="71">
        <v>11569</v>
      </c>
      <c r="Z198" s="71">
        <v>12001</v>
      </c>
      <c r="AA198" s="71">
        <v>9254</v>
      </c>
      <c r="AB198" s="71">
        <v>42030</v>
      </c>
      <c r="AC198" s="71">
        <v>0</v>
      </c>
      <c r="AD198" s="71">
        <v>2.8058593953102391</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1888</v>
      </c>
      <c r="B199" s="70">
        <v>274</v>
      </c>
      <c r="C199" s="70">
        <v>2</v>
      </c>
      <c r="D199" s="70">
        <v>17</v>
      </c>
      <c r="E199" s="70">
        <v>2005</v>
      </c>
      <c r="F199" s="70" t="s">
        <v>789</v>
      </c>
      <c r="G199" s="70" t="s">
        <v>1886</v>
      </c>
      <c r="H199" s="70" t="s">
        <v>1887</v>
      </c>
      <c r="I199" s="148"/>
      <c r="J199" s="71">
        <v>208.59969546921991</v>
      </c>
      <c r="K199" s="71">
        <v>3.9499289797146568</v>
      </c>
      <c r="L199" s="71">
        <v>19.9408088912542</v>
      </c>
      <c r="M199" s="71">
        <v>45.638732313901961</v>
      </c>
      <c r="N199" s="71">
        <v>54.605875743095957</v>
      </c>
      <c r="O199" s="71">
        <v>43.564031094393528</v>
      </c>
      <c r="P199" s="71">
        <v>35.421905750593048</v>
      </c>
      <c r="Q199" s="71">
        <v>2.33801466778282</v>
      </c>
      <c r="R199" s="71">
        <v>0</v>
      </c>
      <c r="S199" s="71">
        <v>3.7285843754985022</v>
      </c>
      <c r="T199" s="72"/>
      <c r="U199" s="71">
        <v>12088193</v>
      </c>
      <c r="V199" s="71">
        <v>1486</v>
      </c>
      <c r="W199" s="71">
        <v>168</v>
      </c>
      <c r="X199" s="71">
        <v>8130</v>
      </c>
      <c r="Y199" s="71">
        <v>13735</v>
      </c>
      <c r="Z199" s="71">
        <v>20735</v>
      </c>
      <c r="AA199" s="71">
        <v>7044</v>
      </c>
      <c r="AB199" s="71">
        <v>39685</v>
      </c>
      <c r="AC199" s="71">
        <v>0</v>
      </c>
      <c r="AD199" s="71">
        <v>3.7285843754985022</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1889</v>
      </c>
      <c r="B200" s="70">
        <v>275</v>
      </c>
      <c r="C200" s="70">
        <v>3</v>
      </c>
      <c r="D200" s="70">
        <v>17</v>
      </c>
      <c r="E200" s="70">
        <v>2006</v>
      </c>
      <c r="F200" s="70" t="s">
        <v>790</v>
      </c>
      <c r="G200" s="70" t="s">
        <v>1886</v>
      </c>
      <c r="H200" s="70" t="s">
        <v>1887</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1890</v>
      </c>
      <c r="B201" s="70">
        <v>276</v>
      </c>
      <c r="C201" s="70">
        <v>4</v>
      </c>
      <c r="D201" s="70">
        <v>17</v>
      </c>
      <c r="E201" s="70">
        <v>2007</v>
      </c>
      <c r="F201" s="70" t="s">
        <v>791</v>
      </c>
      <c r="G201" s="70" t="s">
        <v>1886</v>
      </c>
      <c r="H201" s="70" t="s">
        <v>1887</v>
      </c>
      <c r="I201" s="148"/>
      <c r="J201" s="71">
        <v>256.29392761284453</v>
      </c>
      <c r="K201" s="71">
        <v>3.3472863305945322</v>
      </c>
      <c r="L201" s="71">
        <v>18.05420342481003</v>
      </c>
      <c r="M201" s="71">
        <v>45.022380845437667</v>
      </c>
      <c r="N201" s="71">
        <v>51.364029978254301</v>
      </c>
      <c r="O201" s="71">
        <v>42.134938196957052</v>
      </c>
      <c r="P201" s="71">
        <v>34.724209590636931</v>
      </c>
      <c r="Q201" s="71">
        <v>2.4165486523550301</v>
      </c>
      <c r="R201" s="71">
        <v>0</v>
      </c>
      <c r="S201" s="71">
        <v>4.3504489220846709</v>
      </c>
      <c r="T201" s="72"/>
      <c r="U201" s="71">
        <v>14231346</v>
      </c>
      <c r="V201" s="71">
        <v>1364</v>
      </c>
      <c r="W201" s="71">
        <v>171</v>
      </c>
      <c r="X201" s="71">
        <v>9719</v>
      </c>
      <c r="Y201" s="71">
        <v>13869</v>
      </c>
      <c r="Z201" s="71">
        <v>20848</v>
      </c>
      <c r="AA201" s="71">
        <v>6800</v>
      </c>
      <c r="AB201" s="71">
        <v>38849</v>
      </c>
      <c r="AC201" s="71">
        <v>0</v>
      </c>
      <c r="AD201" s="71">
        <v>4.3504489220846709</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1891</v>
      </c>
      <c r="B202" s="70">
        <v>277</v>
      </c>
      <c r="C202" s="70">
        <v>5</v>
      </c>
      <c r="D202" s="70">
        <v>17</v>
      </c>
      <c r="E202" s="70">
        <v>2008</v>
      </c>
      <c r="F202" s="70" t="s">
        <v>792</v>
      </c>
      <c r="G202" s="70" t="s">
        <v>1886</v>
      </c>
      <c r="H202" s="70" t="s">
        <v>1887</v>
      </c>
      <c r="I202" s="148"/>
      <c r="J202" s="71">
        <v>222.48722115794149</v>
      </c>
      <c r="K202" s="71">
        <v>2.5119301674016472</v>
      </c>
      <c r="L202" s="71">
        <v>15.12336210287609</v>
      </c>
      <c r="M202" s="71">
        <v>46.535375860112623</v>
      </c>
      <c r="N202" s="71">
        <v>46.000338676880787</v>
      </c>
      <c r="O202" s="71">
        <v>40.696458550606017</v>
      </c>
      <c r="P202" s="71">
        <v>33.348257583304509</v>
      </c>
      <c r="Q202" s="71">
        <v>2.35235395971617</v>
      </c>
      <c r="R202" s="71">
        <v>0</v>
      </c>
      <c r="S202" s="71">
        <v>4.707557717565817</v>
      </c>
      <c r="T202" s="72"/>
      <c r="U202" s="71">
        <v>13152787</v>
      </c>
      <c r="V202" s="71">
        <v>1364</v>
      </c>
      <c r="W202" s="71">
        <v>171</v>
      </c>
      <c r="X202" s="71">
        <v>9719</v>
      </c>
      <c r="Y202" s="71">
        <v>13886</v>
      </c>
      <c r="Z202" s="71">
        <v>20843</v>
      </c>
      <c r="AA202" s="71">
        <v>6538</v>
      </c>
      <c r="AB202" s="71">
        <v>38439</v>
      </c>
      <c r="AC202" s="71">
        <v>0</v>
      </c>
      <c r="AD202" s="71">
        <v>4.707557717565817</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1892</v>
      </c>
      <c r="B203" s="70">
        <v>278</v>
      </c>
      <c r="C203" s="70">
        <v>6</v>
      </c>
      <c r="D203" s="70">
        <v>17</v>
      </c>
      <c r="E203" s="70">
        <v>2009</v>
      </c>
      <c r="F203" s="70" t="s">
        <v>176</v>
      </c>
      <c r="G203" s="70" t="s">
        <v>1886</v>
      </c>
      <c r="H203" s="70" t="s">
        <v>1887</v>
      </c>
      <c r="I203" s="148"/>
      <c r="J203" s="71">
        <v>199.26221064733639</v>
      </c>
      <c r="K203" s="71">
        <v>2.2317578804338072</v>
      </c>
      <c r="L203" s="71">
        <v>14.351714731873811</v>
      </c>
      <c r="M203" s="71">
        <v>45.625471807954987</v>
      </c>
      <c r="N203" s="71">
        <v>54.314396912400483</v>
      </c>
      <c r="O203" s="71">
        <v>41.329358196086687</v>
      </c>
      <c r="P203" s="71">
        <v>31.80806093538218</v>
      </c>
      <c r="Q203" s="71">
        <v>2.21815618811006</v>
      </c>
      <c r="R203" s="71">
        <v>0</v>
      </c>
      <c r="S203" s="71">
        <v>2.9400105261222831</v>
      </c>
      <c r="T203" s="72"/>
      <c r="U203" s="71">
        <v>10270586</v>
      </c>
      <c r="V203" s="71">
        <v>1235</v>
      </c>
      <c r="W203" s="71">
        <v>187</v>
      </c>
      <c r="X203" s="71">
        <v>9533</v>
      </c>
      <c r="Y203" s="71">
        <v>13908</v>
      </c>
      <c r="Z203" s="71">
        <v>20893</v>
      </c>
      <c r="AA203" s="71">
        <v>6402</v>
      </c>
      <c r="AB203" s="71">
        <v>38049</v>
      </c>
      <c r="AC203" s="71">
        <v>0</v>
      </c>
      <c r="AD203" s="71">
        <v>2.9400105261222831</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39.631</v>
      </c>
      <c r="BK203" s="71">
        <v>0</v>
      </c>
      <c r="BL203" s="71">
        <v>0</v>
      </c>
      <c r="BM203" s="71">
        <v>0</v>
      </c>
      <c r="BN203" s="72"/>
      <c r="BO203" s="71">
        <v>0</v>
      </c>
      <c r="BP203" s="71">
        <v>0</v>
      </c>
      <c r="BQ203" s="71">
        <v>4</v>
      </c>
      <c r="BR203" s="71">
        <v>0</v>
      </c>
      <c r="BS203" s="71">
        <v>0</v>
      </c>
      <c r="BT203" s="71">
        <v>0</v>
      </c>
      <c r="BU203"/>
      <c r="BV203" s="70">
        <v>39.631</v>
      </c>
      <c r="BW203" s="70">
        <v>0</v>
      </c>
      <c r="BX203" s="70">
        <v>0</v>
      </c>
      <c r="BY203" s="70">
        <v>0</v>
      </c>
      <c r="BZ203" s="70">
        <v>0</v>
      </c>
      <c r="CA203" s="70">
        <v>0</v>
      </c>
      <c r="CB203" s="70">
        <v>0</v>
      </c>
      <c r="CC203" s="70">
        <v>0</v>
      </c>
      <c r="CD203" s="70">
        <v>0</v>
      </c>
    </row>
    <row r="204" spans="1:82">
      <c r="A204" s="70" t="s">
        <v>1893</v>
      </c>
      <c r="B204" s="70">
        <v>279</v>
      </c>
      <c r="C204" s="70">
        <v>7</v>
      </c>
      <c r="D204" s="70">
        <v>17</v>
      </c>
      <c r="E204" s="70">
        <v>2010</v>
      </c>
      <c r="F204" s="70" t="s">
        <v>177</v>
      </c>
      <c r="G204" s="70" t="s">
        <v>1886</v>
      </c>
      <c r="H204" s="70" t="s">
        <v>1887</v>
      </c>
      <c r="I204" s="148"/>
      <c r="J204" s="71">
        <v>159.1279214038243</v>
      </c>
      <c r="K204" s="71">
        <v>2.263538627050766</v>
      </c>
      <c r="L204" s="71">
        <v>12.493389804359859</v>
      </c>
      <c r="M204" s="71">
        <v>44.382439474058557</v>
      </c>
      <c r="N204" s="71">
        <v>50.400363506072239</v>
      </c>
      <c r="O204" s="71">
        <v>41.287840804728113</v>
      </c>
      <c r="P204" s="71">
        <v>32.225306087322743</v>
      </c>
      <c r="Q204" s="71">
        <v>2.2873017732942502</v>
      </c>
      <c r="R204" s="71">
        <v>0</v>
      </c>
      <c r="S204" s="71">
        <v>2.9958881923016119</v>
      </c>
      <c r="T204" s="72"/>
      <c r="U204" s="71">
        <v>10697873</v>
      </c>
      <c r="V204" s="71">
        <v>1235</v>
      </c>
      <c r="W204" s="71">
        <v>187</v>
      </c>
      <c r="X204" s="71">
        <v>9533</v>
      </c>
      <c r="Y204" s="71">
        <v>13903</v>
      </c>
      <c r="Z204" s="71">
        <v>20969</v>
      </c>
      <c r="AA204" s="71">
        <v>6324</v>
      </c>
      <c r="AB204" s="71">
        <v>37596</v>
      </c>
      <c r="AC204" s="71">
        <v>0</v>
      </c>
      <c r="AD204" s="71">
        <v>2.9958881923016119</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37.795000000000002</v>
      </c>
      <c r="BK204" s="71">
        <v>0</v>
      </c>
      <c r="BL204" s="71">
        <v>0</v>
      </c>
      <c r="BM204" s="71">
        <v>0</v>
      </c>
      <c r="BN204" s="72"/>
      <c r="BO204" s="71">
        <v>0</v>
      </c>
      <c r="BP204" s="71">
        <v>0</v>
      </c>
      <c r="BQ204" s="71">
        <v>4</v>
      </c>
      <c r="BR204" s="71">
        <v>0</v>
      </c>
      <c r="BS204" s="71">
        <v>0</v>
      </c>
      <c r="BT204" s="71">
        <v>0</v>
      </c>
      <c r="BU204"/>
      <c r="BV204" s="70">
        <v>37.795000000000002</v>
      </c>
      <c r="BW204" s="70">
        <v>0</v>
      </c>
      <c r="BX204" s="70">
        <v>0</v>
      </c>
      <c r="BY204" s="70">
        <v>0</v>
      </c>
      <c r="BZ204" s="70">
        <v>0</v>
      </c>
      <c r="CA204" s="70">
        <v>0</v>
      </c>
      <c r="CB204" s="70">
        <v>0</v>
      </c>
      <c r="CC204" s="70">
        <v>0</v>
      </c>
      <c r="CD204" s="70">
        <v>0</v>
      </c>
    </row>
    <row r="205" spans="1:82">
      <c r="A205" s="70" t="s">
        <v>1894</v>
      </c>
      <c r="B205" s="70">
        <v>280</v>
      </c>
      <c r="C205" s="70">
        <v>8</v>
      </c>
      <c r="D205" s="70">
        <v>17</v>
      </c>
      <c r="E205" s="70">
        <v>2011</v>
      </c>
      <c r="F205" s="70" t="s">
        <v>178</v>
      </c>
      <c r="G205" s="70" t="s">
        <v>1886</v>
      </c>
      <c r="H205" s="70" t="s">
        <v>1887</v>
      </c>
      <c r="I205" s="148"/>
      <c r="J205" s="71">
        <v>105.1106211379997</v>
      </c>
      <c r="K205" s="71">
        <v>3.143920462450827</v>
      </c>
      <c r="L205" s="71">
        <v>10.555679193586119</v>
      </c>
      <c r="M205" s="71">
        <v>46.827894989355208</v>
      </c>
      <c r="N205" s="71">
        <v>60.7646574453318</v>
      </c>
      <c r="O205" s="71">
        <v>40.781870621878731</v>
      </c>
      <c r="P205" s="71">
        <v>31.566211911934346</v>
      </c>
      <c r="Q205" s="71">
        <v>2.6075683422980398</v>
      </c>
      <c r="R205" s="71">
        <v>0</v>
      </c>
      <c r="S205" s="71">
        <v>2.6896478782243758</v>
      </c>
      <c r="T205" s="72"/>
      <c r="U205" s="71">
        <v>8071576</v>
      </c>
      <c r="V205" s="71">
        <v>1235</v>
      </c>
      <c r="W205" s="71">
        <v>187</v>
      </c>
      <c r="X205" s="71">
        <v>9533</v>
      </c>
      <c r="Y205" s="71">
        <v>13959</v>
      </c>
      <c r="Z205" s="71">
        <v>21162</v>
      </c>
      <c r="AA205" s="71">
        <v>6379</v>
      </c>
      <c r="AB205" s="71">
        <v>37157</v>
      </c>
      <c r="AC205" s="71">
        <v>0</v>
      </c>
      <c r="AD205" s="71">
        <v>2.6896478782243758</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19.245999999999999</v>
      </c>
      <c r="BK205" s="71">
        <v>0</v>
      </c>
      <c r="BL205" s="71">
        <v>0</v>
      </c>
      <c r="BM205" s="71">
        <v>0</v>
      </c>
      <c r="BN205" s="72"/>
      <c r="BO205" s="71">
        <v>0</v>
      </c>
      <c r="BP205" s="71">
        <v>0</v>
      </c>
      <c r="BQ205" s="71">
        <v>2</v>
      </c>
      <c r="BR205" s="71">
        <v>0</v>
      </c>
      <c r="BS205" s="71">
        <v>0</v>
      </c>
      <c r="BT205" s="71">
        <v>0</v>
      </c>
      <c r="BU205"/>
      <c r="BV205" s="70">
        <v>19.245999999999999</v>
      </c>
      <c r="BW205" s="70">
        <v>0</v>
      </c>
      <c r="BX205" s="70">
        <v>0</v>
      </c>
      <c r="BY205" s="70">
        <v>0</v>
      </c>
      <c r="BZ205" s="70">
        <v>0</v>
      </c>
      <c r="CA205" s="70">
        <v>0</v>
      </c>
      <c r="CB205" s="70">
        <v>0</v>
      </c>
      <c r="CC205" s="70">
        <v>0</v>
      </c>
      <c r="CD205" s="70">
        <v>0</v>
      </c>
    </row>
    <row r="206" spans="1:82">
      <c r="A206" s="70" t="s">
        <v>1895</v>
      </c>
      <c r="B206" s="70">
        <v>281</v>
      </c>
      <c r="C206" s="70">
        <v>9</v>
      </c>
      <c r="D206" s="70">
        <v>17</v>
      </c>
      <c r="E206" s="70">
        <v>2012</v>
      </c>
      <c r="F206" s="70" t="s">
        <v>179</v>
      </c>
      <c r="G206" s="70" t="s">
        <v>1886</v>
      </c>
      <c r="H206" s="70" t="s">
        <v>1887</v>
      </c>
      <c r="I206" s="148"/>
      <c r="J206" s="71">
        <v>165.18779142242099</v>
      </c>
      <c r="K206" s="71">
        <v>2.9441527641852678</v>
      </c>
      <c r="L206" s="71">
        <v>10.52753653625054</v>
      </c>
      <c r="M206" s="71">
        <v>52.497823036817053</v>
      </c>
      <c r="N206" s="71">
        <v>64.287508021981921</v>
      </c>
      <c r="O206" s="71">
        <v>40.772601732784786</v>
      </c>
      <c r="P206" s="71">
        <v>31.691065278051539</v>
      </c>
      <c r="Q206" s="71">
        <v>2.81134036800416</v>
      </c>
      <c r="R206" s="71">
        <v>0</v>
      </c>
      <c r="S206" s="71">
        <v>2.593987974563404</v>
      </c>
      <c r="T206" s="72"/>
      <c r="U206" s="71">
        <v>10324849</v>
      </c>
      <c r="V206" s="71">
        <v>1235</v>
      </c>
      <c r="W206" s="71">
        <v>187</v>
      </c>
      <c r="X206" s="71">
        <v>9533</v>
      </c>
      <c r="Y206" s="71">
        <v>14063</v>
      </c>
      <c r="Z206" s="71">
        <v>21325</v>
      </c>
      <c r="AA206" s="71">
        <v>6368</v>
      </c>
      <c r="AB206" s="71">
        <v>36872</v>
      </c>
      <c r="AC206" s="71">
        <v>0</v>
      </c>
      <c r="AD206" s="71">
        <v>2.593987974563404</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39.015000000000001</v>
      </c>
      <c r="BK206" s="71">
        <v>0</v>
      </c>
      <c r="BL206" s="71">
        <v>0</v>
      </c>
      <c r="BM206" s="71">
        <v>0</v>
      </c>
      <c r="BN206" s="72"/>
      <c r="BO206" s="71">
        <v>0</v>
      </c>
      <c r="BP206" s="71">
        <v>0</v>
      </c>
      <c r="BQ206" s="71">
        <v>3</v>
      </c>
      <c r="BR206" s="71">
        <v>0</v>
      </c>
      <c r="BS206" s="71">
        <v>0</v>
      </c>
      <c r="BT206" s="71">
        <v>0</v>
      </c>
      <c r="BU206"/>
      <c r="BV206" s="70">
        <v>39.015000000000001</v>
      </c>
      <c r="BW206" s="70">
        <v>0</v>
      </c>
      <c r="BX206" s="70">
        <v>0</v>
      </c>
      <c r="BY206" s="70">
        <v>0</v>
      </c>
      <c r="BZ206" s="70">
        <v>0</v>
      </c>
      <c r="CA206" s="70">
        <v>0</v>
      </c>
      <c r="CB206" s="70">
        <v>0</v>
      </c>
      <c r="CC206" s="70">
        <v>0</v>
      </c>
      <c r="CD206" s="70">
        <v>0</v>
      </c>
    </row>
    <row r="207" spans="1:82">
      <c r="A207" s="70" t="s">
        <v>1896</v>
      </c>
      <c r="B207" s="70">
        <v>282</v>
      </c>
      <c r="C207" s="70">
        <v>10</v>
      </c>
      <c r="D207" s="70">
        <v>17</v>
      </c>
      <c r="E207" s="70">
        <v>2013</v>
      </c>
      <c r="F207" s="70" t="s">
        <v>180</v>
      </c>
      <c r="G207" s="70" t="s">
        <v>1886</v>
      </c>
      <c r="H207" s="70" t="s">
        <v>1887</v>
      </c>
      <c r="I207" s="148"/>
      <c r="J207" s="71">
        <v>153.12181502486729</v>
      </c>
      <c r="K207" s="71">
        <v>2.6568734773553411</v>
      </c>
      <c r="L207" s="71">
        <v>7.4461288736785232</v>
      </c>
      <c r="M207" s="71">
        <v>51.478822626918671</v>
      </c>
      <c r="N207" s="71">
        <v>63.349299494163652</v>
      </c>
      <c r="O207" s="71">
        <v>39.558925786343487</v>
      </c>
      <c r="P207" s="71">
        <v>32.120190004875532</v>
      </c>
      <c r="Q207" s="71">
        <v>2.8329682755642001</v>
      </c>
      <c r="R207" s="71">
        <v>0</v>
      </c>
      <c r="S207" s="71">
        <v>3.5123608482374031</v>
      </c>
      <c r="T207" s="72"/>
      <c r="U207" s="71">
        <v>9849707</v>
      </c>
      <c r="V207" s="71">
        <v>1235</v>
      </c>
      <c r="W207" s="71">
        <v>187</v>
      </c>
      <c r="X207" s="71">
        <v>9533</v>
      </c>
      <c r="Y207" s="71">
        <v>14107</v>
      </c>
      <c r="Z207" s="71">
        <v>21614</v>
      </c>
      <c r="AA207" s="71">
        <v>6430</v>
      </c>
      <c r="AB207" s="71">
        <v>36623</v>
      </c>
      <c r="AC207" s="71">
        <v>0</v>
      </c>
      <c r="AD207" s="71">
        <v>3.5123608482374031</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42.47</v>
      </c>
      <c r="BK207" s="71">
        <v>0</v>
      </c>
      <c r="BL207" s="71">
        <v>0</v>
      </c>
      <c r="BM207" s="71">
        <v>0</v>
      </c>
      <c r="BN207" s="72"/>
      <c r="BO207" s="71">
        <v>0</v>
      </c>
      <c r="BP207" s="71">
        <v>0</v>
      </c>
      <c r="BQ207" s="71">
        <v>3</v>
      </c>
      <c r="BR207" s="71">
        <v>0</v>
      </c>
      <c r="BS207" s="71">
        <v>0</v>
      </c>
      <c r="BT207" s="71">
        <v>0</v>
      </c>
      <c r="BU207"/>
      <c r="BV207" s="70">
        <v>42.47</v>
      </c>
      <c r="BW207" s="70">
        <v>0</v>
      </c>
      <c r="BX207" s="70">
        <v>0</v>
      </c>
      <c r="BY207" s="70">
        <v>0</v>
      </c>
      <c r="BZ207" s="70">
        <v>0</v>
      </c>
      <c r="CA207" s="70">
        <v>0</v>
      </c>
      <c r="CB207" s="70">
        <v>0</v>
      </c>
      <c r="CC207" s="70">
        <v>0</v>
      </c>
      <c r="CD207" s="70">
        <v>0</v>
      </c>
    </row>
    <row r="208" spans="1:82">
      <c r="A208" s="70" t="s">
        <v>1897</v>
      </c>
      <c r="B208" s="70">
        <v>283</v>
      </c>
      <c r="C208" s="70">
        <v>11</v>
      </c>
      <c r="D208" s="70">
        <v>17</v>
      </c>
      <c r="E208" s="70">
        <v>2014</v>
      </c>
      <c r="F208" s="70" t="s">
        <v>181</v>
      </c>
      <c r="G208" s="70" t="s">
        <v>1886</v>
      </c>
      <c r="H208" s="70" t="s">
        <v>1887</v>
      </c>
      <c r="I208" s="148"/>
      <c r="J208" s="71">
        <v>141.9185832452533</v>
      </c>
      <c r="K208" s="71">
        <v>2.7386301887692879</v>
      </c>
      <c r="L208" s="71">
        <v>10.28325264692884</v>
      </c>
      <c r="M208" s="71">
        <v>49.878797639699563</v>
      </c>
      <c r="N208" s="71">
        <v>54.751686194593198</v>
      </c>
      <c r="O208" s="71">
        <v>37.73019285828876</v>
      </c>
      <c r="P208" s="71">
        <v>32.588425590351065</v>
      </c>
      <c r="Q208" s="71">
        <v>2.6810298303218598</v>
      </c>
      <c r="R208" s="71">
        <v>0</v>
      </c>
      <c r="S208" s="71">
        <v>4.1789140348530136</v>
      </c>
      <c r="T208" s="72"/>
      <c r="U208" s="71">
        <v>10085274</v>
      </c>
      <c r="V208" s="71">
        <v>1288</v>
      </c>
      <c r="W208" s="71">
        <v>207</v>
      </c>
      <c r="X208" s="71">
        <v>9452</v>
      </c>
      <c r="Y208" s="71">
        <v>14112</v>
      </c>
      <c r="Z208" s="71">
        <v>21712</v>
      </c>
      <c r="AA208" s="71">
        <v>6490</v>
      </c>
      <c r="AB208" s="71">
        <v>36124</v>
      </c>
      <c r="AC208" s="71">
        <v>0</v>
      </c>
      <c r="AD208" s="71">
        <v>4.1789140348530136</v>
      </c>
      <c r="AE208" s="72"/>
      <c r="AF208" s="71"/>
      <c r="AG208" s="71"/>
      <c r="AH208" s="71"/>
      <c r="AI208" s="71"/>
      <c r="AJ208" s="71"/>
      <c r="AK208" s="71"/>
      <c r="AL208" s="71"/>
      <c r="AM208" s="71"/>
      <c r="AN208" s="71"/>
      <c r="AO208" s="71"/>
      <c r="AP208" s="71"/>
      <c r="AQ208" s="72"/>
      <c r="AR208" s="71">
        <v>543</v>
      </c>
      <c r="AS208" s="71">
        <v>51</v>
      </c>
      <c r="AT208" s="71">
        <v>0</v>
      </c>
      <c r="AU208" s="71">
        <v>0</v>
      </c>
      <c r="AV208" s="71">
        <v>0</v>
      </c>
      <c r="AW208" s="71">
        <v>0</v>
      </c>
      <c r="AX208" s="71"/>
      <c r="AY208" s="72"/>
      <c r="AZ208" s="71">
        <v>2212.6</v>
      </c>
      <c r="BA208" s="71">
        <v>4141.8</v>
      </c>
      <c r="BB208" s="71">
        <v>0</v>
      </c>
      <c r="BC208" s="71">
        <v>0</v>
      </c>
      <c r="BD208" s="71">
        <v>0</v>
      </c>
      <c r="BE208" s="71">
        <v>0</v>
      </c>
      <c r="BF208" s="71"/>
      <c r="BG208" s="72"/>
      <c r="BH208" s="71">
        <v>0</v>
      </c>
      <c r="BI208" s="71">
        <v>0</v>
      </c>
      <c r="BJ208" s="71">
        <v>38.424999999999997</v>
      </c>
      <c r="BK208" s="71">
        <v>0</v>
      </c>
      <c r="BL208" s="71">
        <v>0</v>
      </c>
      <c r="BM208" s="71">
        <v>0</v>
      </c>
      <c r="BN208" s="72"/>
      <c r="BO208" s="71">
        <v>0</v>
      </c>
      <c r="BP208" s="71">
        <v>0</v>
      </c>
      <c r="BQ208" s="71">
        <v>3</v>
      </c>
      <c r="BR208" s="71">
        <v>0</v>
      </c>
      <c r="BS208" s="71">
        <v>0</v>
      </c>
      <c r="BT208" s="71">
        <v>0</v>
      </c>
      <c r="BU208"/>
      <c r="BV208" s="70">
        <v>38.424999999999997</v>
      </c>
      <c r="BW208" s="70">
        <v>0</v>
      </c>
      <c r="BX208" s="70">
        <v>0</v>
      </c>
      <c r="BY208" s="70">
        <v>0</v>
      </c>
      <c r="BZ208" s="70">
        <v>0</v>
      </c>
      <c r="CA208" s="70">
        <v>0</v>
      </c>
      <c r="CB208" s="70">
        <v>0</v>
      </c>
      <c r="CC208" s="70">
        <v>0</v>
      </c>
      <c r="CD208" s="70">
        <v>0</v>
      </c>
    </row>
    <row r="209" spans="1:82">
      <c r="A209" s="70" t="s">
        <v>1898</v>
      </c>
      <c r="B209" s="70">
        <v>284</v>
      </c>
      <c r="C209" s="70">
        <v>12</v>
      </c>
      <c r="D209" s="70">
        <v>17</v>
      </c>
      <c r="E209" s="70">
        <v>2015</v>
      </c>
      <c r="F209" s="70" t="s">
        <v>182</v>
      </c>
      <c r="G209" s="70" t="s">
        <v>1886</v>
      </c>
      <c r="H209" s="70" t="s">
        <v>1887</v>
      </c>
      <c r="I209" s="148"/>
      <c r="J209" s="71">
        <v>160.27723772059409</v>
      </c>
      <c r="K209" s="71">
        <v>3.0630990412662218</v>
      </c>
      <c r="L209" s="71">
        <v>13.298304862768619</v>
      </c>
      <c r="M209" s="71">
        <v>47.7445219318558</v>
      </c>
      <c r="N209" s="71">
        <v>47.017173217200153</v>
      </c>
      <c r="O209" s="71">
        <v>37.351608762724801</v>
      </c>
      <c r="P209" s="71">
        <v>31.986010325661852</v>
      </c>
      <c r="Q209" s="71">
        <v>2.5859761065789102</v>
      </c>
      <c r="R209" s="71">
        <v>0</v>
      </c>
      <c r="S209" s="71">
        <v>5.0300699695202953</v>
      </c>
      <c r="T209" s="72"/>
      <c r="U209" s="71">
        <v>12361227</v>
      </c>
      <c r="V209" s="71">
        <v>1288</v>
      </c>
      <c r="W209" s="71">
        <v>207</v>
      </c>
      <c r="X209" s="71">
        <v>9452</v>
      </c>
      <c r="Y209" s="71">
        <v>14098</v>
      </c>
      <c r="Z209" s="71">
        <v>21701</v>
      </c>
      <c r="AA209" s="71">
        <v>6365</v>
      </c>
      <c r="AB209" s="71">
        <v>35593</v>
      </c>
      <c r="AC209" s="71">
        <v>0</v>
      </c>
      <c r="AD209" s="71">
        <v>5.0300699695202953</v>
      </c>
      <c r="AE209" s="72"/>
      <c r="AF209" s="71">
        <v>90446187.243770778</v>
      </c>
      <c r="AG209" s="71">
        <v>2323188.2974001942</v>
      </c>
      <c r="AH209" s="71">
        <v>1977693.4657174989</v>
      </c>
      <c r="AI209" s="71">
        <v>58352545.557004601</v>
      </c>
      <c r="AJ209" s="71">
        <v>60995129.900947712</v>
      </c>
      <c r="AK209" s="71">
        <v>0</v>
      </c>
      <c r="AL209" s="71">
        <v>0</v>
      </c>
      <c r="AM209" s="71">
        <v>4877871.342980545</v>
      </c>
      <c r="AN209" s="71">
        <v>0</v>
      </c>
      <c r="AO209" s="71">
        <v>0</v>
      </c>
      <c r="AP209" s="71">
        <v>218972615.80782133</v>
      </c>
      <c r="AQ209" s="72"/>
      <c r="AR209" s="71">
        <v>596</v>
      </c>
      <c r="AS209" s="71">
        <v>78</v>
      </c>
      <c r="AT209" s="71">
        <v>0</v>
      </c>
      <c r="AU209" s="71">
        <v>0</v>
      </c>
      <c r="AV209" s="71">
        <v>0</v>
      </c>
      <c r="AW209" s="71">
        <v>0</v>
      </c>
      <c r="AX209" s="71"/>
      <c r="AY209" s="72"/>
      <c r="AZ209" s="71">
        <v>2498.6</v>
      </c>
      <c r="BA209" s="71">
        <v>10032.799999999999</v>
      </c>
      <c r="BB209" s="71">
        <v>0</v>
      </c>
      <c r="BC209" s="71">
        <v>0</v>
      </c>
      <c r="BD209" s="71">
        <v>0</v>
      </c>
      <c r="BE209" s="71">
        <v>0</v>
      </c>
      <c r="BF209" s="71"/>
      <c r="BG209" s="72"/>
      <c r="BH209" s="71">
        <v>0</v>
      </c>
      <c r="BI209" s="71">
        <v>0</v>
      </c>
      <c r="BJ209" s="71">
        <v>36.517000000000003</v>
      </c>
      <c r="BK209" s="71">
        <v>0</v>
      </c>
      <c r="BL209" s="71">
        <v>0</v>
      </c>
      <c r="BM209" s="71">
        <v>0</v>
      </c>
      <c r="BN209" s="72"/>
      <c r="BO209" s="71">
        <v>0</v>
      </c>
      <c r="BP209" s="71">
        <v>0</v>
      </c>
      <c r="BQ209" s="71">
        <v>3</v>
      </c>
      <c r="BR209" s="71">
        <v>0</v>
      </c>
      <c r="BS209" s="71">
        <v>0</v>
      </c>
      <c r="BT209" s="71">
        <v>0</v>
      </c>
      <c r="BU209"/>
      <c r="BV209" s="70">
        <v>36.517000000000003</v>
      </c>
      <c r="BW209" s="70">
        <v>0</v>
      </c>
      <c r="BX209" s="70">
        <v>0</v>
      </c>
      <c r="BY209" s="70">
        <v>0</v>
      </c>
      <c r="BZ209" s="70">
        <v>0</v>
      </c>
      <c r="CA209" s="70">
        <v>0</v>
      </c>
      <c r="CB209" s="70">
        <v>0</v>
      </c>
      <c r="CC209" s="70">
        <v>0</v>
      </c>
      <c r="CD209" s="70">
        <v>0</v>
      </c>
    </row>
    <row r="210" spans="1:82">
      <c r="A210" s="70" t="s">
        <v>1899</v>
      </c>
      <c r="B210" s="70">
        <v>285</v>
      </c>
      <c r="C210" s="70">
        <v>13</v>
      </c>
      <c r="D210" s="70">
        <v>17</v>
      </c>
      <c r="E210" s="70">
        <v>2016</v>
      </c>
      <c r="F210" s="70" t="s">
        <v>155</v>
      </c>
      <c r="G210" s="70" t="s">
        <v>1886</v>
      </c>
      <c r="H210" s="70" t="s">
        <v>1887</v>
      </c>
      <c r="I210" s="148"/>
      <c r="J210" s="71">
        <v>171.05004806658525</v>
      </c>
      <c r="K210" s="71">
        <v>3.0957039029158677</v>
      </c>
      <c r="L210" s="71">
        <v>11.608359599277192</v>
      </c>
      <c r="M210" s="71">
        <v>39.305290329498291</v>
      </c>
      <c r="N210" s="71">
        <v>46.950806875030068</v>
      </c>
      <c r="O210" s="71">
        <v>37.032353250351932</v>
      </c>
      <c r="P210" s="71">
        <v>30.284413815000459</v>
      </c>
      <c r="Q210" s="71">
        <v>2.4871655967280408</v>
      </c>
      <c r="R210" s="71">
        <v>0</v>
      </c>
      <c r="S210" s="71">
        <v>4.3523923266009232</v>
      </c>
      <c r="T210" s="72"/>
      <c r="U210" s="71">
        <v>13022152</v>
      </c>
      <c r="V210" s="71">
        <v>1288</v>
      </c>
      <c r="W210" s="71">
        <v>207</v>
      </c>
      <c r="X210" s="71">
        <v>9452</v>
      </c>
      <c r="Y210" s="71">
        <v>14151</v>
      </c>
      <c r="Z210" s="71">
        <v>21780</v>
      </c>
      <c r="AA210" s="71">
        <v>6233</v>
      </c>
      <c r="AB210" s="71">
        <v>35213</v>
      </c>
      <c r="AC210" s="71">
        <v>0</v>
      </c>
      <c r="AD210" s="71">
        <v>4.3523923266009232</v>
      </c>
      <c r="AE210" s="72"/>
      <c r="AF210" s="71">
        <v>96088042.68594344</v>
      </c>
      <c r="AG210" s="71">
        <v>2247575.158110478</v>
      </c>
      <c r="AH210" s="71">
        <v>1343481.496498032</v>
      </c>
      <c r="AI210" s="71">
        <v>54890532.91516535</v>
      </c>
      <c r="AJ210" s="71">
        <v>55918579.230198018</v>
      </c>
      <c r="AK210" s="71">
        <v>0</v>
      </c>
      <c r="AL210" s="71">
        <v>0</v>
      </c>
      <c r="AM210" s="71">
        <v>4829543.1054070015</v>
      </c>
      <c r="AN210" s="71">
        <v>0</v>
      </c>
      <c r="AO210" s="71">
        <v>0</v>
      </c>
      <c r="AP210" s="71">
        <v>215317754.5913223</v>
      </c>
      <c r="AQ210" s="72"/>
      <c r="AR210" s="71">
        <v>658</v>
      </c>
      <c r="AS210" s="71">
        <v>99</v>
      </c>
      <c r="AT210" s="71">
        <v>0</v>
      </c>
      <c r="AU210" s="71">
        <v>0</v>
      </c>
      <c r="AV210" s="71">
        <v>0</v>
      </c>
      <c r="AW210" s="71">
        <v>0</v>
      </c>
      <c r="AX210" s="71"/>
      <c r="AY210" s="72"/>
      <c r="AZ210" s="71">
        <v>2798.1</v>
      </c>
      <c r="BA210" s="71">
        <v>11394.9</v>
      </c>
      <c r="BB210" s="71">
        <v>0</v>
      </c>
      <c r="BC210" s="71">
        <v>0</v>
      </c>
      <c r="BD210" s="71">
        <v>0</v>
      </c>
      <c r="BE210" s="71">
        <v>0</v>
      </c>
      <c r="BF210" s="71"/>
      <c r="BG210" s="72"/>
      <c r="BH210" s="71">
        <v>0</v>
      </c>
      <c r="BI210" s="71">
        <v>0</v>
      </c>
      <c r="BJ210" s="71">
        <v>35.286999999999999</v>
      </c>
      <c r="BK210" s="71">
        <v>0</v>
      </c>
      <c r="BL210" s="71">
        <v>0</v>
      </c>
      <c r="BM210" s="71">
        <v>0</v>
      </c>
      <c r="BN210" s="72"/>
      <c r="BO210" s="71">
        <v>0</v>
      </c>
      <c r="BP210" s="71">
        <v>0</v>
      </c>
      <c r="BQ210" s="71">
        <v>3</v>
      </c>
      <c r="BR210" s="71">
        <v>0</v>
      </c>
      <c r="BS210" s="71">
        <v>0</v>
      </c>
      <c r="BT210" s="71">
        <v>0</v>
      </c>
      <c r="BU210"/>
      <c r="BV210" s="70">
        <v>35.286999999999999</v>
      </c>
      <c r="BW210" s="70">
        <v>0</v>
      </c>
      <c r="BX210" s="70">
        <v>0</v>
      </c>
      <c r="BY210" s="70">
        <v>0</v>
      </c>
      <c r="BZ210" s="70">
        <v>0</v>
      </c>
      <c r="CA210" s="70">
        <v>0</v>
      </c>
      <c r="CB210" s="70">
        <v>0</v>
      </c>
      <c r="CC210" s="70">
        <v>0</v>
      </c>
      <c r="CD210" s="70">
        <v>0</v>
      </c>
    </row>
    <row r="211" spans="1:82">
      <c r="A211" s="70" t="s">
        <v>1900</v>
      </c>
      <c r="B211" s="70">
        <v>286</v>
      </c>
      <c r="C211" s="70">
        <v>14</v>
      </c>
      <c r="D211" s="70">
        <v>17</v>
      </c>
      <c r="E211" s="70">
        <v>2017</v>
      </c>
      <c r="F211" s="70" t="s">
        <v>156</v>
      </c>
      <c r="G211" s="70" t="s">
        <v>1886</v>
      </c>
      <c r="H211" s="70" t="s">
        <v>1887</v>
      </c>
      <c r="I211" s="148"/>
      <c r="J211" s="71">
        <v>184.09479456971775</v>
      </c>
      <c r="K211" s="71">
        <v>3.1667734535113925</v>
      </c>
      <c r="L211" s="71">
        <v>12.363228892651389</v>
      </c>
      <c r="M211" s="71">
        <v>38.166954687357737</v>
      </c>
      <c r="N211" s="71">
        <v>50.667975123464373</v>
      </c>
      <c r="O211" s="71">
        <v>36.399640185054579</v>
      </c>
      <c r="P211" s="71">
        <v>29.870487459038408</v>
      </c>
      <c r="Q211" s="71">
        <v>2.37133463599511</v>
      </c>
      <c r="R211" s="71">
        <v>0</v>
      </c>
      <c r="S211" s="71">
        <v>3.5601706717531418</v>
      </c>
      <c r="T211" s="72"/>
      <c r="U211" s="71">
        <v>15263139</v>
      </c>
      <c r="V211" s="71">
        <v>1288</v>
      </c>
      <c r="W211" s="71">
        <v>207</v>
      </c>
      <c r="X211" s="71">
        <v>9452</v>
      </c>
      <c r="Y211" s="71">
        <v>14119</v>
      </c>
      <c r="Z211" s="71">
        <v>21763</v>
      </c>
      <c r="AA211" s="71">
        <v>6187</v>
      </c>
      <c r="AB211" s="71">
        <v>34718</v>
      </c>
      <c r="AC211" s="71">
        <v>0</v>
      </c>
      <c r="AD211" s="71">
        <v>3.5601706717531418</v>
      </c>
      <c r="AE211" s="72"/>
      <c r="AF211" s="71">
        <v>109117648.9641089</v>
      </c>
      <c r="AG211" s="71">
        <v>2281579.9919490679</v>
      </c>
      <c r="AH211" s="71">
        <v>2005238.4090954389</v>
      </c>
      <c r="AI211" s="71">
        <v>56078478.871734247</v>
      </c>
      <c r="AJ211" s="71">
        <v>63537200.975492492</v>
      </c>
      <c r="AK211" s="71">
        <v>0</v>
      </c>
      <c r="AL211" s="71">
        <v>0</v>
      </c>
      <c r="AM211" s="71">
        <v>4769103.4153665463</v>
      </c>
      <c r="AN211" s="71">
        <v>0</v>
      </c>
      <c r="AO211" s="71">
        <v>0</v>
      </c>
      <c r="AP211" s="71">
        <v>237789250.62774667</v>
      </c>
      <c r="AQ211" s="72"/>
      <c r="AR211" s="71">
        <v>706</v>
      </c>
      <c r="AS211" s="71">
        <v>112</v>
      </c>
      <c r="AT211" s="71">
        <v>0</v>
      </c>
      <c r="AU211" s="71">
        <v>0</v>
      </c>
      <c r="AV211" s="71">
        <v>0</v>
      </c>
      <c r="AW211" s="71">
        <v>0</v>
      </c>
      <c r="AX211" s="71"/>
      <c r="AY211" s="72"/>
      <c r="AZ211" s="71">
        <v>3032.7</v>
      </c>
      <c r="BA211" s="71">
        <v>19633.599999999999</v>
      </c>
      <c r="BB211" s="71">
        <v>0</v>
      </c>
      <c r="BC211" s="71">
        <v>0</v>
      </c>
      <c r="BD211" s="71">
        <v>0</v>
      </c>
      <c r="BE211" s="71">
        <v>0</v>
      </c>
      <c r="BF211" s="71"/>
      <c r="BG211" s="72"/>
      <c r="BH211" s="71">
        <v>0</v>
      </c>
      <c r="BI211" s="71">
        <v>0</v>
      </c>
      <c r="BJ211" s="71">
        <v>33.372</v>
      </c>
      <c r="BK211" s="71">
        <v>0</v>
      </c>
      <c r="BL211" s="71">
        <v>0</v>
      </c>
      <c r="BM211" s="71">
        <v>0</v>
      </c>
      <c r="BN211" s="72"/>
      <c r="BO211" s="71">
        <v>0</v>
      </c>
      <c r="BP211" s="71">
        <v>0</v>
      </c>
      <c r="BQ211" s="71">
        <v>3</v>
      </c>
      <c r="BR211" s="71">
        <v>0</v>
      </c>
      <c r="BS211" s="71">
        <v>0</v>
      </c>
      <c r="BT211" s="71">
        <v>0</v>
      </c>
      <c r="BU211"/>
      <c r="BV211" s="70">
        <v>33.372</v>
      </c>
      <c r="BW211" s="70">
        <v>0</v>
      </c>
      <c r="BX211" s="70">
        <v>0</v>
      </c>
      <c r="BY211" s="70">
        <v>0</v>
      </c>
      <c r="BZ211" s="70">
        <v>0</v>
      </c>
      <c r="CA211" s="70">
        <v>0</v>
      </c>
      <c r="CB211" s="70">
        <v>0</v>
      </c>
      <c r="CC211" s="70">
        <v>0</v>
      </c>
      <c r="CD211" s="70">
        <v>0</v>
      </c>
    </row>
    <row r="212" spans="1:82">
      <c r="A212" s="70" t="s">
        <v>1901</v>
      </c>
      <c r="B212" s="70">
        <v>287</v>
      </c>
      <c r="C212" s="70">
        <v>15</v>
      </c>
      <c r="D212" s="70">
        <v>17</v>
      </c>
      <c r="E212" s="70">
        <v>2018</v>
      </c>
      <c r="F212" s="70" t="s">
        <v>183</v>
      </c>
      <c r="G212" s="70" t="s">
        <v>1886</v>
      </c>
      <c r="H212" s="70" t="s">
        <v>1887</v>
      </c>
      <c r="I212" s="148"/>
      <c r="J212" s="71">
        <v>188.16473928732603</v>
      </c>
      <c r="K212" s="71">
        <v>2.9380026760238653</v>
      </c>
      <c r="L212" s="71">
        <v>11.452218699784639</v>
      </c>
      <c r="M212" s="71">
        <v>40.697411829617693</v>
      </c>
      <c r="N212" s="71">
        <v>47.716158997914071</v>
      </c>
      <c r="O212" s="71">
        <v>35.655048817219729</v>
      </c>
      <c r="P212" s="71">
        <v>28.693650665918895</v>
      </c>
      <c r="Q212" s="71">
        <v>2.1703498774381602</v>
      </c>
      <c r="R212" s="71">
        <v>0</v>
      </c>
      <c r="S212" s="71">
        <v>2.4980477215595678</v>
      </c>
      <c r="T212" s="72"/>
      <c r="U212" s="71">
        <v>16602453</v>
      </c>
      <c r="V212" s="71">
        <v>1288</v>
      </c>
      <c r="W212" s="71">
        <v>207</v>
      </c>
      <c r="X212" s="71">
        <v>9452</v>
      </c>
      <c r="Y212" s="71">
        <v>14248</v>
      </c>
      <c r="Z212" s="71">
        <v>21726</v>
      </c>
      <c r="AA212" s="71">
        <v>6003</v>
      </c>
      <c r="AB212" s="71">
        <v>34243</v>
      </c>
      <c r="AC212" s="71">
        <v>0</v>
      </c>
      <c r="AD212" s="71">
        <v>2.4980477215595678</v>
      </c>
      <c r="AE212" s="72"/>
      <c r="AF212" s="71">
        <v>106815592.410091</v>
      </c>
      <c r="AG212" s="71">
        <v>2013847.207325506</v>
      </c>
      <c r="AH212" s="71">
        <v>1883641.0749731211</v>
      </c>
      <c r="AI212" s="71">
        <v>53366038.975377247</v>
      </c>
      <c r="AJ212" s="71">
        <v>61923589.733201779</v>
      </c>
      <c r="AK212" s="71">
        <v>0</v>
      </c>
      <c r="AL212" s="71">
        <v>0</v>
      </c>
      <c r="AM212" s="71">
        <v>4713586.9840989914</v>
      </c>
      <c r="AN212" s="71">
        <v>0</v>
      </c>
      <c r="AO212" s="71">
        <v>0</v>
      </c>
      <c r="AP212" s="71">
        <v>230716296.38506764</v>
      </c>
      <c r="AQ212" s="72"/>
      <c r="AR212" s="71">
        <v>750</v>
      </c>
      <c r="AS212" s="71">
        <v>125</v>
      </c>
      <c r="AT212" s="71">
        <v>1</v>
      </c>
      <c r="AU212" s="71">
        <v>2</v>
      </c>
      <c r="AV212" s="71">
        <v>0</v>
      </c>
      <c r="AW212" s="71">
        <v>0</v>
      </c>
      <c r="AX212" s="71"/>
      <c r="AY212" s="72"/>
      <c r="AZ212" s="71">
        <v>3264.7000000000003</v>
      </c>
      <c r="BA212" s="71">
        <v>42082</v>
      </c>
      <c r="BB212" s="71">
        <v>19</v>
      </c>
      <c r="BC212" s="71">
        <v>104</v>
      </c>
      <c r="BD212" s="71">
        <v>0</v>
      </c>
      <c r="BE212" s="71">
        <v>0</v>
      </c>
      <c r="BF212" s="71"/>
      <c r="BG212" s="72"/>
      <c r="BH212" s="71">
        <v>0</v>
      </c>
      <c r="BI212" s="71">
        <v>0</v>
      </c>
      <c r="BJ212" s="71">
        <v>33.47</v>
      </c>
      <c r="BK212" s="71">
        <v>0</v>
      </c>
      <c r="BL212" s="71">
        <v>0</v>
      </c>
      <c r="BM212" s="71">
        <v>0</v>
      </c>
      <c r="BN212" s="72"/>
      <c r="BO212" s="71">
        <v>0</v>
      </c>
      <c r="BP212" s="71">
        <v>0</v>
      </c>
      <c r="BQ212" s="71">
        <v>3</v>
      </c>
      <c r="BR212" s="71">
        <v>0</v>
      </c>
      <c r="BS212" s="71">
        <v>0</v>
      </c>
      <c r="BT212" s="71">
        <v>0</v>
      </c>
      <c r="BU212"/>
      <c r="BV212" s="70">
        <v>33.47</v>
      </c>
      <c r="BW212" s="70">
        <v>0</v>
      </c>
      <c r="BX212" s="70">
        <v>0</v>
      </c>
      <c r="BY212" s="70">
        <v>0</v>
      </c>
      <c r="BZ212" s="70">
        <v>0</v>
      </c>
      <c r="CA212" s="70">
        <v>0</v>
      </c>
      <c r="CB212" s="70">
        <v>0</v>
      </c>
      <c r="CC212" s="70">
        <v>0</v>
      </c>
      <c r="CD212" s="70">
        <v>0</v>
      </c>
    </row>
    <row r="213" spans="1:82">
      <c r="A213" s="70" t="s">
        <v>1902</v>
      </c>
      <c r="B213" s="70">
        <v>288</v>
      </c>
      <c r="C213" s="70">
        <v>16</v>
      </c>
      <c r="D213" s="70">
        <v>17</v>
      </c>
      <c r="E213" s="70">
        <v>2019</v>
      </c>
      <c r="F213" s="70" t="s">
        <v>158</v>
      </c>
      <c r="G213" s="70" t="s">
        <v>1886</v>
      </c>
      <c r="H213" s="70" t="s">
        <v>1887</v>
      </c>
      <c r="I213" s="148"/>
      <c r="J213" s="71">
        <v>168.63301380557436</v>
      </c>
      <c r="K213" s="71">
        <v>2.7358305990943492</v>
      </c>
      <c r="L213" s="71">
        <v>11.576695379858842</v>
      </c>
      <c r="M213" s="71">
        <v>38.912641158729414</v>
      </c>
      <c r="N213" s="71">
        <v>41.729839964618137</v>
      </c>
      <c r="O213" s="71">
        <v>34.616102590834053</v>
      </c>
      <c r="P213" s="71">
        <v>28.308052778843926</v>
      </c>
      <c r="Q213" s="71">
        <v>2.08037492126646</v>
      </c>
      <c r="R213" s="71">
        <v>0</v>
      </c>
      <c r="S213" s="71">
        <v>2.6901979294840364</v>
      </c>
      <c r="T213" s="72"/>
      <c r="U213" s="71">
        <v>15306509</v>
      </c>
      <c r="V213" s="71">
        <v>1288</v>
      </c>
      <c r="W213" s="71">
        <v>207</v>
      </c>
      <c r="X213" s="71">
        <v>9452</v>
      </c>
      <c r="Y213" s="71">
        <v>14271</v>
      </c>
      <c r="Z213" s="71">
        <v>21672</v>
      </c>
      <c r="AA213" s="71">
        <v>5878</v>
      </c>
      <c r="AB213" s="71">
        <v>33712</v>
      </c>
      <c r="AC213" s="71">
        <v>0</v>
      </c>
      <c r="AD213" s="71">
        <v>2.6901979294840359</v>
      </c>
      <c r="AE213" s="72"/>
      <c r="AF213" s="71">
        <v>99656001.135348901</v>
      </c>
      <c r="AG213" s="71">
        <v>1964291.6168242421</v>
      </c>
      <c r="AH213" s="71">
        <v>2043680.695498839</v>
      </c>
      <c r="AI213" s="71">
        <v>53282137.20022285</v>
      </c>
      <c r="AJ213" s="71">
        <v>55503948.830331117</v>
      </c>
      <c r="AK213" s="71">
        <v>0</v>
      </c>
      <c r="AL213" s="71">
        <v>0</v>
      </c>
      <c r="AM213" s="71">
        <v>4591320.6161998743</v>
      </c>
      <c r="AN213" s="71">
        <v>0</v>
      </c>
      <c r="AO213" s="71">
        <v>0</v>
      </c>
      <c r="AP213" s="71">
        <v>217041380.09442583</v>
      </c>
      <c r="AQ213" s="72"/>
      <c r="AR213" s="71">
        <v>802</v>
      </c>
      <c r="AS213" s="71">
        <v>140</v>
      </c>
      <c r="AT213" s="71">
        <v>2</v>
      </c>
      <c r="AU213" s="71">
        <v>2</v>
      </c>
      <c r="AV213" s="71">
        <v>0</v>
      </c>
      <c r="AW213" s="71">
        <v>0</v>
      </c>
      <c r="AX213" s="71"/>
      <c r="AY213" s="72"/>
      <c r="AZ213" s="71">
        <v>3532.2000000000021</v>
      </c>
      <c r="BA213" s="71">
        <v>75599.899999999994</v>
      </c>
      <c r="BB213" s="71">
        <v>38.799999999999997</v>
      </c>
      <c r="BC213" s="71">
        <v>104</v>
      </c>
      <c r="BD213" s="71">
        <v>0</v>
      </c>
      <c r="BE213" s="71">
        <v>0</v>
      </c>
      <c r="BF213" s="71"/>
      <c r="BG213" s="72"/>
      <c r="BH213" s="71">
        <v>0</v>
      </c>
      <c r="BI213" s="71">
        <v>0</v>
      </c>
      <c r="BJ213" s="71">
        <v>37.162999999999997</v>
      </c>
      <c r="BK213" s="71">
        <v>0</v>
      </c>
      <c r="BL213" s="71">
        <v>0</v>
      </c>
      <c r="BM213" s="71">
        <v>0</v>
      </c>
      <c r="BN213" s="72"/>
      <c r="BO213" s="71">
        <v>0</v>
      </c>
      <c r="BP213" s="71">
        <v>0</v>
      </c>
      <c r="BQ213" s="71">
        <v>4</v>
      </c>
      <c r="BR213" s="71">
        <v>0</v>
      </c>
      <c r="BS213" s="71">
        <v>0</v>
      </c>
      <c r="BT213" s="71">
        <v>0</v>
      </c>
      <c r="BU213"/>
      <c r="BV213" s="70">
        <v>37.162999999999997</v>
      </c>
      <c r="BW213" s="70">
        <v>0</v>
      </c>
      <c r="BX213" s="70">
        <v>0</v>
      </c>
      <c r="BY213" s="70">
        <v>0</v>
      </c>
      <c r="BZ213" s="70">
        <v>0</v>
      </c>
      <c r="CA213" s="70">
        <v>0</v>
      </c>
      <c r="CB213" s="70">
        <v>0</v>
      </c>
      <c r="CC213" s="70">
        <v>0</v>
      </c>
      <c r="CD213" s="70">
        <v>0</v>
      </c>
    </row>
    <row r="214" spans="1:82">
      <c r="A214" s="70" t="s">
        <v>1903</v>
      </c>
      <c r="B214" s="70">
        <v>289</v>
      </c>
      <c r="C214" s="70">
        <v>17</v>
      </c>
      <c r="D214" s="70">
        <v>17</v>
      </c>
      <c r="E214" s="70">
        <v>2020</v>
      </c>
      <c r="F214" s="70" t="s">
        <v>159</v>
      </c>
      <c r="G214" s="70" t="s">
        <v>1886</v>
      </c>
      <c r="H214" s="70" t="s">
        <v>1887</v>
      </c>
      <c r="I214" s="148"/>
      <c r="J214" s="71">
        <v>158.002775103479</v>
      </c>
      <c r="K214" s="71">
        <v>2.5482785059250053</v>
      </c>
      <c r="L214" s="71">
        <v>14.435804690298951</v>
      </c>
      <c r="M214" s="71">
        <v>32.72295744552013</v>
      </c>
      <c r="N214" s="71">
        <v>42.856070025468036</v>
      </c>
      <c r="O214" s="71">
        <v>30.282418574496681</v>
      </c>
      <c r="P214" s="71">
        <v>26.175353380621619</v>
      </c>
      <c r="Q214" s="71">
        <v>1.95053865148306</v>
      </c>
      <c r="R214" s="71">
        <v>0</v>
      </c>
      <c r="S214" s="71">
        <v>3.7382700483952749</v>
      </c>
      <c r="T214" s="72"/>
      <c r="U214" s="71">
        <v>15414683</v>
      </c>
      <c r="V214" s="71">
        <v>1152</v>
      </c>
      <c r="W214" s="71">
        <v>355</v>
      </c>
      <c r="X214" s="71">
        <v>9329</v>
      </c>
      <c r="Y214" s="71">
        <v>14243</v>
      </c>
      <c r="Z214" s="71">
        <v>21639</v>
      </c>
      <c r="AA214" s="71">
        <v>5777</v>
      </c>
      <c r="AB214" s="71">
        <v>33082</v>
      </c>
      <c r="AC214" s="71">
        <v>0</v>
      </c>
      <c r="AD214" s="71">
        <v>3.7382700483952749</v>
      </c>
      <c r="AE214" s="72"/>
      <c r="AF214" s="71">
        <v>96889700.098706484</v>
      </c>
      <c r="AG214" s="71">
        <v>1781181.0841059557</v>
      </c>
      <c r="AH214" s="71">
        <v>2747921.556417563</v>
      </c>
      <c r="AI214" s="71">
        <v>47314974.604439296</v>
      </c>
      <c r="AJ214" s="71">
        <v>58859614.392289422</v>
      </c>
      <c r="AK214" s="71"/>
      <c r="AL214" s="71"/>
      <c r="AM214" s="71">
        <v>4317568.54868598</v>
      </c>
      <c r="AN214" s="71"/>
      <c r="AO214" s="71"/>
      <c r="AP214" s="71">
        <v>211910960.28464469</v>
      </c>
      <c r="AQ214" s="72"/>
      <c r="AR214" s="71">
        <v>838</v>
      </c>
      <c r="AS214" s="71">
        <v>156</v>
      </c>
      <c r="AT214" s="71">
        <v>7</v>
      </c>
      <c r="AU214" s="71">
        <v>2</v>
      </c>
      <c r="AV214" s="71">
        <v>0</v>
      </c>
      <c r="AW214" s="71">
        <v>0</v>
      </c>
      <c r="AX214" s="71"/>
      <c r="AY214" s="72"/>
      <c r="AZ214" s="71">
        <v>3731.500000000005</v>
      </c>
      <c r="BA214" s="71">
        <v>76339.600000000006</v>
      </c>
      <c r="BB214" s="71">
        <v>137.80000000000001</v>
      </c>
      <c r="BC214" s="71">
        <v>104</v>
      </c>
      <c r="BD214" s="71">
        <v>0</v>
      </c>
      <c r="BE214" s="71">
        <v>0</v>
      </c>
      <c r="BF214" s="71"/>
      <c r="BG214" s="72"/>
      <c r="BH214" s="71">
        <v>0</v>
      </c>
      <c r="BI214" s="71">
        <v>0</v>
      </c>
      <c r="BJ214" s="71">
        <v>38.72</v>
      </c>
      <c r="BK214" s="71">
        <v>0</v>
      </c>
      <c r="BL214" s="71">
        <v>0</v>
      </c>
      <c r="BM214" s="71">
        <v>0</v>
      </c>
      <c r="BN214" s="72"/>
      <c r="BO214" s="71">
        <v>0</v>
      </c>
      <c r="BP214" s="71">
        <v>0</v>
      </c>
      <c r="BQ214" s="71">
        <v>4</v>
      </c>
      <c r="BR214" s="71">
        <v>0</v>
      </c>
      <c r="BS214" s="71">
        <v>0</v>
      </c>
      <c r="BT214" s="71">
        <v>0</v>
      </c>
      <c r="BU214"/>
      <c r="BV214" s="70">
        <v>38.72</v>
      </c>
      <c r="BW214" s="70">
        <v>0</v>
      </c>
      <c r="BX214" s="70">
        <v>0</v>
      </c>
      <c r="BY214" s="70">
        <v>0</v>
      </c>
      <c r="BZ214" s="70">
        <v>0</v>
      </c>
      <c r="CA214" s="70">
        <v>0</v>
      </c>
      <c r="CB214" s="70">
        <v>0</v>
      </c>
      <c r="CC214" s="70">
        <v>0</v>
      </c>
      <c r="CD214" s="70">
        <v>0</v>
      </c>
    </row>
    <row r="215" spans="1:82">
      <c r="A215" s="70" t="s">
        <v>1904</v>
      </c>
      <c r="B215" s="70">
        <v>289</v>
      </c>
      <c r="C215" s="70">
        <v>18</v>
      </c>
      <c r="D215" s="70">
        <v>17</v>
      </c>
      <c r="E215" s="70">
        <v>2021</v>
      </c>
      <c r="F215" s="70" t="s">
        <v>160</v>
      </c>
      <c r="G215" s="70" t="s">
        <v>1886</v>
      </c>
      <c r="H215" s="70" t="s">
        <v>1887</v>
      </c>
      <c r="I215" s="148"/>
      <c r="J215" s="71">
        <v>149.22857190565742</v>
      </c>
      <c r="K215" s="71">
        <v>2.7263896904354454</v>
      </c>
      <c r="L215" s="71">
        <v>14.397016704825038</v>
      </c>
      <c r="M215" s="71">
        <v>37.078261629332047</v>
      </c>
      <c r="N215" s="71">
        <v>40.949408181612377</v>
      </c>
      <c r="O215" s="71">
        <v>29.294810171855801</v>
      </c>
      <c r="P215" s="71">
        <v>26.773766253180224</v>
      </c>
      <c r="Q215" s="71">
        <v>1.8990990552089999</v>
      </c>
      <c r="R215" s="71">
        <v>0</v>
      </c>
      <c r="S215" s="71">
        <v>2.8049529505303981</v>
      </c>
      <c r="T215" s="72"/>
      <c r="U215" s="71">
        <v>15346243</v>
      </c>
      <c r="V215" s="71">
        <v>1152</v>
      </c>
      <c r="W215" s="71">
        <v>355</v>
      </c>
      <c r="X215" s="71">
        <v>9329</v>
      </c>
      <c r="Y215" s="71">
        <v>14178</v>
      </c>
      <c r="Z215" s="71">
        <v>21554</v>
      </c>
      <c r="AA215" s="71">
        <v>5762</v>
      </c>
      <c r="AB215" s="71">
        <v>32526</v>
      </c>
      <c r="AC215" s="71">
        <v>0</v>
      </c>
      <c r="AD215" s="71">
        <v>2.8049529505303981</v>
      </c>
      <c r="AE215" s="72"/>
      <c r="AF215" s="71">
        <v>95933770.509750918</v>
      </c>
      <c r="AG215" s="71">
        <v>1894523.5431571361</v>
      </c>
      <c r="AH215" s="71">
        <v>2303230.3948223367</v>
      </c>
      <c r="AI215" s="71">
        <v>54550257.777665667</v>
      </c>
      <c r="AJ215" s="71">
        <v>54753237.62270166</v>
      </c>
      <c r="AK215" s="71">
        <v>0</v>
      </c>
      <c r="AL215" s="71">
        <v>0</v>
      </c>
      <c r="AM215" s="71">
        <v>4269489.2148365974</v>
      </c>
      <c r="AN215" s="71">
        <v>0</v>
      </c>
      <c r="AO215" s="71">
        <v>0</v>
      </c>
      <c r="AP215" s="71">
        <v>213704509.06293434</v>
      </c>
      <c r="AQ215" s="72"/>
      <c r="AR215" s="71">
        <v>872</v>
      </c>
      <c r="AS215" s="71">
        <v>183</v>
      </c>
      <c r="AT215" s="71">
        <v>7</v>
      </c>
      <c r="AU215" s="71">
        <v>2</v>
      </c>
      <c r="AV215" s="71">
        <v>0</v>
      </c>
      <c r="AW215" s="71">
        <v>0</v>
      </c>
      <c r="AX215" s="71"/>
      <c r="AY215" s="72"/>
      <c r="AZ215" s="71">
        <v>3916.0000000000041</v>
      </c>
      <c r="BA215" s="71">
        <v>77676.5</v>
      </c>
      <c r="BB215" s="71">
        <v>137.80000000000001</v>
      </c>
      <c r="BC215" s="71">
        <v>104</v>
      </c>
      <c r="BD215" s="71">
        <v>0</v>
      </c>
      <c r="BE215" s="71">
        <v>0</v>
      </c>
      <c r="BF215" s="71"/>
      <c r="BG215" s="72"/>
      <c r="BH215" s="71">
        <v>0</v>
      </c>
      <c r="BI215" s="71">
        <v>0</v>
      </c>
      <c r="BJ215" s="71">
        <v>37.237000000000002</v>
      </c>
      <c r="BK215" s="71">
        <v>0</v>
      </c>
      <c r="BL215" s="71">
        <v>0</v>
      </c>
      <c r="BM215" s="71">
        <v>0</v>
      </c>
      <c r="BN215" s="72"/>
      <c r="BO215" s="71">
        <v>0</v>
      </c>
      <c r="BP215" s="71">
        <v>0</v>
      </c>
      <c r="BQ215" s="71">
        <v>4</v>
      </c>
      <c r="BR215" s="71">
        <v>0</v>
      </c>
      <c r="BS215" s="71">
        <v>0</v>
      </c>
      <c r="BT215" s="71">
        <v>0</v>
      </c>
      <c r="BU215"/>
      <c r="BV215" s="70">
        <v>37.237000000000002</v>
      </c>
      <c r="BW215" s="70">
        <v>0</v>
      </c>
      <c r="BX215" s="70">
        <v>0</v>
      </c>
      <c r="BY215" s="70">
        <v>0</v>
      </c>
      <c r="BZ215" s="70">
        <v>0</v>
      </c>
      <c r="CA215" s="70">
        <v>0</v>
      </c>
      <c r="CB215" s="70">
        <v>0</v>
      </c>
      <c r="CC215" s="70">
        <v>0</v>
      </c>
      <c r="CD215" s="70">
        <v>0</v>
      </c>
    </row>
    <row r="216" spans="1:82">
      <c r="A216" s="70" t="s">
        <v>1905</v>
      </c>
      <c r="B216" s="70">
        <v>289</v>
      </c>
      <c r="C216" s="70">
        <v>19</v>
      </c>
      <c r="D216" s="70">
        <v>17</v>
      </c>
      <c r="E216" s="70">
        <v>2022</v>
      </c>
      <c r="F216" s="70" t="s">
        <v>161</v>
      </c>
      <c r="G216" s="1064" t="s">
        <v>1886</v>
      </c>
      <c r="H216" s="70" t="s">
        <v>1887</v>
      </c>
      <c r="I216" s="148"/>
      <c r="J216" s="71">
        <v>131.57953665933809</v>
      </c>
      <c r="K216" s="71">
        <v>2.4901961979825096</v>
      </c>
      <c r="L216" s="71">
        <v>14.600696344328238</v>
      </c>
      <c r="M216" s="71">
        <v>34.242180241031619</v>
      </c>
      <c r="N216" s="71">
        <v>42.145484946273342</v>
      </c>
      <c r="O216" s="71">
        <v>30.647175663643299</v>
      </c>
      <c r="P216" s="71">
        <v>26.156632858386487</v>
      </c>
      <c r="Q216" s="71">
        <v>1.8819511252664698</v>
      </c>
      <c r="R216" s="71">
        <v>0</v>
      </c>
      <c r="S216" s="71">
        <v>3.4143574107570638</v>
      </c>
      <c r="T216" s="72"/>
      <c r="U216" s="71">
        <v>15234102</v>
      </c>
      <c r="V216" s="71">
        <v>1152</v>
      </c>
      <c r="W216" s="71">
        <v>355</v>
      </c>
      <c r="X216" s="71">
        <v>9329</v>
      </c>
      <c r="Y216" s="71">
        <v>14174</v>
      </c>
      <c r="Z216" s="71">
        <v>21424</v>
      </c>
      <c r="AA216" s="71">
        <v>5715</v>
      </c>
      <c r="AB216" s="71">
        <v>31968</v>
      </c>
      <c r="AC216" s="71">
        <v>0</v>
      </c>
      <c r="AD216" s="71">
        <v>3.4143574107570638</v>
      </c>
      <c r="AE216" s="72"/>
      <c r="AF216" s="71">
        <v>85642646.106429636</v>
      </c>
      <c r="AG216" s="71">
        <v>1861216.4296586108</v>
      </c>
      <c r="AH216" s="71">
        <v>3278843.6041511446</v>
      </c>
      <c r="AI216" s="71">
        <v>52063403.306698076</v>
      </c>
      <c r="AJ216" s="71">
        <v>61469213.68223691</v>
      </c>
      <c r="AK216" s="71">
        <v>0</v>
      </c>
      <c r="AL216" s="71">
        <v>0</v>
      </c>
      <c r="AM216" s="71">
        <v>4127941.3476066706</v>
      </c>
      <c r="AN216" s="71">
        <v>0</v>
      </c>
      <c r="AO216" s="71">
        <v>0</v>
      </c>
      <c r="AP216" s="71">
        <v>208443264.47678104</v>
      </c>
      <c r="AQ216" s="72"/>
      <c r="AR216" s="71">
        <v>925</v>
      </c>
      <c r="AS216" s="71">
        <v>207</v>
      </c>
      <c r="AT216" s="71">
        <v>7</v>
      </c>
      <c r="AU216" s="71">
        <v>2</v>
      </c>
      <c r="AV216" s="71">
        <v>0</v>
      </c>
      <c r="AW216" s="71">
        <v>0</v>
      </c>
      <c r="AX216" s="71"/>
      <c r="AY216" s="72"/>
      <c r="AZ216" s="71">
        <v>4234.4000000000051</v>
      </c>
      <c r="BA216" s="71">
        <v>78859.600000000006</v>
      </c>
      <c r="BB216" s="71">
        <v>137.79999999999998</v>
      </c>
      <c r="BC216" s="71">
        <v>104</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1906</v>
      </c>
      <c r="B217" s="70">
        <v>289</v>
      </c>
      <c r="C217" s="70">
        <v>20</v>
      </c>
      <c r="D217" s="70">
        <v>17</v>
      </c>
      <c r="E217" s="70">
        <v>2023</v>
      </c>
      <c r="F217" s="70" t="s">
        <v>1539</v>
      </c>
      <c r="G217" s="1064" t="s">
        <v>1886</v>
      </c>
      <c r="H217" s="70" t="s">
        <v>1887</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990</v>
      </c>
      <c r="AS217" s="71">
        <v>216</v>
      </c>
      <c r="AT217" s="71">
        <v>7</v>
      </c>
      <c r="AU217" s="71">
        <v>2</v>
      </c>
      <c r="AV217" s="71">
        <v>0</v>
      </c>
      <c r="AW217" s="71">
        <v>0</v>
      </c>
      <c r="AX217" s="71"/>
      <c r="AY217" s="72"/>
      <c r="AZ217" s="71">
        <v>4592.8000000000065</v>
      </c>
      <c r="BA217" s="71">
        <v>79299.600000000006</v>
      </c>
      <c r="BB217" s="71">
        <v>137.79999999999998</v>
      </c>
      <c r="BC217" s="71">
        <v>104</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1907</v>
      </c>
      <c r="B218" s="70">
        <v>289</v>
      </c>
      <c r="C218" s="70">
        <v>21</v>
      </c>
      <c r="D218" s="70">
        <v>17</v>
      </c>
      <c r="E218" s="70">
        <v>2024</v>
      </c>
      <c r="F218" s="70" t="s">
        <v>1554</v>
      </c>
      <c r="G218" s="70" t="s">
        <v>1886</v>
      </c>
      <c r="H218" s="70" t="s">
        <v>1887</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1908</v>
      </c>
      <c r="B219" s="70">
        <v>52</v>
      </c>
      <c r="C219" s="70">
        <v>1</v>
      </c>
      <c r="D219" s="70">
        <v>4</v>
      </c>
      <c r="E219" s="70">
        <v>1990</v>
      </c>
      <c r="F219" s="70" t="s">
        <v>787</v>
      </c>
      <c r="G219" s="70" t="s">
        <v>1909</v>
      </c>
      <c r="H219" s="70" t="s">
        <v>1910</v>
      </c>
      <c r="I219" s="148"/>
      <c r="J219" s="71">
        <v>69.107497473483008</v>
      </c>
      <c r="K219" s="71">
        <v>2.32964227737626</v>
      </c>
      <c r="L219" s="71">
        <v>0.7564713277339814</v>
      </c>
      <c r="M219" s="71">
        <v>13.31492165713566</v>
      </c>
      <c r="N219" s="71">
        <v>15.49558645544276</v>
      </c>
      <c r="O219" s="71">
        <v>16.67348656589127</v>
      </c>
      <c r="P219" s="71">
        <v>15.48117076166443</v>
      </c>
      <c r="Q219" s="71">
        <v>1.43299634826791</v>
      </c>
      <c r="R219" s="71">
        <v>0</v>
      </c>
      <c r="S219" s="71">
        <v>1.4740828996102719</v>
      </c>
      <c r="T219" s="72"/>
      <c r="U219" s="71">
        <v>1826479</v>
      </c>
      <c r="V219" s="71">
        <v>566</v>
      </c>
      <c r="W219" s="71">
        <v>7</v>
      </c>
      <c r="X219" s="71">
        <v>4778</v>
      </c>
      <c r="Y219" s="71">
        <v>6794</v>
      </c>
      <c r="Z219" s="71">
        <v>6858</v>
      </c>
      <c r="AA219" s="71">
        <v>3759</v>
      </c>
      <c r="AB219" s="71">
        <v>23267</v>
      </c>
      <c r="AC219" s="71">
        <v>0</v>
      </c>
      <c r="AD219" s="71">
        <v>1.4740828996102719</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1911</v>
      </c>
      <c r="B220" s="70">
        <v>53</v>
      </c>
      <c r="C220" s="70">
        <v>2</v>
      </c>
      <c r="D220" s="70">
        <v>4</v>
      </c>
      <c r="E220" s="70">
        <v>2005</v>
      </c>
      <c r="F220" s="70" t="s">
        <v>789</v>
      </c>
      <c r="G220" s="70" t="s">
        <v>1909</v>
      </c>
      <c r="H220" s="70" t="s">
        <v>1910</v>
      </c>
      <c r="I220" s="148"/>
      <c r="J220" s="71">
        <v>36.487413270868878</v>
      </c>
      <c r="K220" s="71">
        <v>0.94327222754469953</v>
      </c>
      <c r="L220" s="71">
        <v>0</v>
      </c>
      <c r="M220" s="71">
        <v>22.629526189508681</v>
      </c>
      <c r="N220" s="71">
        <v>31.430447482388519</v>
      </c>
      <c r="O220" s="71">
        <v>32.021191121757987</v>
      </c>
      <c r="P220" s="71">
        <v>17.917128079125931</v>
      </c>
      <c r="Q220" s="71">
        <v>1.8314693707286001</v>
      </c>
      <c r="R220" s="71">
        <v>0</v>
      </c>
      <c r="S220" s="71">
        <v>0</v>
      </c>
      <c r="T220" s="72"/>
      <c r="U220" s="71">
        <v>1407455</v>
      </c>
      <c r="V220" s="71">
        <v>454</v>
      </c>
      <c r="W220" s="71">
        <v>0</v>
      </c>
      <c r="X220" s="71">
        <v>5020</v>
      </c>
      <c r="Y220" s="71">
        <v>11427</v>
      </c>
      <c r="Z220" s="71">
        <v>15241</v>
      </c>
      <c r="AA220" s="71">
        <v>3563</v>
      </c>
      <c r="AB220" s="71">
        <v>31087</v>
      </c>
      <c r="AC220" s="71">
        <v>0</v>
      </c>
      <c r="AD220" s="71">
        <v>0</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1912</v>
      </c>
      <c r="B221" s="70">
        <v>54</v>
      </c>
      <c r="C221" s="70">
        <v>3</v>
      </c>
      <c r="D221" s="70">
        <v>4</v>
      </c>
      <c r="E221" s="70">
        <v>2006</v>
      </c>
      <c r="F221" s="70" t="s">
        <v>790</v>
      </c>
      <c r="G221" s="70" t="s">
        <v>1909</v>
      </c>
      <c r="H221" s="70" t="s">
        <v>1910</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1913</v>
      </c>
      <c r="B222" s="70">
        <v>55</v>
      </c>
      <c r="C222" s="70">
        <v>4</v>
      </c>
      <c r="D222" s="70">
        <v>4</v>
      </c>
      <c r="E222" s="70">
        <v>2007</v>
      </c>
      <c r="F222" s="70" t="s">
        <v>791</v>
      </c>
      <c r="G222" s="70" t="s">
        <v>1909</v>
      </c>
      <c r="H222" s="70" t="s">
        <v>1910</v>
      </c>
      <c r="I222" s="148"/>
      <c r="J222" s="71">
        <v>43.402237776298954</v>
      </c>
      <c r="K222" s="71">
        <v>0.95857816868810708</v>
      </c>
      <c r="L222" s="71">
        <v>0.1422176969769931</v>
      </c>
      <c r="M222" s="71">
        <v>25.71798662709719</v>
      </c>
      <c r="N222" s="71">
        <v>32.139872618044009</v>
      </c>
      <c r="O222" s="71">
        <v>32.035730303144973</v>
      </c>
      <c r="P222" s="71">
        <v>17.908500446229962</v>
      </c>
      <c r="Q222" s="71">
        <v>1.9577347096597</v>
      </c>
      <c r="R222" s="71">
        <v>0</v>
      </c>
      <c r="S222" s="71">
        <v>0</v>
      </c>
      <c r="T222" s="72"/>
      <c r="U222" s="71">
        <v>1854272</v>
      </c>
      <c r="V222" s="71">
        <v>429</v>
      </c>
      <c r="W222" s="71">
        <v>2</v>
      </c>
      <c r="X222" s="71">
        <v>6796</v>
      </c>
      <c r="Y222" s="71">
        <v>11836</v>
      </c>
      <c r="Z222" s="71">
        <v>15851</v>
      </c>
      <c r="AA222" s="71">
        <v>3507</v>
      </c>
      <c r="AB222" s="71">
        <v>31473</v>
      </c>
      <c r="AC222" s="71">
        <v>0</v>
      </c>
      <c r="AD222" s="71">
        <v>0</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1914</v>
      </c>
      <c r="B223" s="70">
        <v>56</v>
      </c>
      <c r="C223" s="70">
        <v>5</v>
      </c>
      <c r="D223" s="70">
        <v>4</v>
      </c>
      <c r="E223" s="70">
        <v>2008</v>
      </c>
      <c r="F223" s="70" t="s">
        <v>792</v>
      </c>
      <c r="G223" s="70" t="s">
        <v>1909</v>
      </c>
      <c r="H223" s="70" t="s">
        <v>1910</v>
      </c>
      <c r="I223" s="148"/>
      <c r="J223" s="71">
        <v>40.452853478964542</v>
      </c>
      <c r="K223" s="71">
        <v>0.7486685351363106</v>
      </c>
      <c r="L223" s="71">
        <v>0.1234864735102031</v>
      </c>
      <c r="M223" s="71">
        <v>26.913659064886499</v>
      </c>
      <c r="N223" s="71">
        <v>30.609870350833269</v>
      </c>
      <c r="O223" s="71">
        <v>31.076372609098751</v>
      </c>
      <c r="P223" s="71">
        <v>17.525942651611238</v>
      </c>
      <c r="Q223" s="71">
        <v>1.93609152744713</v>
      </c>
      <c r="R223" s="71">
        <v>0</v>
      </c>
      <c r="S223" s="71">
        <v>0</v>
      </c>
      <c r="T223" s="72"/>
      <c r="U223" s="71">
        <v>1785197</v>
      </c>
      <c r="V223" s="71">
        <v>429</v>
      </c>
      <c r="W223" s="71">
        <v>2</v>
      </c>
      <c r="X223" s="71">
        <v>6796</v>
      </c>
      <c r="Y223" s="71">
        <v>12043</v>
      </c>
      <c r="Z223" s="71">
        <v>15916</v>
      </c>
      <c r="AA223" s="71">
        <v>3436</v>
      </c>
      <c r="AB223" s="71">
        <v>31637</v>
      </c>
      <c r="AC223" s="71">
        <v>0</v>
      </c>
      <c r="AD223" s="71">
        <v>0</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1915</v>
      </c>
      <c r="B224" s="70">
        <v>57</v>
      </c>
      <c r="C224" s="70">
        <v>6</v>
      </c>
      <c r="D224" s="70">
        <v>4</v>
      </c>
      <c r="E224" s="70">
        <v>2009</v>
      </c>
      <c r="F224" s="70" t="s">
        <v>176</v>
      </c>
      <c r="G224" s="70" t="s">
        <v>1909</v>
      </c>
      <c r="H224" s="70" t="s">
        <v>1910</v>
      </c>
      <c r="I224" s="148"/>
      <c r="J224" s="71">
        <v>36.235560120485488</v>
      </c>
      <c r="K224" s="71">
        <v>0.7949731090035026</v>
      </c>
      <c r="L224" s="71">
        <v>1.527182132596776</v>
      </c>
      <c r="M224" s="71">
        <v>29.161831572734691</v>
      </c>
      <c r="N224" s="71">
        <v>30.002142844849981</v>
      </c>
      <c r="O224" s="71">
        <v>31.77887997990392</v>
      </c>
      <c r="P224" s="71">
        <v>16.882816472731751</v>
      </c>
      <c r="Q224" s="71">
        <v>1.84546117613635</v>
      </c>
      <c r="R224" s="71">
        <v>0</v>
      </c>
      <c r="S224" s="71">
        <v>0</v>
      </c>
      <c r="T224" s="72"/>
      <c r="U224" s="71">
        <v>1636448</v>
      </c>
      <c r="V224" s="71">
        <v>573</v>
      </c>
      <c r="W224" s="71">
        <v>36</v>
      </c>
      <c r="X224" s="71">
        <v>7765</v>
      </c>
      <c r="Y224" s="71">
        <v>12135</v>
      </c>
      <c r="Z224" s="71">
        <v>16065</v>
      </c>
      <c r="AA224" s="71">
        <v>3398</v>
      </c>
      <c r="AB224" s="71">
        <v>31656</v>
      </c>
      <c r="AC224" s="71">
        <v>0</v>
      </c>
      <c r="AD224" s="71">
        <v>0</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10.6</v>
      </c>
      <c r="BM224" s="71">
        <v>0</v>
      </c>
      <c r="BN224" s="72"/>
      <c r="BO224" s="71">
        <v>0</v>
      </c>
      <c r="BP224" s="71">
        <v>0</v>
      </c>
      <c r="BQ224" s="71">
        <v>0</v>
      </c>
      <c r="BR224" s="71">
        <v>0</v>
      </c>
      <c r="BS224" s="71">
        <v>1</v>
      </c>
      <c r="BT224" s="71">
        <v>0</v>
      </c>
      <c r="BU224"/>
      <c r="BV224" s="70">
        <v>10.6</v>
      </c>
      <c r="BW224" s="70">
        <v>0</v>
      </c>
      <c r="BX224" s="70">
        <v>0</v>
      </c>
      <c r="BY224" s="70">
        <v>0</v>
      </c>
      <c r="BZ224" s="70">
        <v>0</v>
      </c>
      <c r="CA224" s="70">
        <v>0</v>
      </c>
      <c r="CB224" s="70">
        <v>0</v>
      </c>
      <c r="CC224" s="70">
        <v>0</v>
      </c>
      <c r="CD224" s="70">
        <v>0</v>
      </c>
    </row>
    <row r="225" spans="1:82">
      <c r="A225" s="70" t="s">
        <v>1916</v>
      </c>
      <c r="B225" s="70">
        <v>58</v>
      </c>
      <c r="C225" s="70">
        <v>7</v>
      </c>
      <c r="D225" s="70">
        <v>4</v>
      </c>
      <c r="E225" s="70">
        <v>2010</v>
      </c>
      <c r="F225" s="70" t="s">
        <v>177</v>
      </c>
      <c r="G225" s="70" t="s">
        <v>1909</v>
      </c>
      <c r="H225" s="70" t="s">
        <v>1910</v>
      </c>
      <c r="I225" s="148"/>
      <c r="J225" s="71">
        <v>38.233198443410068</v>
      </c>
      <c r="K225" s="71">
        <v>0.89077117848837772</v>
      </c>
      <c r="L225" s="71">
        <v>1.443039673049852</v>
      </c>
      <c r="M225" s="71">
        <v>30.673306876786171</v>
      </c>
      <c r="N225" s="71">
        <v>30.634345607297451</v>
      </c>
      <c r="O225" s="71">
        <v>31.925273060606681</v>
      </c>
      <c r="P225" s="71">
        <v>16.61712889796955</v>
      </c>
      <c r="Q225" s="71">
        <v>1.92445817887126</v>
      </c>
      <c r="R225" s="71">
        <v>0</v>
      </c>
      <c r="S225" s="71">
        <v>0</v>
      </c>
      <c r="T225" s="72"/>
      <c r="U225" s="71">
        <v>1593950</v>
      </c>
      <c r="V225" s="71">
        <v>573</v>
      </c>
      <c r="W225" s="71">
        <v>36</v>
      </c>
      <c r="X225" s="71">
        <v>7765</v>
      </c>
      <c r="Y225" s="71">
        <v>12221</v>
      </c>
      <c r="Z225" s="71">
        <v>16214</v>
      </c>
      <c r="AA225" s="71">
        <v>3261</v>
      </c>
      <c r="AB225" s="71">
        <v>31632</v>
      </c>
      <c r="AC225" s="71">
        <v>0</v>
      </c>
      <c r="AD225" s="71">
        <v>0</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9.7669999999999995</v>
      </c>
      <c r="BM225" s="71">
        <v>0</v>
      </c>
      <c r="BN225" s="72"/>
      <c r="BO225" s="71">
        <v>0</v>
      </c>
      <c r="BP225" s="71">
        <v>0</v>
      </c>
      <c r="BQ225" s="71">
        <v>0</v>
      </c>
      <c r="BR225" s="71">
        <v>0</v>
      </c>
      <c r="BS225" s="71">
        <v>1</v>
      </c>
      <c r="BT225" s="71">
        <v>0</v>
      </c>
      <c r="BU225"/>
      <c r="BV225" s="70">
        <v>9.7669999999999995</v>
      </c>
      <c r="BW225" s="70">
        <v>0</v>
      </c>
      <c r="BX225" s="70">
        <v>0</v>
      </c>
      <c r="BY225" s="70">
        <v>0</v>
      </c>
      <c r="BZ225" s="70">
        <v>0</v>
      </c>
      <c r="CA225" s="70">
        <v>0</v>
      </c>
      <c r="CB225" s="70">
        <v>0</v>
      </c>
      <c r="CC225" s="70">
        <v>0</v>
      </c>
      <c r="CD225" s="70">
        <v>0</v>
      </c>
    </row>
    <row r="226" spans="1:82">
      <c r="A226" s="70" t="s">
        <v>1917</v>
      </c>
      <c r="B226" s="70">
        <v>59</v>
      </c>
      <c r="C226" s="70">
        <v>8</v>
      </c>
      <c r="D226" s="70">
        <v>4</v>
      </c>
      <c r="E226" s="70">
        <v>2011</v>
      </c>
      <c r="F226" s="70" t="s">
        <v>178</v>
      </c>
      <c r="G226" s="70" t="s">
        <v>1909</v>
      </c>
      <c r="H226" s="70" t="s">
        <v>1910</v>
      </c>
      <c r="I226" s="148"/>
      <c r="J226" s="71">
        <v>36.160895728788731</v>
      </c>
      <c r="K226" s="71">
        <v>1.4439603298911849</v>
      </c>
      <c r="L226" s="71">
        <v>1.622788739584516</v>
      </c>
      <c r="M226" s="71">
        <v>37.118122522536972</v>
      </c>
      <c r="N226" s="71">
        <v>37.782477141718587</v>
      </c>
      <c r="O226" s="71">
        <v>31.473845146797252</v>
      </c>
      <c r="P226" s="71">
        <v>15.919188543767486</v>
      </c>
      <c r="Q226" s="71">
        <v>2.2128224821525402</v>
      </c>
      <c r="R226" s="71">
        <v>0</v>
      </c>
      <c r="S226" s="71">
        <v>0</v>
      </c>
      <c r="T226" s="72"/>
      <c r="U226" s="71">
        <v>1423541</v>
      </c>
      <c r="V226" s="71">
        <v>573</v>
      </c>
      <c r="W226" s="71">
        <v>36</v>
      </c>
      <c r="X226" s="71">
        <v>7765</v>
      </c>
      <c r="Y226" s="71">
        <v>12353</v>
      </c>
      <c r="Z226" s="71">
        <v>16332</v>
      </c>
      <c r="AA226" s="71">
        <v>3217</v>
      </c>
      <c r="AB226" s="71">
        <v>31532</v>
      </c>
      <c r="AC226" s="71">
        <v>0</v>
      </c>
      <c r="AD226" s="71">
        <v>0</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10.506</v>
      </c>
      <c r="BM226" s="71">
        <v>0</v>
      </c>
      <c r="BN226" s="72"/>
      <c r="BO226" s="71">
        <v>0</v>
      </c>
      <c r="BP226" s="71">
        <v>0</v>
      </c>
      <c r="BQ226" s="71">
        <v>0</v>
      </c>
      <c r="BR226" s="71">
        <v>0</v>
      </c>
      <c r="BS226" s="71">
        <v>1</v>
      </c>
      <c r="BT226" s="71">
        <v>0</v>
      </c>
      <c r="BU226"/>
      <c r="BV226" s="70">
        <v>10.506</v>
      </c>
      <c r="BW226" s="70">
        <v>0</v>
      </c>
      <c r="BX226" s="70">
        <v>0</v>
      </c>
      <c r="BY226" s="70">
        <v>0</v>
      </c>
      <c r="BZ226" s="70">
        <v>0</v>
      </c>
      <c r="CA226" s="70">
        <v>0</v>
      </c>
      <c r="CB226" s="70">
        <v>0</v>
      </c>
      <c r="CC226" s="70">
        <v>0</v>
      </c>
      <c r="CD226" s="70">
        <v>0</v>
      </c>
    </row>
    <row r="227" spans="1:82">
      <c r="A227" s="70" t="s">
        <v>1918</v>
      </c>
      <c r="B227" s="70">
        <v>60</v>
      </c>
      <c r="C227" s="70">
        <v>9</v>
      </c>
      <c r="D227" s="70">
        <v>4</v>
      </c>
      <c r="E227" s="70">
        <v>2012</v>
      </c>
      <c r="F227" s="70" t="s">
        <v>179</v>
      </c>
      <c r="G227" s="70" t="s">
        <v>1909</v>
      </c>
      <c r="H227" s="70" t="s">
        <v>1910</v>
      </c>
      <c r="I227" s="148"/>
      <c r="J227" s="71">
        <v>47.027791326562031</v>
      </c>
      <c r="K227" s="71">
        <v>1.348876379157453</v>
      </c>
      <c r="L227" s="71">
        <v>1.6610122157657541</v>
      </c>
      <c r="M227" s="71">
        <v>41.178484428275787</v>
      </c>
      <c r="N227" s="71">
        <v>44.34948921824531</v>
      </c>
      <c r="O227" s="71">
        <v>31.528262723264763</v>
      </c>
      <c r="P227" s="71">
        <v>15.736047174811398</v>
      </c>
      <c r="Q227" s="71">
        <v>2.4109729273340101</v>
      </c>
      <c r="R227" s="71">
        <v>0</v>
      </c>
      <c r="S227" s="71">
        <v>0</v>
      </c>
      <c r="T227" s="72"/>
      <c r="U227" s="71">
        <v>1780986</v>
      </c>
      <c r="V227" s="71">
        <v>573</v>
      </c>
      <c r="W227" s="71">
        <v>36</v>
      </c>
      <c r="X227" s="71">
        <v>7765</v>
      </c>
      <c r="Y227" s="71">
        <v>12545</v>
      </c>
      <c r="Z227" s="71">
        <v>16490</v>
      </c>
      <c r="AA227" s="71">
        <v>3162</v>
      </c>
      <c r="AB227" s="71">
        <v>31621</v>
      </c>
      <c r="AC227" s="71">
        <v>0</v>
      </c>
      <c r="AD227" s="71">
        <v>0</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15.902000000000001</v>
      </c>
      <c r="BM227" s="71">
        <v>0</v>
      </c>
      <c r="BN227" s="72"/>
      <c r="BO227" s="71">
        <v>0</v>
      </c>
      <c r="BP227" s="71">
        <v>0</v>
      </c>
      <c r="BQ227" s="71">
        <v>0</v>
      </c>
      <c r="BR227" s="71">
        <v>0</v>
      </c>
      <c r="BS227" s="71">
        <v>2</v>
      </c>
      <c r="BT227" s="71">
        <v>0</v>
      </c>
      <c r="BU227"/>
      <c r="BV227" s="70">
        <v>15.901999999999999</v>
      </c>
      <c r="BW227" s="70">
        <v>0</v>
      </c>
      <c r="BX227" s="70">
        <v>0</v>
      </c>
      <c r="BY227" s="70">
        <v>0</v>
      </c>
      <c r="BZ227" s="70">
        <v>0</v>
      </c>
      <c r="CA227" s="70">
        <v>0</v>
      </c>
      <c r="CB227" s="70">
        <v>0</v>
      </c>
      <c r="CC227" s="70">
        <v>0</v>
      </c>
      <c r="CD227" s="70">
        <v>0</v>
      </c>
    </row>
    <row r="228" spans="1:82">
      <c r="A228" s="70" t="s">
        <v>1919</v>
      </c>
      <c r="B228" s="70">
        <v>61</v>
      </c>
      <c r="C228" s="70">
        <v>10</v>
      </c>
      <c r="D228" s="70">
        <v>4</v>
      </c>
      <c r="E228" s="70">
        <v>2013</v>
      </c>
      <c r="F228" s="70" t="s">
        <v>180</v>
      </c>
      <c r="G228" s="70" t="s">
        <v>1909</v>
      </c>
      <c r="H228" s="70" t="s">
        <v>1910</v>
      </c>
      <c r="I228" s="148"/>
      <c r="J228" s="71">
        <v>51.470186225751192</v>
      </c>
      <c r="K228" s="71">
        <v>1.1233787119086891</v>
      </c>
      <c r="L228" s="71">
        <v>1.5962194313540969</v>
      </c>
      <c r="M228" s="71">
        <v>40.797436739904171</v>
      </c>
      <c r="N228" s="71">
        <v>42.323372430841353</v>
      </c>
      <c r="O228" s="71">
        <v>30.587062447551236</v>
      </c>
      <c r="P228" s="71">
        <v>15.890252629161598</v>
      </c>
      <c r="Q228" s="71">
        <v>2.4450334831672298</v>
      </c>
      <c r="R228" s="71">
        <v>0</v>
      </c>
      <c r="S228" s="71">
        <v>0</v>
      </c>
      <c r="T228" s="72"/>
      <c r="U228" s="71">
        <v>1957884</v>
      </c>
      <c r="V228" s="71">
        <v>573</v>
      </c>
      <c r="W228" s="71">
        <v>36</v>
      </c>
      <c r="X228" s="71">
        <v>7765</v>
      </c>
      <c r="Y228" s="71">
        <v>12563</v>
      </c>
      <c r="Z228" s="71">
        <v>16712</v>
      </c>
      <c r="AA228" s="71">
        <v>3181</v>
      </c>
      <c r="AB228" s="71">
        <v>31608</v>
      </c>
      <c r="AC228" s="71">
        <v>0</v>
      </c>
      <c r="AD228" s="71">
        <v>0</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17.891999999999999</v>
      </c>
      <c r="BM228" s="71">
        <v>0</v>
      </c>
      <c r="BN228" s="72"/>
      <c r="BO228" s="71">
        <v>0</v>
      </c>
      <c r="BP228" s="71">
        <v>0</v>
      </c>
      <c r="BQ228" s="71">
        <v>0</v>
      </c>
      <c r="BR228" s="71">
        <v>0</v>
      </c>
      <c r="BS228" s="71">
        <v>2</v>
      </c>
      <c r="BT228" s="71">
        <v>0</v>
      </c>
      <c r="BU228"/>
      <c r="BV228" s="70">
        <v>17.891999999999999</v>
      </c>
      <c r="BW228" s="70">
        <v>0</v>
      </c>
      <c r="BX228" s="70">
        <v>0</v>
      </c>
      <c r="BY228" s="70">
        <v>0</v>
      </c>
      <c r="BZ228" s="70">
        <v>0</v>
      </c>
      <c r="CA228" s="70">
        <v>0</v>
      </c>
      <c r="CB228" s="70">
        <v>0</v>
      </c>
      <c r="CC228" s="70">
        <v>0</v>
      </c>
      <c r="CD228" s="70">
        <v>0</v>
      </c>
    </row>
    <row r="229" spans="1:82">
      <c r="A229" s="70" t="s">
        <v>1920</v>
      </c>
      <c r="B229" s="70">
        <v>62</v>
      </c>
      <c r="C229" s="70">
        <v>11</v>
      </c>
      <c r="D229" s="70">
        <v>4</v>
      </c>
      <c r="E229" s="70">
        <v>2014</v>
      </c>
      <c r="F229" s="70" t="s">
        <v>181</v>
      </c>
      <c r="G229" s="70" t="s">
        <v>1909</v>
      </c>
      <c r="H229" s="70" t="s">
        <v>1910</v>
      </c>
      <c r="I229" s="148"/>
      <c r="J229" s="71">
        <v>52.827137287083708</v>
      </c>
      <c r="K229" s="71">
        <v>1.262837908406869</v>
      </c>
      <c r="L229" s="71">
        <v>0.87163641844445316</v>
      </c>
      <c r="M229" s="71">
        <v>40.025887378198988</v>
      </c>
      <c r="N229" s="71">
        <v>37.351271080009518</v>
      </c>
      <c r="O229" s="71">
        <v>29.175212228160007</v>
      </c>
      <c r="P229" s="71">
        <v>16.058210329421062</v>
      </c>
      <c r="Q229" s="71">
        <v>2.3400750346043702</v>
      </c>
      <c r="R229" s="71">
        <v>0</v>
      </c>
      <c r="S229" s="71">
        <v>0</v>
      </c>
      <c r="T229" s="72"/>
      <c r="U229" s="71">
        <v>2049986</v>
      </c>
      <c r="V229" s="71">
        <v>494</v>
      </c>
      <c r="W229" s="71">
        <v>20</v>
      </c>
      <c r="X229" s="71">
        <v>7788</v>
      </c>
      <c r="Y229" s="71">
        <v>12680</v>
      </c>
      <c r="Z229" s="71">
        <v>16789</v>
      </c>
      <c r="AA229" s="71">
        <v>3198</v>
      </c>
      <c r="AB229" s="71">
        <v>31530</v>
      </c>
      <c r="AC229" s="71">
        <v>0</v>
      </c>
      <c r="AD229" s="71">
        <v>0</v>
      </c>
      <c r="AE229" s="72"/>
      <c r="AF229" s="71"/>
      <c r="AG229" s="71"/>
      <c r="AH229" s="71"/>
      <c r="AI229" s="71"/>
      <c r="AJ229" s="71"/>
      <c r="AK229" s="71"/>
      <c r="AL229" s="71"/>
      <c r="AM229" s="71"/>
      <c r="AN229" s="71"/>
      <c r="AO229" s="71"/>
      <c r="AP229" s="71"/>
      <c r="AQ229" s="72"/>
      <c r="AR229" s="71">
        <v>506</v>
      </c>
      <c r="AS229" s="71">
        <v>38</v>
      </c>
      <c r="AT229" s="71">
        <v>0</v>
      </c>
      <c r="AU229" s="71">
        <v>0</v>
      </c>
      <c r="AV229" s="71">
        <v>0</v>
      </c>
      <c r="AW229" s="71">
        <v>0</v>
      </c>
      <c r="AX229" s="71"/>
      <c r="AY229" s="72"/>
      <c r="AZ229" s="71">
        <v>2069.29</v>
      </c>
      <c r="BA229" s="71">
        <v>3156.7</v>
      </c>
      <c r="BB229" s="71">
        <v>0</v>
      </c>
      <c r="BC229" s="71">
        <v>0</v>
      </c>
      <c r="BD229" s="71">
        <v>0</v>
      </c>
      <c r="BE229" s="71">
        <v>0</v>
      </c>
      <c r="BF229" s="71"/>
      <c r="BG229" s="72"/>
      <c r="BH229" s="71">
        <v>0</v>
      </c>
      <c r="BI229" s="71">
        <v>0</v>
      </c>
      <c r="BJ229" s="71">
        <v>0</v>
      </c>
      <c r="BK229" s="71">
        <v>0</v>
      </c>
      <c r="BL229" s="71">
        <v>17.841000000000001</v>
      </c>
      <c r="BM229" s="71">
        <v>0</v>
      </c>
      <c r="BN229" s="72"/>
      <c r="BO229" s="71">
        <v>0</v>
      </c>
      <c r="BP229" s="71">
        <v>0</v>
      </c>
      <c r="BQ229" s="71">
        <v>0</v>
      </c>
      <c r="BR229" s="71">
        <v>0</v>
      </c>
      <c r="BS229" s="71">
        <v>2</v>
      </c>
      <c r="BT229" s="71">
        <v>0</v>
      </c>
      <c r="BU229"/>
      <c r="BV229" s="70">
        <v>17.841000000000001</v>
      </c>
      <c r="BW229" s="70">
        <v>0</v>
      </c>
      <c r="BX229" s="70">
        <v>0</v>
      </c>
      <c r="BY229" s="70">
        <v>0</v>
      </c>
      <c r="BZ229" s="70">
        <v>0</v>
      </c>
      <c r="CA229" s="70">
        <v>0</v>
      </c>
      <c r="CB229" s="70">
        <v>0</v>
      </c>
      <c r="CC229" s="70">
        <v>0</v>
      </c>
      <c r="CD229" s="70">
        <v>0</v>
      </c>
    </row>
    <row r="230" spans="1:82">
      <c r="A230" s="70" t="s">
        <v>1921</v>
      </c>
      <c r="B230" s="70">
        <v>63</v>
      </c>
      <c r="C230" s="70">
        <v>12</v>
      </c>
      <c r="D230" s="70">
        <v>4</v>
      </c>
      <c r="E230" s="70">
        <v>2015</v>
      </c>
      <c r="F230" s="70" t="s">
        <v>182</v>
      </c>
      <c r="G230" s="70" t="s">
        <v>1909</v>
      </c>
      <c r="H230" s="70" t="s">
        <v>1910</v>
      </c>
      <c r="I230" s="148"/>
      <c r="J230" s="71">
        <v>64.520147578761879</v>
      </c>
      <c r="K230" s="71">
        <v>1.133881004976836</v>
      </c>
      <c r="L230" s="71">
        <v>0.87183483119523941</v>
      </c>
      <c r="M230" s="71">
        <v>38.305434321603677</v>
      </c>
      <c r="N230" s="71">
        <v>33.498771452970203</v>
      </c>
      <c r="O230" s="71">
        <v>29.157009006062303</v>
      </c>
      <c r="P230" s="71">
        <v>16.14125140078961</v>
      </c>
      <c r="Q230" s="71">
        <v>2.3004456343272</v>
      </c>
      <c r="R230" s="71">
        <v>0</v>
      </c>
      <c r="S230" s="71">
        <v>0</v>
      </c>
      <c r="T230" s="72"/>
      <c r="U230" s="71">
        <v>2858038</v>
      </c>
      <c r="V230" s="71">
        <v>494</v>
      </c>
      <c r="W230" s="71">
        <v>20</v>
      </c>
      <c r="X230" s="71">
        <v>7788</v>
      </c>
      <c r="Y230" s="71">
        <v>12830</v>
      </c>
      <c r="Z230" s="71">
        <v>16940</v>
      </c>
      <c r="AA230" s="71">
        <v>3212</v>
      </c>
      <c r="AB230" s="71">
        <v>31663</v>
      </c>
      <c r="AC230" s="71">
        <v>0</v>
      </c>
      <c r="AD230" s="71">
        <v>0</v>
      </c>
      <c r="AE230" s="72"/>
      <c r="AF230" s="71">
        <v>32793997.351002451</v>
      </c>
      <c r="AG230" s="71">
        <v>909362.18117510574</v>
      </c>
      <c r="AH230" s="71">
        <v>163753.32943905651</v>
      </c>
      <c r="AI230" s="71">
        <v>48141655.909218341</v>
      </c>
      <c r="AJ230" s="71">
        <v>53473590.131765857</v>
      </c>
      <c r="AK230" s="71">
        <v>0</v>
      </c>
      <c r="AL230" s="71">
        <v>0</v>
      </c>
      <c r="AM230" s="71">
        <v>4339281.3287105039</v>
      </c>
      <c r="AN230" s="71">
        <v>0</v>
      </c>
      <c r="AO230" s="71">
        <v>0</v>
      </c>
      <c r="AP230" s="71">
        <v>139821640.23131132</v>
      </c>
      <c r="AQ230" s="72"/>
      <c r="AR230" s="71">
        <v>537</v>
      </c>
      <c r="AS230" s="71">
        <v>59</v>
      </c>
      <c r="AT230" s="71">
        <v>0</v>
      </c>
      <c r="AU230" s="71">
        <v>0</v>
      </c>
      <c r="AV230" s="71">
        <v>0</v>
      </c>
      <c r="AW230" s="71">
        <v>0</v>
      </c>
      <c r="AX230" s="71"/>
      <c r="AY230" s="72"/>
      <c r="AZ230" s="71">
        <v>2204.4899999999998</v>
      </c>
      <c r="BA230" s="71">
        <v>3931.6</v>
      </c>
      <c r="BB230" s="71">
        <v>0</v>
      </c>
      <c r="BC230" s="71">
        <v>0</v>
      </c>
      <c r="BD230" s="71">
        <v>0</v>
      </c>
      <c r="BE230" s="71">
        <v>0</v>
      </c>
      <c r="BF230" s="71"/>
      <c r="BG230" s="72"/>
      <c r="BH230" s="71">
        <v>0</v>
      </c>
      <c r="BI230" s="71">
        <v>0</v>
      </c>
      <c r="BJ230" s="71">
        <v>0</v>
      </c>
      <c r="BK230" s="71">
        <v>0</v>
      </c>
      <c r="BL230" s="71">
        <v>14.792000000000002</v>
      </c>
      <c r="BM230" s="71">
        <v>0</v>
      </c>
      <c r="BN230" s="72"/>
      <c r="BO230" s="71">
        <v>0</v>
      </c>
      <c r="BP230" s="71">
        <v>0</v>
      </c>
      <c r="BQ230" s="71">
        <v>0</v>
      </c>
      <c r="BR230" s="71">
        <v>0</v>
      </c>
      <c r="BS230" s="71">
        <v>2</v>
      </c>
      <c r="BT230" s="71">
        <v>0</v>
      </c>
      <c r="BU230"/>
      <c r="BV230" s="70">
        <v>14.792</v>
      </c>
      <c r="BW230" s="70">
        <v>0</v>
      </c>
      <c r="BX230" s="70">
        <v>0</v>
      </c>
      <c r="BY230" s="70">
        <v>0</v>
      </c>
      <c r="BZ230" s="70">
        <v>0</v>
      </c>
      <c r="CA230" s="70">
        <v>0</v>
      </c>
      <c r="CB230" s="70">
        <v>0</v>
      </c>
      <c r="CC230" s="70">
        <v>0</v>
      </c>
      <c r="CD230" s="70">
        <v>0</v>
      </c>
    </row>
    <row r="231" spans="1:82">
      <c r="A231" s="70" t="s">
        <v>1922</v>
      </c>
      <c r="B231" s="70">
        <v>64</v>
      </c>
      <c r="C231" s="70">
        <v>13</v>
      </c>
      <c r="D231" s="70">
        <v>4</v>
      </c>
      <c r="E231" s="70">
        <v>2016</v>
      </c>
      <c r="F231" s="70" t="s">
        <v>155</v>
      </c>
      <c r="G231" s="70" t="s">
        <v>1909</v>
      </c>
      <c r="H231" s="70" t="s">
        <v>1910</v>
      </c>
      <c r="I231" s="148"/>
      <c r="J231" s="71">
        <v>43.385921524963152</v>
      </c>
      <c r="K231" s="71">
        <v>1.1029471160101558</v>
      </c>
      <c r="L231" s="71">
        <v>0.82305111167375711</v>
      </c>
      <c r="M231" s="71">
        <v>31.150952633808203</v>
      </c>
      <c r="N231" s="71">
        <v>33.681587707998602</v>
      </c>
      <c r="O231" s="71">
        <v>28.976371170454438</v>
      </c>
      <c r="P231" s="71">
        <v>15.878303280510428</v>
      </c>
      <c r="Q231" s="71">
        <v>2.2350798893267299</v>
      </c>
      <c r="R231" s="71">
        <v>0</v>
      </c>
      <c r="S231" s="71">
        <v>0</v>
      </c>
      <c r="T231" s="72"/>
      <c r="U231" s="71">
        <v>2032782</v>
      </c>
      <c r="V231" s="71">
        <v>494</v>
      </c>
      <c r="W231" s="71">
        <v>20</v>
      </c>
      <c r="X231" s="71">
        <v>7788</v>
      </c>
      <c r="Y231" s="71">
        <v>12973</v>
      </c>
      <c r="Z231" s="71">
        <v>17042</v>
      </c>
      <c r="AA231" s="71">
        <v>3268</v>
      </c>
      <c r="AB231" s="71">
        <v>31644</v>
      </c>
      <c r="AC231" s="71">
        <v>0</v>
      </c>
      <c r="AD231" s="71">
        <v>0</v>
      </c>
      <c r="AE231" s="72"/>
      <c r="AF231" s="71">
        <v>22724547.20013212</v>
      </c>
      <c r="AG231" s="71">
        <v>916313.55489428982</v>
      </c>
      <c r="AH231" s="71">
        <v>121453.60389465799</v>
      </c>
      <c r="AI231" s="71">
        <v>50054461.513397671</v>
      </c>
      <c r="AJ231" s="71">
        <v>56365608.240191191</v>
      </c>
      <c r="AK231" s="71">
        <v>0</v>
      </c>
      <c r="AL231" s="71">
        <v>0</v>
      </c>
      <c r="AM231" s="71">
        <v>4340046.6312867152</v>
      </c>
      <c r="AN231" s="71">
        <v>0</v>
      </c>
      <c r="AO231" s="71">
        <v>0</v>
      </c>
      <c r="AP231" s="71">
        <v>134522430.74379665</v>
      </c>
      <c r="AQ231" s="72"/>
      <c r="AR231" s="71">
        <v>570</v>
      </c>
      <c r="AS231" s="71">
        <v>67</v>
      </c>
      <c r="AT231" s="71">
        <v>0</v>
      </c>
      <c r="AU231" s="71">
        <v>0</v>
      </c>
      <c r="AV231" s="71">
        <v>0</v>
      </c>
      <c r="AW231" s="71">
        <v>0</v>
      </c>
      <c r="AX231" s="71"/>
      <c r="AY231" s="72"/>
      <c r="AZ231" s="71">
        <v>2362.8200000000002</v>
      </c>
      <c r="BA231" s="71">
        <v>4429.7</v>
      </c>
      <c r="BB231" s="71">
        <v>0</v>
      </c>
      <c r="BC231" s="71">
        <v>0</v>
      </c>
      <c r="BD231" s="71">
        <v>0</v>
      </c>
      <c r="BE231" s="71">
        <v>0</v>
      </c>
      <c r="BF231" s="71"/>
      <c r="BG231" s="72"/>
      <c r="BH231" s="71">
        <v>0</v>
      </c>
      <c r="BI231" s="71">
        <v>0</v>
      </c>
      <c r="BJ231" s="71">
        <v>0</v>
      </c>
      <c r="BK231" s="71">
        <v>0</v>
      </c>
      <c r="BL231" s="71">
        <v>13.036000000000001</v>
      </c>
      <c r="BM231" s="71">
        <v>0</v>
      </c>
      <c r="BN231" s="72"/>
      <c r="BO231" s="71">
        <v>0</v>
      </c>
      <c r="BP231" s="71">
        <v>0</v>
      </c>
      <c r="BQ231" s="71">
        <v>0</v>
      </c>
      <c r="BR231" s="71">
        <v>0</v>
      </c>
      <c r="BS231" s="71">
        <v>2</v>
      </c>
      <c r="BT231" s="71">
        <v>0</v>
      </c>
      <c r="BU231"/>
      <c r="BV231" s="70">
        <v>13.036</v>
      </c>
      <c r="BW231" s="70">
        <v>0</v>
      </c>
      <c r="BX231" s="70">
        <v>0</v>
      </c>
      <c r="BY231" s="70">
        <v>0</v>
      </c>
      <c r="BZ231" s="70">
        <v>0</v>
      </c>
      <c r="CA231" s="70">
        <v>0</v>
      </c>
      <c r="CB231" s="70">
        <v>0</v>
      </c>
      <c r="CC231" s="70">
        <v>0</v>
      </c>
      <c r="CD231" s="70">
        <v>0</v>
      </c>
    </row>
    <row r="232" spans="1:82">
      <c r="A232" s="70" t="s">
        <v>1923</v>
      </c>
      <c r="B232" s="70">
        <v>65</v>
      </c>
      <c r="C232" s="70">
        <v>14</v>
      </c>
      <c r="D232" s="70">
        <v>4</v>
      </c>
      <c r="E232" s="70">
        <v>2017</v>
      </c>
      <c r="F232" s="70" t="s">
        <v>156</v>
      </c>
      <c r="G232" s="70" t="s">
        <v>1909</v>
      </c>
      <c r="H232" s="70" t="s">
        <v>1910</v>
      </c>
      <c r="I232" s="148"/>
      <c r="J232" s="71">
        <v>40.726886996801667</v>
      </c>
      <c r="K232" s="71">
        <v>1.1331947884463029</v>
      </c>
      <c r="L232" s="71">
        <v>0.81640443270190011</v>
      </c>
      <c r="M232" s="71">
        <v>29.003558607088014</v>
      </c>
      <c r="N232" s="71">
        <v>31.399387481119142</v>
      </c>
      <c r="O232" s="71">
        <v>28.73770241509019</v>
      </c>
      <c r="P232" s="71">
        <v>15.975665589455003</v>
      </c>
      <c r="Q232" s="71">
        <v>2.1540636100978601</v>
      </c>
      <c r="R232" s="71">
        <v>0</v>
      </c>
      <c r="S232" s="71">
        <v>0</v>
      </c>
      <c r="T232" s="72"/>
      <c r="U232" s="71">
        <v>2052281</v>
      </c>
      <c r="V232" s="71">
        <v>494</v>
      </c>
      <c r="W232" s="71">
        <v>20</v>
      </c>
      <c r="X232" s="71">
        <v>7788</v>
      </c>
      <c r="Y232" s="71">
        <v>13067</v>
      </c>
      <c r="Z232" s="71">
        <v>17182</v>
      </c>
      <c r="AA232" s="71">
        <v>3309</v>
      </c>
      <c r="AB232" s="71">
        <v>31537</v>
      </c>
      <c r="AC232" s="71">
        <v>0</v>
      </c>
      <c r="AD232" s="71">
        <v>0</v>
      </c>
      <c r="AE232" s="72"/>
      <c r="AF232" s="71">
        <v>21848531.840882879</v>
      </c>
      <c r="AG232" s="71">
        <v>927623.15731710196</v>
      </c>
      <c r="AH232" s="71">
        <v>162980.06433108679</v>
      </c>
      <c r="AI232" s="71">
        <v>47559030.903479204</v>
      </c>
      <c r="AJ232" s="71">
        <v>57898272.538753949</v>
      </c>
      <c r="AK232" s="71">
        <v>0</v>
      </c>
      <c r="AL232" s="71">
        <v>0</v>
      </c>
      <c r="AM232" s="71">
        <v>4332139.3631665064</v>
      </c>
      <c r="AN232" s="71">
        <v>0</v>
      </c>
      <c r="AO232" s="71">
        <v>0</v>
      </c>
      <c r="AP232" s="71">
        <v>132728577.86793074</v>
      </c>
      <c r="AQ232" s="72"/>
      <c r="AR232" s="71">
        <v>603</v>
      </c>
      <c r="AS232" s="71">
        <v>70</v>
      </c>
      <c r="AT232" s="71">
        <v>0</v>
      </c>
      <c r="AU232" s="71">
        <v>0</v>
      </c>
      <c r="AV232" s="71">
        <v>0</v>
      </c>
      <c r="AW232" s="71">
        <v>0</v>
      </c>
      <c r="AX232" s="71"/>
      <c r="AY232" s="72"/>
      <c r="AZ232" s="71">
        <v>2550.12</v>
      </c>
      <c r="BA232" s="71">
        <v>4462.1000000000004</v>
      </c>
      <c r="BB232" s="71">
        <v>0</v>
      </c>
      <c r="BC232" s="71">
        <v>0</v>
      </c>
      <c r="BD232" s="71">
        <v>0</v>
      </c>
      <c r="BE232" s="71">
        <v>0</v>
      </c>
      <c r="BF232" s="71"/>
      <c r="BG232" s="72"/>
      <c r="BH232" s="71">
        <v>0</v>
      </c>
      <c r="BI232" s="71">
        <v>0</v>
      </c>
      <c r="BJ232" s="71">
        <v>0</v>
      </c>
      <c r="BK232" s="71">
        <v>0</v>
      </c>
      <c r="BL232" s="71">
        <v>11.748000000000001</v>
      </c>
      <c r="BM232" s="71">
        <v>0</v>
      </c>
      <c r="BN232" s="72"/>
      <c r="BO232" s="71">
        <v>0</v>
      </c>
      <c r="BP232" s="71">
        <v>0</v>
      </c>
      <c r="BQ232" s="71">
        <v>0</v>
      </c>
      <c r="BR232" s="71">
        <v>0</v>
      </c>
      <c r="BS232" s="71">
        <v>2</v>
      </c>
      <c r="BT232" s="71">
        <v>0</v>
      </c>
      <c r="BU232"/>
      <c r="BV232" s="70">
        <v>11.747999999999999</v>
      </c>
      <c r="BW232" s="70">
        <v>0</v>
      </c>
      <c r="BX232" s="70">
        <v>0</v>
      </c>
      <c r="BY232" s="70">
        <v>0</v>
      </c>
      <c r="BZ232" s="70">
        <v>0</v>
      </c>
      <c r="CA232" s="70">
        <v>0</v>
      </c>
      <c r="CB232" s="70">
        <v>0</v>
      </c>
      <c r="CC232" s="70">
        <v>0</v>
      </c>
      <c r="CD232" s="70">
        <v>0</v>
      </c>
    </row>
    <row r="233" spans="1:82">
      <c r="A233" s="70" t="s">
        <v>1924</v>
      </c>
      <c r="B233" s="70">
        <v>66</v>
      </c>
      <c r="C233" s="70">
        <v>15</v>
      </c>
      <c r="D233" s="70">
        <v>4</v>
      </c>
      <c r="E233" s="70">
        <v>2018</v>
      </c>
      <c r="F233" s="70" t="s">
        <v>183</v>
      </c>
      <c r="G233" s="70" t="s">
        <v>1909</v>
      </c>
      <c r="H233" s="70" t="s">
        <v>1910</v>
      </c>
      <c r="I233" s="148"/>
      <c r="J233" s="71">
        <v>42.817989115900801</v>
      </c>
      <c r="K233" s="71">
        <v>0.95630247666853019</v>
      </c>
      <c r="L233" s="71">
        <v>0.73730520948361067</v>
      </c>
      <c r="M233" s="71">
        <v>26.462543001731188</v>
      </c>
      <c r="N233" s="71">
        <v>21.936166558636593</v>
      </c>
      <c r="O233" s="71">
        <v>28.317585719466372</v>
      </c>
      <c r="P233" s="71">
        <v>15.94091703662161</v>
      </c>
      <c r="Q233" s="71">
        <v>1.99167930813938</v>
      </c>
      <c r="R233" s="71">
        <v>0</v>
      </c>
      <c r="S233" s="71">
        <v>0</v>
      </c>
      <c r="T233" s="72"/>
      <c r="U233" s="71">
        <v>2381095</v>
      </c>
      <c r="V233" s="71">
        <v>494</v>
      </c>
      <c r="W233" s="71">
        <v>20</v>
      </c>
      <c r="X233" s="71">
        <v>7788</v>
      </c>
      <c r="Y233" s="71">
        <v>13206</v>
      </c>
      <c r="Z233" s="71">
        <v>17255</v>
      </c>
      <c r="AA233" s="71">
        <v>3335</v>
      </c>
      <c r="AB233" s="71">
        <v>31424</v>
      </c>
      <c r="AC233" s="71">
        <v>0</v>
      </c>
      <c r="AD233" s="71">
        <v>0</v>
      </c>
      <c r="AE233" s="72"/>
      <c r="AF233" s="71">
        <v>23261719.336445741</v>
      </c>
      <c r="AG233" s="71">
        <v>839146.66168489179</v>
      </c>
      <c r="AH233" s="71">
        <v>154788.75425093819</v>
      </c>
      <c r="AI233" s="71">
        <v>45679032.076528654</v>
      </c>
      <c r="AJ233" s="71">
        <v>49161887.915196232</v>
      </c>
      <c r="AK233" s="71">
        <v>0</v>
      </c>
      <c r="AL233" s="71">
        <v>0</v>
      </c>
      <c r="AM233" s="71">
        <v>4325548.5030028541</v>
      </c>
      <c r="AN233" s="71">
        <v>0</v>
      </c>
      <c r="AO233" s="71">
        <v>0</v>
      </c>
      <c r="AP233" s="71">
        <v>123422123.24710932</v>
      </c>
      <c r="AQ233" s="72"/>
      <c r="AR233" s="71">
        <v>629</v>
      </c>
      <c r="AS233" s="71">
        <v>73</v>
      </c>
      <c r="AT233" s="71">
        <v>0</v>
      </c>
      <c r="AU233" s="71">
        <v>0</v>
      </c>
      <c r="AV233" s="71">
        <v>0</v>
      </c>
      <c r="AW233" s="71">
        <v>0</v>
      </c>
      <c r="AX233" s="71"/>
      <c r="AY233" s="72"/>
      <c r="AZ233" s="71">
        <v>2687.07</v>
      </c>
      <c r="BA233" s="71">
        <v>4493</v>
      </c>
      <c r="BB233" s="71">
        <v>0</v>
      </c>
      <c r="BC233" s="71">
        <v>0</v>
      </c>
      <c r="BD233" s="71">
        <v>0</v>
      </c>
      <c r="BE233" s="71">
        <v>0</v>
      </c>
      <c r="BF233" s="71"/>
      <c r="BG233" s="72"/>
      <c r="BH233" s="71">
        <v>0</v>
      </c>
      <c r="BI233" s="71">
        <v>0</v>
      </c>
      <c r="BJ233" s="71">
        <v>0</v>
      </c>
      <c r="BK233" s="71">
        <v>0</v>
      </c>
      <c r="BL233" s="71">
        <v>11.381</v>
      </c>
      <c r="BM233" s="71">
        <v>0</v>
      </c>
      <c r="BN233" s="72"/>
      <c r="BO233" s="71">
        <v>0</v>
      </c>
      <c r="BP233" s="71">
        <v>0</v>
      </c>
      <c r="BQ233" s="71">
        <v>0</v>
      </c>
      <c r="BR233" s="71">
        <v>0</v>
      </c>
      <c r="BS233" s="71">
        <v>2</v>
      </c>
      <c r="BT233" s="71">
        <v>0</v>
      </c>
      <c r="BU233"/>
      <c r="BV233" s="70">
        <v>11.381</v>
      </c>
      <c r="BW233" s="70">
        <v>0</v>
      </c>
      <c r="BX233" s="70">
        <v>0</v>
      </c>
      <c r="BY233" s="70">
        <v>0</v>
      </c>
      <c r="BZ233" s="70">
        <v>0</v>
      </c>
      <c r="CA233" s="70">
        <v>0</v>
      </c>
      <c r="CB233" s="70">
        <v>0</v>
      </c>
      <c r="CC233" s="70">
        <v>0</v>
      </c>
      <c r="CD233" s="70">
        <v>0</v>
      </c>
    </row>
    <row r="234" spans="1:82">
      <c r="A234" s="70" t="s">
        <v>1925</v>
      </c>
      <c r="B234" s="70">
        <v>67</v>
      </c>
      <c r="C234" s="70">
        <v>16</v>
      </c>
      <c r="D234" s="70">
        <v>4</v>
      </c>
      <c r="E234" s="70">
        <v>2019</v>
      </c>
      <c r="F234" s="70" t="s">
        <v>158</v>
      </c>
      <c r="G234" s="70" t="s">
        <v>1909</v>
      </c>
      <c r="H234" s="70" t="s">
        <v>1910</v>
      </c>
      <c r="I234" s="148"/>
      <c r="J234" s="71">
        <v>43.186024873958729</v>
      </c>
      <c r="K234" s="71">
        <v>0.90865993470183481</v>
      </c>
      <c r="L234" s="71">
        <v>0.74978228499497113</v>
      </c>
      <c r="M234" s="71">
        <v>27.789746222777275</v>
      </c>
      <c r="N234" s="71">
        <v>21.827829607131946</v>
      </c>
      <c r="O234" s="71">
        <v>27.639213696557416</v>
      </c>
      <c r="P234" s="71">
        <v>16.133374754870221</v>
      </c>
      <c r="Q234" s="71">
        <v>1.9393670696084799</v>
      </c>
      <c r="R234" s="71">
        <v>0</v>
      </c>
      <c r="S234" s="71">
        <v>0</v>
      </c>
      <c r="T234" s="72"/>
      <c r="U234" s="71">
        <v>2396533</v>
      </c>
      <c r="V234" s="71">
        <v>494</v>
      </c>
      <c r="W234" s="71">
        <v>20</v>
      </c>
      <c r="X234" s="71">
        <v>7788</v>
      </c>
      <c r="Y234" s="71">
        <v>13389</v>
      </c>
      <c r="Z234" s="71">
        <v>17304</v>
      </c>
      <c r="AA234" s="71">
        <v>3350</v>
      </c>
      <c r="AB234" s="71">
        <v>31427</v>
      </c>
      <c r="AC234" s="71">
        <v>0</v>
      </c>
      <c r="AD234" s="71">
        <v>0</v>
      </c>
      <c r="AE234" s="72"/>
      <c r="AF234" s="71">
        <v>23964301.137891881</v>
      </c>
      <c r="AG234" s="71">
        <v>813233.9828547606</v>
      </c>
      <c r="AH234" s="71">
        <v>164492.83599552629</v>
      </c>
      <c r="AI234" s="71">
        <v>46703071.919083484</v>
      </c>
      <c r="AJ234" s="71">
        <v>44964589.905658349</v>
      </c>
      <c r="AK234" s="71">
        <v>0</v>
      </c>
      <c r="AL234" s="71">
        <v>0</v>
      </c>
      <c r="AM234" s="71">
        <v>4280120.8176706657</v>
      </c>
      <c r="AN234" s="71">
        <v>0</v>
      </c>
      <c r="AO234" s="71">
        <v>0</v>
      </c>
      <c r="AP234" s="71">
        <v>120889810.59915465</v>
      </c>
      <c r="AQ234" s="72"/>
      <c r="AR234" s="71">
        <v>682</v>
      </c>
      <c r="AS234" s="71">
        <v>73</v>
      </c>
      <c r="AT234" s="71">
        <v>0</v>
      </c>
      <c r="AU234" s="71">
        <v>0</v>
      </c>
      <c r="AV234" s="71">
        <v>0</v>
      </c>
      <c r="AW234" s="71">
        <v>0</v>
      </c>
      <c r="AX234" s="71"/>
      <c r="AY234" s="72"/>
      <c r="AZ234" s="71">
        <v>2922.7000000000012</v>
      </c>
      <c r="BA234" s="71">
        <v>4492.8</v>
      </c>
      <c r="BB234" s="71">
        <v>0</v>
      </c>
      <c r="BC234" s="71">
        <v>0</v>
      </c>
      <c r="BD234" s="71">
        <v>0</v>
      </c>
      <c r="BE234" s="71">
        <v>0</v>
      </c>
      <c r="BF234" s="71"/>
      <c r="BG234" s="72"/>
      <c r="BH234" s="71">
        <v>0</v>
      </c>
      <c r="BI234" s="71">
        <v>0</v>
      </c>
      <c r="BJ234" s="71">
        <v>0</v>
      </c>
      <c r="BK234" s="71">
        <v>0</v>
      </c>
      <c r="BL234" s="71">
        <v>10.277000000000001</v>
      </c>
      <c r="BM234" s="71">
        <v>0</v>
      </c>
      <c r="BN234" s="72"/>
      <c r="BO234" s="71">
        <v>0</v>
      </c>
      <c r="BP234" s="71">
        <v>0</v>
      </c>
      <c r="BQ234" s="71">
        <v>0</v>
      </c>
      <c r="BR234" s="71">
        <v>0</v>
      </c>
      <c r="BS234" s="71">
        <v>2</v>
      </c>
      <c r="BT234" s="71">
        <v>0</v>
      </c>
      <c r="BU234"/>
      <c r="BV234" s="70">
        <v>10.276999999999999</v>
      </c>
      <c r="BW234" s="70">
        <v>0</v>
      </c>
      <c r="BX234" s="70">
        <v>0</v>
      </c>
      <c r="BY234" s="70">
        <v>0</v>
      </c>
      <c r="BZ234" s="70">
        <v>0</v>
      </c>
      <c r="CA234" s="70">
        <v>0</v>
      </c>
      <c r="CB234" s="70">
        <v>0</v>
      </c>
      <c r="CC234" s="70">
        <v>0</v>
      </c>
      <c r="CD234" s="70">
        <v>0</v>
      </c>
    </row>
    <row r="235" spans="1:82">
      <c r="A235" s="70" t="s">
        <v>1926</v>
      </c>
      <c r="B235" s="70">
        <v>68</v>
      </c>
      <c r="C235" s="70">
        <v>17</v>
      </c>
      <c r="D235" s="70">
        <v>4</v>
      </c>
      <c r="E235" s="70">
        <v>2020</v>
      </c>
      <c r="F235" s="70" t="s">
        <v>159</v>
      </c>
      <c r="G235" s="1064" t="s">
        <v>1909</v>
      </c>
      <c r="H235" s="70" t="s">
        <v>1910</v>
      </c>
      <c r="I235" s="148"/>
      <c r="J235" s="71">
        <v>44.782002589240619</v>
      </c>
      <c r="K235" s="71">
        <v>0.83005982478546658</v>
      </c>
      <c r="L235" s="71">
        <v>0.70876743921829766</v>
      </c>
      <c r="M235" s="71">
        <v>30.507693451194243</v>
      </c>
      <c r="N235" s="71">
        <v>25.718229300774407</v>
      </c>
      <c r="O235" s="71">
        <v>24.262040335784874</v>
      </c>
      <c r="P235" s="71">
        <v>15.41432442459317</v>
      </c>
      <c r="Q235" s="71">
        <v>1.8593853731083301</v>
      </c>
      <c r="R235" s="71">
        <v>0</v>
      </c>
      <c r="S235" s="71">
        <v>0</v>
      </c>
      <c r="T235" s="72"/>
      <c r="U235" s="71">
        <v>2528013</v>
      </c>
      <c r="V235" s="71">
        <v>446</v>
      </c>
      <c r="W235" s="71">
        <v>25</v>
      </c>
      <c r="X235" s="71">
        <v>9003</v>
      </c>
      <c r="Y235" s="71">
        <v>13600</v>
      </c>
      <c r="Z235" s="71">
        <v>17337</v>
      </c>
      <c r="AA235" s="71">
        <v>3402</v>
      </c>
      <c r="AB235" s="71">
        <v>31536</v>
      </c>
      <c r="AC235" s="71">
        <v>0</v>
      </c>
      <c r="AD235" s="71">
        <v>0</v>
      </c>
      <c r="AE235" s="72"/>
      <c r="AF235" s="71">
        <v>25705185.820126042</v>
      </c>
      <c r="AG235" s="71">
        <v>670271.39631599188</v>
      </c>
      <c r="AH235" s="71">
        <v>161281.77337809911</v>
      </c>
      <c r="AI235" s="71">
        <v>50805282.11050263</v>
      </c>
      <c r="AJ235" s="71">
        <v>53679295.84701027</v>
      </c>
      <c r="AK235" s="71"/>
      <c r="AL235" s="71"/>
      <c r="AM235" s="71">
        <v>4115798.3722677301</v>
      </c>
      <c r="AN235" s="71"/>
      <c r="AO235" s="71"/>
      <c r="AP235" s="71">
        <v>135137115.31960076</v>
      </c>
      <c r="AQ235" s="72"/>
      <c r="AR235" s="71">
        <v>737</v>
      </c>
      <c r="AS235" s="71">
        <v>73</v>
      </c>
      <c r="AT235" s="71">
        <v>0</v>
      </c>
      <c r="AU235" s="71">
        <v>0</v>
      </c>
      <c r="AV235" s="71">
        <v>0</v>
      </c>
      <c r="AW235" s="71">
        <v>0</v>
      </c>
      <c r="AX235" s="71"/>
      <c r="AY235" s="72"/>
      <c r="AZ235" s="71">
        <v>3161.9900000000021</v>
      </c>
      <c r="BA235" s="71">
        <v>4492.8000000000011</v>
      </c>
      <c r="BB235" s="71">
        <v>0</v>
      </c>
      <c r="BC235" s="71">
        <v>0</v>
      </c>
      <c r="BD235" s="71">
        <v>0</v>
      </c>
      <c r="BE235" s="71">
        <v>0</v>
      </c>
      <c r="BF235" s="71"/>
      <c r="BG235" s="72"/>
      <c r="BH235" s="71">
        <v>0</v>
      </c>
      <c r="BI235" s="71">
        <v>0</v>
      </c>
      <c r="BJ235" s="71">
        <v>0</v>
      </c>
      <c r="BK235" s="71">
        <v>0</v>
      </c>
      <c r="BL235" s="71">
        <v>11.611000000000001</v>
      </c>
      <c r="BM235" s="71">
        <v>0</v>
      </c>
      <c r="BN235" s="72"/>
      <c r="BO235" s="71">
        <v>0</v>
      </c>
      <c r="BP235" s="71">
        <v>0</v>
      </c>
      <c r="BQ235" s="71">
        <v>0</v>
      </c>
      <c r="BR235" s="71">
        <v>0</v>
      </c>
      <c r="BS235" s="71">
        <v>2</v>
      </c>
      <c r="BT235" s="71">
        <v>0</v>
      </c>
      <c r="BU235"/>
      <c r="BV235" s="70">
        <v>11.611000000000001</v>
      </c>
      <c r="BW235" s="70">
        <v>0</v>
      </c>
      <c r="BX235" s="70">
        <v>0</v>
      </c>
      <c r="BY235" s="70">
        <v>0</v>
      </c>
      <c r="BZ235" s="70">
        <v>0</v>
      </c>
      <c r="CA235" s="70">
        <v>0</v>
      </c>
      <c r="CB235" s="70">
        <v>0</v>
      </c>
      <c r="CC235" s="70">
        <v>0</v>
      </c>
      <c r="CD235" s="70">
        <v>0</v>
      </c>
    </row>
    <row r="236" spans="1:82">
      <c r="A236" s="70" t="s">
        <v>1927</v>
      </c>
      <c r="B236" s="70">
        <v>68</v>
      </c>
      <c r="C236" s="70">
        <v>18</v>
      </c>
      <c r="D236" s="70">
        <v>4</v>
      </c>
      <c r="E236" s="70">
        <v>2021</v>
      </c>
      <c r="F236" s="70" t="s">
        <v>160</v>
      </c>
      <c r="G236" s="1064" t="s">
        <v>1909</v>
      </c>
      <c r="H236" s="70" t="s">
        <v>1910</v>
      </c>
      <c r="I236" s="148"/>
      <c r="J236" s="71">
        <v>50.350998331165648</v>
      </c>
      <c r="K236" s="71">
        <v>0.89716879485311296</v>
      </c>
      <c r="L236" s="71">
        <v>0.64402933696114006</v>
      </c>
      <c r="M236" s="71">
        <v>28.072729705012907</v>
      </c>
      <c r="N236" s="71">
        <v>24.686416697495503</v>
      </c>
      <c r="O236" s="71">
        <v>23.552461977734492</v>
      </c>
      <c r="P236" s="71">
        <v>15.79382705563339</v>
      </c>
      <c r="Q236" s="71">
        <v>1.8306109782318101</v>
      </c>
      <c r="R236" s="71">
        <v>0</v>
      </c>
      <c r="S236" s="71">
        <v>0</v>
      </c>
      <c r="T236" s="72"/>
      <c r="U236" s="71">
        <v>3098825</v>
      </c>
      <c r="V236" s="71">
        <v>446</v>
      </c>
      <c r="W236" s="71">
        <v>25</v>
      </c>
      <c r="X236" s="71">
        <v>9003</v>
      </c>
      <c r="Y236" s="71">
        <v>13633</v>
      </c>
      <c r="Z236" s="71">
        <v>17329</v>
      </c>
      <c r="AA236" s="71">
        <v>3399</v>
      </c>
      <c r="AB236" s="71">
        <v>31353</v>
      </c>
      <c r="AC236" s="71">
        <v>0</v>
      </c>
      <c r="AD236" s="71">
        <v>0</v>
      </c>
      <c r="AE236" s="72"/>
      <c r="AF236" s="71">
        <v>30054015.651035387</v>
      </c>
      <c r="AG236" s="71">
        <v>747374.85812671448</v>
      </c>
      <c r="AH236" s="71">
        <v>144347.89624240386</v>
      </c>
      <c r="AI236" s="71">
        <v>54036339.147761986</v>
      </c>
      <c r="AJ236" s="71">
        <v>56681513.525316037</v>
      </c>
      <c r="AK236" s="71">
        <v>0</v>
      </c>
      <c r="AL236" s="71">
        <v>0</v>
      </c>
      <c r="AM236" s="71">
        <v>4115516.6744380454</v>
      </c>
      <c r="AN236" s="71">
        <v>0</v>
      </c>
      <c r="AO236" s="71">
        <v>0</v>
      </c>
      <c r="AP236" s="71">
        <v>145779107.7529206</v>
      </c>
      <c r="AQ236" s="72"/>
      <c r="AR236" s="71">
        <v>790</v>
      </c>
      <c r="AS236" s="71">
        <v>73</v>
      </c>
      <c r="AT236" s="71">
        <v>0</v>
      </c>
      <c r="AU236" s="71">
        <v>0</v>
      </c>
      <c r="AV236" s="71">
        <v>0</v>
      </c>
      <c r="AW236" s="71">
        <v>0</v>
      </c>
      <c r="AX236" s="71"/>
      <c r="AY236" s="72"/>
      <c r="AZ236" s="71">
        <v>3448.52</v>
      </c>
      <c r="BA236" s="71">
        <v>4492.8000000000011</v>
      </c>
      <c r="BB236" s="71">
        <v>0</v>
      </c>
      <c r="BC236" s="71">
        <v>0</v>
      </c>
      <c r="BD236" s="71">
        <v>0</v>
      </c>
      <c r="BE236" s="71">
        <v>0</v>
      </c>
      <c r="BF236" s="71"/>
      <c r="BG236" s="72"/>
      <c r="BH236" s="71">
        <v>0</v>
      </c>
      <c r="BI236" s="71">
        <v>0</v>
      </c>
      <c r="BJ236" s="71">
        <v>0</v>
      </c>
      <c r="BK236" s="71">
        <v>0</v>
      </c>
      <c r="BL236" s="71">
        <v>10.217000000000001</v>
      </c>
      <c r="BM236" s="71">
        <v>0</v>
      </c>
      <c r="BN236" s="72"/>
      <c r="BO236" s="71">
        <v>0</v>
      </c>
      <c r="BP236" s="71">
        <v>0</v>
      </c>
      <c r="BQ236" s="71">
        <v>0</v>
      </c>
      <c r="BR236" s="71">
        <v>0</v>
      </c>
      <c r="BS236" s="71">
        <v>2</v>
      </c>
      <c r="BT236" s="71">
        <v>0</v>
      </c>
      <c r="BU236"/>
      <c r="BV236" s="70">
        <v>10.217000000000001</v>
      </c>
      <c r="BW236" s="70">
        <v>0</v>
      </c>
      <c r="BX236" s="70">
        <v>0</v>
      </c>
      <c r="BY236" s="70">
        <v>0</v>
      </c>
      <c r="BZ236" s="70">
        <v>0</v>
      </c>
      <c r="CA236" s="70">
        <v>0</v>
      </c>
      <c r="CB236" s="70">
        <v>0</v>
      </c>
      <c r="CC236" s="70">
        <v>0</v>
      </c>
      <c r="CD236" s="70">
        <v>0</v>
      </c>
    </row>
    <row r="237" spans="1:82">
      <c r="A237" s="70" t="s">
        <v>1928</v>
      </c>
      <c r="B237" s="70">
        <v>68</v>
      </c>
      <c r="C237" s="70">
        <v>19</v>
      </c>
      <c r="D237" s="70">
        <v>4</v>
      </c>
      <c r="E237" s="70">
        <v>2022</v>
      </c>
      <c r="F237" s="70" t="s">
        <v>161</v>
      </c>
      <c r="G237" s="70" t="s">
        <v>1909</v>
      </c>
      <c r="H237" s="70" t="s">
        <v>1910</v>
      </c>
      <c r="I237" s="148"/>
      <c r="J237" s="71">
        <v>66.117270949875746</v>
      </c>
      <c r="K237" s="71">
        <v>0.89262415514204718</v>
      </c>
      <c r="L237" s="71">
        <v>0.5465871687254712</v>
      </c>
      <c r="M237" s="71">
        <v>31.772279941627016</v>
      </c>
      <c r="N237" s="71">
        <v>31.494101981672642</v>
      </c>
      <c r="O237" s="71">
        <v>24.885094652947107</v>
      </c>
      <c r="P237" s="71">
        <v>15.712287069613438</v>
      </c>
      <c r="Q237" s="71">
        <v>1.8261425145697541</v>
      </c>
      <c r="R237" s="71">
        <v>0</v>
      </c>
      <c r="S237" s="71">
        <v>0</v>
      </c>
      <c r="T237" s="72"/>
      <c r="U237" s="71">
        <v>4372372</v>
      </c>
      <c r="V237" s="71">
        <v>446</v>
      </c>
      <c r="W237" s="71">
        <v>25</v>
      </c>
      <c r="X237" s="71">
        <v>9003</v>
      </c>
      <c r="Y237" s="71">
        <v>13735</v>
      </c>
      <c r="Z237" s="71">
        <v>17396</v>
      </c>
      <c r="AA237" s="71">
        <v>3433</v>
      </c>
      <c r="AB237" s="71">
        <v>31020</v>
      </c>
      <c r="AC237" s="71">
        <v>0</v>
      </c>
      <c r="AD237" s="71">
        <v>0</v>
      </c>
      <c r="AE237" s="72"/>
      <c r="AF237" s="71">
        <v>39399445.824689157</v>
      </c>
      <c r="AG237" s="71">
        <v>746704.52268807124</v>
      </c>
      <c r="AH237" s="71">
        <v>142861.82618254077</v>
      </c>
      <c r="AI237" s="71">
        <v>54115888.643295616</v>
      </c>
      <c r="AJ237" s="71">
        <v>60261847.248226911</v>
      </c>
      <c r="AK237" s="71">
        <v>0</v>
      </c>
      <c r="AL237" s="71">
        <v>0</v>
      </c>
      <c r="AM237" s="71">
        <v>4005528.672508725</v>
      </c>
      <c r="AN237" s="71">
        <v>0</v>
      </c>
      <c r="AO237" s="71">
        <v>0</v>
      </c>
      <c r="AP237" s="71">
        <v>158672276.73759103</v>
      </c>
      <c r="AQ237" s="72"/>
      <c r="AR237" s="71">
        <v>839</v>
      </c>
      <c r="AS237" s="71">
        <v>74</v>
      </c>
      <c r="AT237" s="71">
        <v>0</v>
      </c>
      <c r="AU237" s="71">
        <v>0</v>
      </c>
      <c r="AV237" s="71">
        <v>0</v>
      </c>
      <c r="AW237" s="71">
        <v>0</v>
      </c>
      <c r="AX237" s="71"/>
      <c r="AY237" s="72"/>
      <c r="AZ237" s="71">
        <v>3739.4500000000021</v>
      </c>
      <c r="BA237" s="71">
        <v>6367.8000000000011</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1929</v>
      </c>
      <c r="B238" s="70">
        <v>68</v>
      </c>
      <c r="C238" s="70">
        <v>20</v>
      </c>
      <c r="D238" s="70">
        <v>4</v>
      </c>
      <c r="E238" s="70">
        <v>2023</v>
      </c>
      <c r="F238" s="70" t="s">
        <v>1539</v>
      </c>
      <c r="G238" s="70" t="s">
        <v>1909</v>
      </c>
      <c r="H238" s="70" t="s">
        <v>1910</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958</v>
      </c>
      <c r="AS238" s="71">
        <v>74</v>
      </c>
      <c r="AT238" s="71">
        <v>0</v>
      </c>
      <c r="AU238" s="71">
        <v>0</v>
      </c>
      <c r="AV238" s="71">
        <v>0</v>
      </c>
      <c r="AW238" s="71">
        <v>1</v>
      </c>
      <c r="AX238" s="71"/>
      <c r="AY238" s="72"/>
      <c r="AZ238" s="71">
        <v>4315.4800000000077</v>
      </c>
      <c r="BA238" s="71">
        <v>6367.8000000000011</v>
      </c>
      <c r="BB238" s="71">
        <v>0</v>
      </c>
      <c r="BC238" s="71">
        <v>0</v>
      </c>
      <c r="BD238" s="71">
        <v>0</v>
      </c>
      <c r="BE238" s="71">
        <v>49</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1930</v>
      </c>
      <c r="B239" s="70">
        <v>68</v>
      </c>
      <c r="C239" s="70">
        <v>21</v>
      </c>
      <c r="D239" s="70">
        <v>4</v>
      </c>
      <c r="E239" s="70">
        <v>2024</v>
      </c>
      <c r="F239" s="70" t="s">
        <v>1554</v>
      </c>
      <c r="G239" s="70" t="s">
        <v>1909</v>
      </c>
      <c r="H239" s="70" t="s">
        <v>1910</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1931</v>
      </c>
      <c r="B240" s="70">
        <v>103</v>
      </c>
      <c r="C240" s="70">
        <v>1</v>
      </c>
      <c r="D240" s="70">
        <v>7</v>
      </c>
      <c r="E240" s="70">
        <v>1990</v>
      </c>
      <c r="F240" s="70" t="s">
        <v>787</v>
      </c>
      <c r="G240" s="70" t="s">
        <v>1932</v>
      </c>
      <c r="H240" s="70" t="s">
        <v>1933</v>
      </c>
      <c r="I240" s="148"/>
      <c r="J240" s="71">
        <v>610.68067728247615</v>
      </c>
      <c r="K240" s="71">
        <v>5.2652365063692574</v>
      </c>
      <c r="L240" s="71">
        <v>1.4698175877339179</v>
      </c>
      <c r="M240" s="71">
        <v>16.925850533119089</v>
      </c>
      <c r="N240" s="71">
        <v>26.34517732900698</v>
      </c>
      <c r="O240" s="71">
        <v>25.6010226799118</v>
      </c>
      <c r="P240" s="71">
        <v>23.726263569552749</v>
      </c>
      <c r="Q240" s="71">
        <v>1.6813856667260101</v>
      </c>
      <c r="R240" s="71">
        <v>0</v>
      </c>
      <c r="S240" s="71">
        <v>1.9536843235315999</v>
      </c>
      <c r="T240" s="72"/>
      <c r="U240" s="71">
        <v>83933928</v>
      </c>
      <c r="V240" s="71">
        <v>1176</v>
      </c>
      <c r="W240" s="71">
        <v>17</v>
      </c>
      <c r="X240" s="71">
        <v>5494</v>
      </c>
      <c r="Y240" s="71">
        <v>8182</v>
      </c>
      <c r="Z240" s="71">
        <v>10530</v>
      </c>
      <c r="AA240" s="71">
        <v>5761</v>
      </c>
      <c r="AB240" s="71">
        <v>27300</v>
      </c>
      <c r="AC240" s="71">
        <v>0</v>
      </c>
      <c r="AD240" s="71">
        <v>1.9536843235315999</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1934</v>
      </c>
      <c r="B241" s="70">
        <v>104</v>
      </c>
      <c r="C241" s="70">
        <v>2</v>
      </c>
      <c r="D241" s="70">
        <v>7</v>
      </c>
      <c r="E241" s="70">
        <v>2005</v>
      </c>
      <c r="F241" s="70" t="s">
        <v>789</v>
      </c>
      <c r="G241" s="70" t="s">
        <v>1932</v>
      </c>
      <c r="H241" s="70" t="s">
        <v>1933</v>
      </c>
      <c r="I241" s="148"/>
      <c r="J241" s="71">
        <v>550.18857565883434</v>
      </c>
      <c r="K241" s="71">
        <v>4.0125176762344008</v>
      </c>
      <c r="L241" s="71">
        <v>0.90427096762267589</v>
      </c>
      <c r="M241" s="71">
        <v>34.341738155021048</v>
      </c>
      <c r="N241" s="71">
        <v>39.549290384338242</v>
      </c>
      <c r="O241" s="71">
        <v>42.040813223960193</v>
      </c>
      <c r="P241" s="71">
        <v>32.50025225242517</v>
      </c>
      <c r="Q241" s="71">
        <v>1.8540924684337401</v>
      </c>
      <c r="R241" s="71">
        <v>0</v>
      </c>
      <c r="S241" s="71">
        <v>0</v>
      </c>
      <c r="T241" s="72"/>
      <c r="U241" s="71">
        <v>81112116</v>
      </c>
      <c r="V241" s="71">
        <v>1231</v>
      </c>
      <c r="W241" s="71">
        <v>12</v>
      </c>
      <c r="X241" s="71">
        <v>6426</v>
      </c>
      <c r="Y241" s="71">
        <v>10151</v>
      </c>
      <c r="Z241" s="71">
        <v>20010</v>
      </c>
      <c r="AA241" s="71">
        <v>6463</v>
      </c>
      <c r="AB241" s="71">
        <v>31471</v>
      </c>
      <c r="AC241" s="71">
        <v>0</v>
      </c>
      <c r="AD241" s="71">
        <v>0</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1935</v>
      </c>
      <c r="B242" s="70">
        <v>105</v>
      </c>
      <c r="C242" s="70">
        <v>3</v>
      </c>
      <c r="D242" s="70">
        <v>7</v>
      </c>
      <c r="E242" s="70">
        <v>2006</v>
      </c>
      <c r="F242" s="70" t="s">
        <v>790</v>
      </c>
      <c r="G242" s="70" t="s">
        <v>1932</v>
      </c>
      <c r="H242" s="70" t="s">
        <v>1933</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1936</v>
      </c>
      <c r="B243" s="70">
        <v>106</v>
      </c>
      <c r="C243" s="70">
        <v>4</v>
      </c>
      <c r="D243" s="70">
        <v>7</v>
      </c>
      <c r="E243" s="70">
        <v>2007</v>
      </c>
      <c r="F243" s="70" t="s">
        <v>791</v>
      </c>
      <c r="G243" s="70" t="s">
        <v>1932</v>
      </c>
      <c r="H243" s="70" t="s">
        <v>1933</v>
      </c>
      <c r="I243" s="148"/>
      <c r="J243" s="71">
        <v>471.17884361143348</v>
      </c>
      <c r="K243" s="71">
        <v>3.7653627953826629</v>
      </c>
      <c r="L243" s="71">
        <v>2.1796872740119482</v>
      </c>
      <c r="M243" s="71">
        <v>33.618955706351286</v>
      </c>
      <c r="N243" s="71">
        <v>42.976440070213968</v>
      </c>
      <c r="O243" s="71">
        <v>42.179401389605417</v>
      </c>
      <c r="P243" s="71">
        <v>33.36588021547378</v>
      </c>
      <c r="Q243" s="71">
        <v>1.97110848917156</v>
      </c>
      <c r="R243" s="71">
        <v>0</v>
      </c>
      <c r="S243" s="71">
        <v>0</v>
      </c>
      <c r="T243" s="72"/>
      <c r="U243" s="71">
        <v>76113163</v>
      </c>
      <c r="V243" s="71">
        <v>1210</v>
      </c>
      <c r="W243" s="71">
        <v>34</v>
      </c>
      <c r="X243" s="71">
        <v>7911</v>
      </c>
      <c r="Y243" s="71">
        <v>10423</v>
      </c>
      <c r="Z243" s="71">
        <v>20870</v>
      </c>
      <c r="AA243" s="71">
        <v>6534</v>
      </c>
      <c r="AB243" s="71">
        <v>31688</v>
      </c>
      <c r="AC243" s="71">
        <v>0</v>
      </c>
      <c r="AD243" s="71">
        <v>0</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1937</v>
      </c>
      <c r="B244" s="70">
        <v>107</v>
      </c>
      <c r="C244" s="70">
        <v>5</v>
      </c>
      <c r="D244" s="70">
        <v>7</v>
      </c>
      <c r="E244" s="70">
        <v>2008</v>
      </c>
      <c r="F244" s="70" t="s">
        <v>792</v>
      </c>
      <c r="G244" s="70" t="s">
        <v>1932</v>
      </c>
      <c r="H244" s="70" t="s">
        <v>1933</v>
      </c>
      <c r="I244" s="148"/>
      <c r="J244" s="71">
        <v>547.32040283340541</v>
      </c>
      <c r="K244" s="71">
        <v>2.6991098075301281</v>
      </c>
      <c r="L244" s="71">
        <v>1.947355154400316</v>
      </c>
      <c r="M244" s="71">
        <v>37.306027427083762</v>
      </c>
      <c r="N244" s="71">
        <v>39.02705827735695</v>
      </c>
      <c r="O244" s="71">
        <v>40.60664244479937</v>
      </c>
      <c r="P244" s="71">
        <v>32.379128042033813</v>
      </c>
      <c r="Q244" s="71">
        <v>1.9357855421249699</v>
      </c>
      <c r="R244" s="71">
        <v>0</v>
      </c>
      <c r="S244" s="71">
        <v>0</v>
      </c>
      <c r="T244" s="72"/>
      <c r="U244" s="71">
        <v>92948878</v>
      </c>
      <c r="V244" s="71">
        <v>1210</v>
      </c>
      <c r="W244" s="71">
        <v>34</v>
      </c>
      <c r="X244" s="71">
        <v>7911</v>
      </c>
      <c r="Y244" s="71">
        <v>10443</v>
      </c>
      <c r="Z244" s="71">
        <v>20797</v>
      </c>
      <c r="AA244" s="71">
        <v>6348</v>
      </c>
      <c r="AB244" s="71">
        <v>31632</v>
      </c>
      <c r="AC244" s="71">
        <v>0</v>
      </c>
      <c r="AD244" s="71">
        <v>0</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1938</v>
      </c>
      <c r="B245" s="70">
        <v>108</v>
      </c>
      <c r="C245" s="70">
        <v>6</v>
      </c>
      <c r="D245" s="70">
        <v>7</v>
      </c>
      <c r="E245" s="70">
        <v>2009</v>
      </c>
      <c r="F245" s="70" t="s">
        <v>176</v>
      </c>
      <c r="G245" s="70" t="s">
        <v>1932</v>
      </c>
      <c r="H245" s="70" t="s">
        <v>1933</v>
      </c>
      <c r="I245" s="148"/>
      <c r="J245" s="71">
        <v>431.26591932845349</v>
      </c>
      <c r="K245" s="71">
        <v>3.367042478486352</v>
      </c>
      <c r="L245" s="71">
        <v>3.957241727242411</v>
      </c>
      <c r="M245" s="71">
        <v>35.543016444823309</v>
      </c>
      <c r="N245" s="71">
        <v>34.134115950488123</v>
      </c>
      <c r="O245" s="71">
        <v>41.675533359266467</v>
      </c>
      <c r="P245" s="71">
        <v>30.715000422138811</v>
      </c>
      <c r="Q245" s="71">
        <v>1.84645223122841</v>
      </c>
      <c r="R245" s="71">
        <v>0</v>
      </c>
      <c r="S245" s="71">
        <v>0</v>
      </c>
      <c r="T245" s="72"/>
      <c r="U245" s="71">
        <v>70897087</v>
      </c>
      <c r="V245" s="71">
        <v>1434</v>
      </c>
      <c r="W245" s="71">
        <v>81</v>
      </c>
      <c r="X245" s="71">
        <v>8226</v>
      </c>
      <c r="Y245" s="71">
        <v>10540</v>
      </c>
      <c r="Z245" s="71">
        <v>21068</v>
      </c>
      <c r="AA245" s="71">
        <v>6182</v>
      </c>
      <c r="AB245" s="71">
        <v>31673</v>
      </c>
      <c r="AC245" s="71">
        <v>0</v>
      </c>
      <c r="AD245" s="71">
        <v>0</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310.7</v>
      </c>
      <c r="BK245" s="71">
        <v>0</v>
      </c>
      <c r="BL245" s="71">
        <v>6.51</v>
      </c>
      <c r="BM245" s="71">
        <v>0</v>
      </c>
      <c r="BN245" s="72"/>
      <c r="BO245" s="71">
        <v>0</v>
      </c>
      <c r="BP245" s="71">
        <v>0</v>
      </c>
      <c r="BQ245" s="71">
        <v>2</v>
      </c>
      <c r="BR245" s="71">
        <v>0</v>
      </c>
      <c r="BS245" s="71">
        <v>2</v>
      </c>
      <c r="BT245" s="71">
        <v>0</v>
      </c>
      <c r="BU245"/>
      <c r="BV245" s="70">
        <v>317.20999999999998</v>
      </c>
      <c r="BW245" s="70">
        <v>0</v>
      </c>
      <c r="BX245" s="70">
        <v>0</v>
      </c>
      <c r="BY245" s="70">
        <v>0</v>
      </c>
      <c r="BZ245" s="70">
        <v>0</v>
      </c>
      <c r="CA245" s="70">
        <v>0</v>
      </c>
      <c r="CB245" s="70">
        <v>0</v>
      </c>
      <c r="CC245" s="70">
        <v>0</v>
      </c>
      <c r="CD245" s="70">
        <v>0</v>
      </c>
    </row>
    <row r="246" spans="1:82">
      <c r="A246" s="70" t="s">
        <v>1939</v>
      </c>
      <c r="B246" s="70">
        <v>109</v>
      </c>
      <c r="C246" s="70">
        <v>7</v>
      </c>
      <c r="D246" s="70">
        <v>7</v>
      </c>
      <c r="E246" s="70">
        <v>2010</v>
      </c>
      <c r="F246" s="70" t="s">
        <v>177</v>
      </c>
      <c r="G246" s="70" t="s">
        <v>1932</v>
      </c>
      <c r="H246" s="70" t="s">
        <v>1933</v>
      </c>
      <c r="I246" s="148"/>
      <c r="J246" s="71">
        <v>439.84457820427951</v>
      </c>
      <c r="K246" s="71">
        <v>3.2774307296941858</v>
      </c>
      <c r="L246" s="71">
        <v>3.501334198944122</v>
      </c>
      <c r="M246" s="71">
        <v>35.681582220425469</v>
      </c>
      <c r="N246" s="71">
        <v>40.577609900192662</v>
      </c>
      <c r="O246" s="71">
        <v>42.167981242503551</v>
      </c>
      <c r="P246" s="71">
        <v>31.01252575070307</v>
      </c>
      <c r="Q246" s="71">
        <v>1.9268917375193</v>
      </c>
      <c r="R246" s="71">
        <v>0</v>
      </c>
      <c r="S246" s="71">
        <v>0</v>
      </c>
      <c r="T246" s="72"/>
      <c r="U246" s="71">
        <v>81037252</v>
      </c>
      <c r="V246" s="71">
        <v>1434</v>
      </c>
      <c r="W246" s="71">
        <v>81</v>
      </c>
      <c r="X246" s="71">
        <v>8226</v>
      </c>
      <c r="Y246" s="71">
        <v>10675</v>
      </c>
      <c r="Z246" s="71">
        <v>21416</v>
      </c>
      <c r="AA246" s="71">
        <v>6086</v>
      </c>
      <c r="AB246" s="71">
        <v>31672</v>
      </c>
      <c r="AC246" s="71">
        <v>0</v>
      </c>
      <c r="AD246" s="71">
        <v>0</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353.262</v>
      </c>
      <c r="BK246" s="71">
        <v>0</v>
      </c>
      <c r="BL246" s="71">
        <v>3.552</v>
      </c>
      <c r="BM246" s="71">
        <v>0</v>
      </c>
      <c r="BN246" s="72"/>
      <c r="BO246" s="71">
        <v>0</v>
      </c>
      <c r="BP246" s="71">
        <v>0</v>
      </c>
      <c r="BQ246" s="71">
        <v>3</v>
      </c>
      <c r="BR246" s="71">
        <v>0</v>
      </c>
      <c r="BS246" s="71">
        <v>1</v>
      </c>
      <c r="BT246" s="71">
        <v>0</v>
      </c>
      <c r="BU246"/>
      <c r="BV246" s="70">
        <v>356.81400000000002</v>
      </c>
      <c r="BW246" s="70">
        <v>0</v>
      </c>
      <c r="BX246" s="70">
        <v>0</v>
      </c>
      <c r="BY246" s="70">
        <v>0</v>
      </c>
      <c r="BZ246" s="70">
        <v>0</v>
      </c>
      <c r="CA246" s="70">
        <v>0</v>
      </c>
      <c r="CB246" s="70">
        <v>0</v>
      </c>
      <c r="CC246" s="70">
        <v>0</v>
      </c>
      <c r="CD246" s="70">
        <v>0</v>
      </c>
    </row>
    <row r="247" spans="1:82">
      <c r="A247" s="70" t="s">
        <v>1940</v>
      </c>
      <c r="B247" s="70">
        <v>110</v>
      </c>
      <c r="C247" s="70">
        <v>8</v>
      </c>
      <c r="D247" s="70">
        <v>7</v>
      </c>
      <c r="E247" s="70">
        <v>2011</v>
      </c>
      <c r="F247" s="70" t="s">
        <v>178</v>
      </c>
      <c r="G247" s="70" t="s">
        <v>1932</v>
      </c>
      <c r="H247" s="70" t="s">
        <v>1933</v>
      </c>
      <c r="I247" s="148"/>
      <c r="J247" s="71">
        <v>386.65354749261661</v>
      </c>
      <c r="K247" s="71">
        <v>4.4104809136128331</v>
      </c>
      <c r="L247" s="71">
        <v>3.363543795541446</v>
      </c>
      <c r="M247" s="71">
        <v>45.749786240018373</v>
      </c>
      <c r="N247" s="71">
        <v>40.636880339976727</v>
      </c>
      <c r="O247" s="71">
        <v>41.787831139061453</v>
      </c>
      <c r="P247" s="71">
        <v>29.814457872613964</v>
      </c>
      <c r="Q247" s="71">
        <v>2.2102259316057999</v>
      </c>
      <c r="R247" s="71">
        <v>0</v>
      </c>
      <c r="S247" s="71">
        <v>0</v>
      </c>
      <c r="T247" s="72"/>
      <c r="U247" s="71">
        <v>60507513</v>
      </c>
      <c r="V247" s="71">
        <v>1434</v>
      </c>
      <c r="W247" s="71">
        <v>81</v>
      </c>
      <c r="X247" s="71">
        <v>8226</v>
      </c>
      <c r="Y247" s="71">
        <v>10730</v>
      </c>
      <c r="Z247" s="71">
        <v>21684</v>
      </c>
      <c r="AA247" s="71">
        <v>6025</v>
      </c>
      <c r="AB247" s="71">
        <v>31495</v>
      </c>
      <c r="AC247" s="71">
        <v>0</v>
      </c>
      <c r="AD247" s="71">
        <v>0</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329.43099999999998</v>
      </c>
      <c r="BK247" s="71">
        <v>0</v>
      </c>
      <c r="BL247" s="71">
        <v>4.6180000000000003</v>
      </c>
      <c r="BM247" s="71">
        <v>0</v>
      </c>
      <c r="BN247" s="72"/>
      <c r="BO247" s="71">
        <v>0</v>
      </c>
      <c r="BP247" s="71">
        <v>0</v>
      </c>
      <c r="BQ247" s="71">
        <v>3</v>
      </c>
      <c r="BR247" s="71">
        <v>0</v>
      </c>
      <c r="BS247" s="71">
        <v>2</v>
      </c>
      <c r="BT247" s="71">
        <v>0</v>
      </c>
      <c r="BU247"/>
      <c r="BV247" s="70">
        <v>334.04899999999998</v>
      </c>
      <c r="BW247" s="70">
        <v>0</v>
      </c>
      <c r="BX247" s="70">
        <v>0</v>
      </c>
      <c r="BY247" s="70">
        <v>0</v>
      </c>
      <c r="BZ247" s="70">
        <v>0</v>
      </c>
      <c r="CA247" s="70">
        <v>0</v>
      </c>
      <c r="CB247" s="70">
        <v>0</v>
      </c>
      <c r="CC247" s="70">
        <v>0</v>
      </c>
      <c r="CD247" s="70">
        <v>0</v>
      </c>
    </row>
    <row r="248" spans="1:82">
      <c r="A248" s="70" t="s">
        <v>1941</v>
      </c>
      <c r="B248" s="70">
        <v>111</v>
      </c>
      <c r="C248" s="70">
        <v>9</v>
      </c>
      <c r="D248" s="70">
        <v>7</v>
      </c>
      <c r="E248" s="70">
        <v>2012</v>
      </c>
      <c r="F248" s="70" t="s">
        <v>179</v>
      </c>
      <c r="G248" s="70" t="s">
        <v>1932</v>
      </c>
      <c r="H248" s="70" t="s">
        <v>1933</v>
      </c>
      <c r="I248" s="148"/>
      <c r="J248" s="71">
        <v>381.79252457464889</v>
      </c>
      <c r="K248" s="71">
        <v>3.9181631138701571</v>
      </c>
      <c r="L248" s="71">
        <v>3.335933417148123</v>
      </c>
      <c r="M248" s="71">
        <v>43.410930156651538</v>
      </c>
      <c r="N248" s="71">
        <v>39.364271768421247</v>
      </c>
      <c r="O248" s="71">
        <v>41.548858534825143</v>
      </c>
      <c r="P248" s="71">
        <v>30.083619598904146</v>
      </c>
      <c r="Q248" s="71">
        <v>2.4008322170675598</v>
      </c>
      <c r="R248" s="71">
        <v>0</v>
      </c>
      <c r="S248" s="71">
        <v>0</v>
      </c>
      <c r="T248" s="72"/>
      <c r="U248" s="71">
        <v>50532771</v>
      </c>
      <c r="V248" s="71">
        <v>1434</v>
      </c>
      <c r="W248" s="71">
        <v>81</v>
      </c>
      <c r="X248" s="71">
        <v>8226</v>
      </c>
      <c r="Y248" s="71">
        <v>10823</v>
      </c>
      <c r="Z248" s="71">
        <v>21731</v>
      </c>
      <c r="AA248" s="71">
        <v>6045</v>
      </c>
      <c r="AB248" s="71">
        <v>31488</v>
      </c>
      <c r="AC248" s="71">
        <v>0</v>
      </c>
      <c r="AD248" s="71">
        <v>0</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316.71699999999998</v>
      </c>
      <c r="BK248" s="71">
        <v>0</v>
      </c>
      <c r="BL248" s="71">
        <v>6.08</v>
      </c>
      <c r="BM248" s="71">
        <v>0</v>
      </c>
      <c r="BN248" s="72"/>
      <c r="BO248" s="71">
        <v>0</v>
      </c>
      <c r="BP248" s="71">
        <v>0</v>
      </c>
      <c r="BQ248" s="71">
        <v>2</v>
      </c>
      <c r="BR248" s="71">
        <v>0</v>
      </c>
      <c r="BS248" s="71">
        <v>2</v>
      </c>
      <c r="BT248" s="71">
        <v>0</v>
      </c>
      <c r="BU248"/>
      <c r="BV248" s="70">
        <v>322.79700000000003</v>
      </c>
      <c r="BW248" s="70">
        <v>0</v>
      </c>
      <c r="BX248" s="70">
        <v>0</v>
      </c>
      <c r="BY248" s="70">
        <v>0</v>
      </c>
      <c r="BZ248" s="70">
        <v>0</v>
      </c>
      <c r="CA248" s="70">
        <v>0</v>
      </c>
      <c r="CB248" s="70">
        <v>0</v>
      </c>
      <c r="CC248" s="70">
        <v>0</v>
      </c>
      <c r="CD248" s="70">
        <v>0</v>
      </c>
    </row>
    <row r="249" spans="1:82">
      <c r="A249" s="70" t="s">
        <v>1942</v>
      </c>
      <c r="B249" s="70">
        <v>112</v>
      </c>
      <c r="C249" s="70">
        <v>10</v>
      </c>
      <c r="D249" s="70">
        <v>7</v>
      </c>
      <c r="E249" s="70">
        <v>2013</v>
      </c>
      <c r="F249" s="70" t="s">
        <v>180</v>
      </c>
      <c r="G249" s="70" t="s">
        <v>1932</v>
      </c>
      <c r="H249" s="70" t="s">
        <v>1933</v>
      </c>
      <c r="I249" s="148"/>
      <c r="J249" s="71">
        <v>493.38939106532609</v>
      </c>
      <c r="K249" s="71">
        <v>3.3237694456175348</v>
      </c>
      <c r="L249" s="71">
        <v>3.1664883540388131</v>
      </c>
      <c r="M249" s="71">
        <v>43.221429209330672</v>
      </c>
      <c r="N249" s="71">
        <v>45.774539426827992</v>
      </c>
      <c r="O249" s="71">
        <v>40.466727544001792</v>
      </c>
      <c r="P249" s="71">
        <v>29.942211335804654</v>
      </c>
      <c r="Q249" s="71">
        <v>2.4402374797517501</v>
      </c>
      <c r="R249" s="71">
        <v>0</v>
      </c>
      <c r="S249" s="71">
        <v>0</v>
      </c>
      <c r="T249" s="72"/>
      <c r="U249" s="71">
        <v>72764506</v>
      </c>
      <c r="V249" s="71">
        <v>1434</v>
      </c>
      <c r="W249" s="71">
        <v>81</v>
      </c>
      <c r="X249" s="71">
        <v>8226</v>
      </c>
      <c r="Y249" s="71">
        <v>10994</v>
      </c>
      <c r="Z249" s="71">
        <v>22110</v>
      </c>
      <c r="AA249" s="71">
        <v>5994</v>
      </c>
      <c r="AB249" s="71">
        <v>31546</v>
      </c>
      <c r="AC249" s="71">
        <v>0</v>
      </c>
      <c r="AD249" s="71">
        <v>0</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342.56400000000002</v>
      </c>
      <c r="BK249" s="71">
        <v>0</v>
      </c>
      <c r="BL249" s="71">
        <v>6.9610000000000003</v>
      </c>
      <c r="BM249" s="71">
        <v>0</v>
      </c>
      <c r="BN249" s="72"/>
      <c r="BO249" s="71">
        <v>0</v>
      </c>
      <c r="BP249" s="71">
        <v>0</v>
      </c>
      <c r="BQ249" s="71">
        <v>2</v>
      </c>
      <c r="BR249" s="71">
        <v>0</v>
      </c>
      <c r="BS249" s="71">
        <v>2</v>
      </c>
      <c r="BT249" s="71">
        <v>0</v>
      </c>
      <c r="BU249"/>
      <c r="BV249" s="70">
        <v>349.52499999999998</v>
      </c>
      <c r="BW249" s="70">
        <v>0</v>
      </c>
      <c r="BX249" s="70">
        <v>0</v>
      </c>
      <c r="BY249" s="70">
        <v>0</v>
      </c>
      <c r="BZ249" s="70">
        <v>0</v>
      </c>
      <c r="CA249" s="70">
        <v>0</v>
      </c>
      <c r="CB249" s="70">
        <v>0</v>
      </c>
      <c r="CC249" s="70">
        <v>0</v>
      </c>
      <c r="CD249" s="70">
        <v>0</v>
      </c>
    </row>
    <row r="250" spans="1:82">
      <c r="A250" s="70" t="s">
        <v>1943</v>
      </c>
      <c r="B250" s="70">
        <v>113</v>
      </c>
      <c r="C250" s="70">
        <v>11</v>
      </c>
      <c r="D250" s="70">
        <v>7</v>
      </c>
      <c r="E250" s="70">
        <v>2014</v>
      </c>
      <c r="F250" s="70" t="s">
        <v>181</v>
      </c>
      <c r="G250" s="70" t="s">
        <v>1932</v>
      </c>
      <c r="H250" s="70" t="s">
        <v>1933</v>
      </c>
      <c r="I250" s="148"/>
      <c r="J250" s="71">
        <v>397.47920901809999</v>
      </c>
      <c r="K250" s="71">
        <v>2.9979136419770871</v>
      </c>
      <c r="L250" s="71">
        <v>3.618628124569927</v>
      </c>
      <c r="M250" s="71">
        <v>43.501852360269893</v>
      </c>
      <c r="N250" s="71">
        <v>41.745888918505393</v>
      </c>
      <c r="O250" s="71">
        <v>39.426244269015079</v>
      </c>
      <c r="P250" s="71">
        <v>30.238443590923595</v>
      </c>
      <c r="Q250" s="71">
        <v>2.3280518136844202</v>
      </c>
      <c r="R250" s="71">
        <v>0</v>
      </c>
      <c r="S250" s="71">
        <v>0</v>
      </c>
      <c r="T250" s="72"/>
      <c r="U250" s="71">
        <v>62536425</v>
      </c>
      <c r="V250" s="71">
        <v>1181</v>
      </c>
      <c r="W250" s="71">
        <v>88</v>
      </c>
      <c r="X250" s="71">
        <v>8572</v>
      </c>
      <c r="Y250" s="71">
        <v>11013</v>
      </c>
      <c r="Z250" s="71">
        <v>22688</v>
      </c>
      <c r="AA250" s="71">
        <v>6022</v>
      </c>
      <c r="AB250" s="71">
        <v>31368</v>
      </c>
      <c r="AC250" s="71">
        <v>0</v>
      </c>
      <c r="AD250" s="71">
        <v>0</v>
      </c>
      <c r="AE250" s="72"/>
      <c r="AF250" s="71"/>
      <c r="AG250" s="71"/>
      <c r="AH250" s="71"/>
      <c r="AI250" s="71"/>
      <c r="AJ250" s="71"/>
      <c r="AK250" s="71"/>
      <c r="AL250" s="71"/>
      <c r="AM250" s="71"/>
      <c r="AN250" s="71"/>
      <c r="AO250" s="71"/>
      <c r="AP250" s="71"/>
      <c r="AQ250" s="72"/>
      <c r="AR250" s="71">
        <v>468</v>
      </c>
      <c r="AS250" s="71">
        <v>171</v>
      </c>
      <c r="AT250" s="71">
        <v>0</v>
      </c>
      <c r="AU250" s="71">
        <v>0</v>
      </c>
      <c r="AV250" s="71">
        <v>0</v>
      </c>
      <c r="AW250" s="71">
        <v>1</v>
      </c>
      <c r="AX250" s="71"/>
      <c r="AY250" s="72"/>
      <c r="AZ250" s="71">
        <v>2102.1999999999998</v>
      </c>
      <c r="BA250" s="71">
        <v>14978.5</v>
      </c>
      <c r="BB250" s="71">
        <v>0</v>
      </c>
      <c r="BC250" s="71">
        <v>0</v>
      </c>
      <c r="BD250" s="71">
        <v>0</v>
      </c>
      <c r="BE250" s="71">
        <v>315</v>
      </c>
      <c r="BF250" s="71"/>
      <c r="BG250" s="72"/>
      <c r="BH250" s="71">
        <v>0</v>
      </c>
      <c r="BI250" s="71">
        <v>0</v>
      </c>
      <c r="BJ250" s="71">
        <v>325.46199999999999</v>
      </c>
      <c r="BK250" s="71">
        <v>0</v>
      </c>
      <c r="BL250" s="71">
        <v>8.0629999999999988</v>
      </c>
      <c r="BM250" s="71">
        <v>0</v>
      </c>
      <c r="BN250" s="72"/>
      <c r="BO250" s="71">
        <v>0</v>
      </c>
      <c r="BP250" s="71">
        <v>0</v>
      </c>
      <c r="BQ250" s="71">
        <v>2</v>
      </c>
      <c r="BR250" s="71">
        <v>0</v>
      </c>
      <c r="BS250" s="71">
        <v>2</v>
      </c>
      <c r="BT250" s="71">
        <v>0</v>
      </c>
      <c r="BU250"/>
      <c r="BV250" s="70">
        <v>332.66</v>
      </c>
      <c r="BW250" s="70">
        <v>0</v>
      </c>
      <c r="BX250" s="70">
        <v>0</v>
      </c>
      <c r="BY250" s="70">
        <v>0</v>
      </c>
      <c r="BZ250" s="70">
        <v>0.86499999999999999</v>
      </c>
      <c r="CA250" s="70">
        <v>0</v>
      </c>
      <c r="CB250" s="70">
        <v>0</v>
      </c>
      <c r="CC250" s="70">
        <v>0</v>
      </c>
      <c r="CD250" s="70">
        <v>0</v>
      </c>
    </row>
    <row r="251" spans="1:82">
      <c r="A251" s="70" t="s">
        <v>1944</v>
      </c>
      <c r="B251" s="70">
        <v>114</v>
      </c>
      <c r="C251" s="70">
        <v>12</v>
      </c>
      <c r="D251" s="70">
        <v>7</v>
      </c>
      <c r="E251" s="70">
        <v>2015</v>
      </c>
      <c r="F251" s="70" t="s">
        <v>182</v>
      </c>
      <c r="G251" s="70" t="s">
        <v>1932</v>
      </c>
      <c r="H251" s="70" t="s">
        <v>1933</v>
      </c>
      <c r="I251" s="148"/>
      <c r="J251" s="71">
        <v>353.0956267146546</v>
      </c>
      <c r="K251" s="71">
        <v>2.9785579080688271</v>
      </c>
      <c r="L251" s="71">
        <v>3.374714864062494</v>
      </c>
      <c r="M251" s="71">
        <v>38.939820024657926</v>
      </c>
      <c r="N251" s="71">
        <v>38.380103812372226</v>
      </c>
      <c r="O251" s="71">
        <v>39.019444756046781</v>
      </c>
      <c r="P251" s="71">
        <v>29.845234143614409</v>
      </c>
      <c r="Q251" s="71">
        <v>2.2852609349122899</v>
      </c>
      <c r="R251" s="71">
        <v>0</v>
      </c>
      <c r="S251" s="71">
        <v>0</v>
      </c>
      <c r="T251" s="72"/>
      <c r="U251" s="71">
        <v>63443658</v>
      </c>
      <c r="V251" s="71">
        <v>1181</v>
      </c>
      <c r="W251" s="71">
        <v>88</v>
      </c>
      <c r="X251" s="71">
        <v>8572</v>
      </c>
      <c r="Y251" s="71">
        <v>11241</v>
      </c>
      <c r="Z251" s="71">
        <v>22670</v>
      </c>
      <c r="AA251" s="71">
        <v>5939</v>
      </c>
      <c r="AB251" s="71">
        <v>31454</v>
      </c>
      <c r="AC251" s="71">
        <v>0</v>
      </c>
      <c r="AD251" s="71">
        <v>0</v>
      </c>
      <c r="AE251" s="72"/>
      <c r="AF251" s="71">
        <v>436689072.60312527</v>
      </c>
      <c r="AG251" s="71">
        <v>2275698.4751331988</v>
      </c>
      <c r="AH251" s="71">
        <v>717089.43571573461</v>
      </c>
      <c r="AI251" s="71">
        <v>53986911.377268903</v>
      </c>
      <c r="AJ251" s="71">
        <v>57073194.305491433</v>
      </c>
      <c r="AK251" s="71">
        <v>0</v>
      </c>
      <c r="AL251" s="71">
        <v>0</v>
      </c>
      <c r="AM251" s="71">
        <v>4310638.7554325303</v>
      </c>
      <c r="AN251" s="71">
        <v>0</v>
      </c>
      <c r="AO251" s="71">
        <v>0</v>
      </c>
      <c r="AP251" s="71">
        <v>555052604.95216703</v>
      </c>
      <c r="AQ251" s="72"/>
      <c r="AR251" s="71">
        <v>560</v>
      </c>
      <c r="AS251" s="71">
        <v>264</v>
      </c>
      <c r="AT251" s="71">
        <v>0</v>
      </c>
      <c r="AU251" s="71">
        <v>0</v>
      </c>
      <c r="AV251" s="71">
        <v>0</v>
      </c>
      <c r="AW251" s="71">
        <v>1</v>
      </c>
      <c r="AX251" s="71"/>
      <c r="AY251" s="72"/>
      <c r="AZ251" s="71">
        <v>2558.3000000000002</v>
      </c>
      <c r="BA251" s="71">
        <v>18010</v>
      </c>
      <c r="BB251" s="71">
        <v>0</v>
      </c>
      <c r="BC251" s="71">
        <v>0</v>
      </c>
      <c r="BD251" s="71">
        <v>0</v>
      </c>
      <c r="BE251" s="71">
        <v>315</v>
      </c>
      <c r="BF251" s="71"/>
      <c r="BG251" s="72"/>
      <c r="BH251" s="71">
        <v>0</v>
      </c>
      <c r="BI251" s="71">
        <v>0</v>
      </c>
      <c r="BJ251" s="71">
        <v>309.226</v>
      </c>
      <c r="BK251" s="71">
        <v>0</v>
      </c>
      <c r="BL251" s="71">
        <v>6.9689999999999994</v>
      </c>
      <c r="BM251" s="71">
        <v>0</v>
      </c>
      <c r="BN251" s="72"/>
      <c r="BO251" s="71">
        <v>0</v>
      </c>
      <c r="BP251" s="71">
        <v>0</v>
      </c>
      <c r="BQ251" s="71">
        <v>2</v>
      </c>
      <c r="BR251" s="71">
        <v>0</v>
      </c>
      <c r="BS251" s="71">
        <v>2</v>
      </c>
      <c r="BT251" s="71">
        <v>0</v>
      </c>
      <c r="BU251"/>
      <c r="BV251" s="70">
        <v>315.34899999999999</v>
      </c>
      <c r="BW251" s="70">
        <v>0</v>
      </c>
      <c r="BX251" s="70">
        <v>0</v>
      </c>
      <c r="BY251" s="70">
        <v>0</v>
      </c>
      <c r="BZ251" s="70">
        <v>0.84599999999999997</v>
      </c>
      <c r="CA251" s="70">
        <v>0</v>
      </c>
      <c r="CB251" s="70">
        <v>0</v>
      </c>
      <c r="CC251" s="70">
        <v>0</v>
      </c>
      <c r="CD251" s="70">
        <v>0</v>
      </c>
    </row>
    <row r="252" spans="1:82">
      <c r="A252" s="70" t="s">
        <v>1945</v>
      </c>
      <c r="B252" s="70">
        <v>115</v>
      </c>
      <c r="C252" s="70">
        <v>13</v>
      </c>
      <c r="D252" s="70">
        <v>7</v>
      </c>
      <c r="E252" s="70">
        <v>2016</v>
      </c>
      <c r="F252" s="70" t="s">
        <v>155</v>
      </c>
      <c r="G252" s="70" t="s">
        <v>1932</v>
      </c>
      <c r="H252" s="70" t="s">
        <v>1933</v>
      </c>
      <c r="I252" s="148"/>
      <c r="J252" s="71">
        <v>355.44308471479172</v>
      </c>
      <c r="K252" s="71">
        <v>3.2717687062211516</v>
      </c>
      <c r="L252" s="71">
        <v>3.4701065075188144</v>
      </c>
      <c r="M252" s="71">
        <v>35.858118731225339</v>
      </c>
      <c r="N252" s="71">
        <v>41.043640872224664</v>
      </c>
      <c r="O252" s="71">
        <v>38.577918406668275</v>
      </c>
      <c r="P252" s="71">
        <v>29.502159583616677</v>
      </c>
      <c r="Q252" s="71">
        <v>2.2206709556450632</v>
      </c>
      <c r="R252" s="71">
        <v>0</v>
      </c>
      <c r="S252" s="71">
        <v>0</v>
      </c>
      <c r="T252" s="72"/>
      <c r="U252" s="71">
        <v>66773261</v>
      </c>
      <c r="V252" s="71">
        <v>1181</v>
      </c>
      <c r="W252" s="71">
        <v>88</v>
      </c>
      <c r="X252" s="71">
        <v>8572</v>
      </c>
      <c r="Y252" s="71">
        <v>11439</v>
      </c>
      <c r="Z252" s="71">
        <v>22689</v>
      </c>
      <c r="AA252" s="71">
        <v>6072</v>
      </c>
      <c r="AB252" s="71">
        <v>31440</v>
      </c>
      <c r="AC252" s="71">
        <v>0</v>
      </c>
      <c r="AD252" s="71">
        <v>0</v>
      </c>
      <c r="AE252" s="72"/>
      <c r="AF252" s="71">
        <v>459684085.83943802</v>
      </c>
      <c r="AG252" s="71">
        <v>2502120.3645195812</v>
      </c>
      <c r="AH252" s="71">
        <v>572766.54795400903</v>
      </c>
      <c r="AI252" s="71">
        <v>54625061.264800593</v>
      </c>
      <c r="AJ252" s="71">
        <v>56752870.804526769</v>
      </c>
      <c r="AK252" s="71">
        <v>0</v>
      </c>
      <c r="AL252" s="71">
        <v>0</v>
      </c>
      <c r="AM252" s="71">
        <v>4312067.5669211969</v>
      </c>
      <c r="AN252" s="71">
        <v>0</v>
      </c>
      <c r="AO252" s="71">
        <v>0</v>
      </c>
      <c r="AP252" s="71">
        <v>578448972.38816023</v>
      </c>
      <c r="AQ252" s="72"/>
      <c r="AR252" s="71">
        <v>658</v>
      </c>
      <c r="AS252" s="71">
        <v>307</v>
      </c>
      <c r="AT252" s="71">
        <v>0</v>
      </c>
      <c r="AU252" s="71">
        <v>0</v>
      </c>
      <c r="AV252" s="71">
        <v>0</v>
      </c>
      <c r="AW252" s="71">
        <v>1</v>
      </c>
      <c r="AX252" s="71"/>
      <c r="AY252" s="72"/>
      <c r="AZ252" s="71">
        <v>3031.2</v>
      </c>
      <c r="BA252" s="71">
        <v>19480.8</v>
      </c>
      <c r="BB252" s="71">
        <v>0</v>
      </c>
      <c r="BC252" s="71">
        <v>0</v>
      </c>
      <c r="BD252" s="71">
        <v>0</v>
      </c>
      <c r="BE252" s="71">
        <v>315</v>
      </c>
      <c r="BF252" s="71"/>
      <c r="BG252" s="72"/>
      <c r="BH252" s="71">
        <v>0</v>
      </c>
      <c r="BI252" s="71">
        <v>0</v>
      </c>
      <c r="BJ252" s="71">
        <v>330.15600000000001</v>
      </c>
      <c r="BK252" s="71">
        <v>0</v>
      </c>
      <c r="BL252" s="71">
        <v>4.2549999999999999</v>
      </c>
      <c r="BM252" s="71">
        <v>0</v>
      </c>
      <c r="BN252" s="72"/>
      <c r="BO252" s="71">
        <v>0</v>
      </c>
      <c r="BP252" s="71">
        <v>0</v>
      </c>
      <c r="BQ252" s="71">
        <v>2</v>
      </c>
      <c r="BR252" s="71">
        <v>0</v>
      </c>
      <c r="BS252" s="71">
        <v>1</v>
      </c>
      <c r="BT252" s="71">
        <v>0</v>
      </c>
      <c r="BU252"/>
      <c r="BV252" s="70">
        <v>333.55399999999997</v>
      </c>
      <c r="BW252" s="70">
        <v>0</v>
      </c>
      <c r="BX252" s="70">
        <v>0</v>
      </c>
      <c r="BY252" s="70">
        <v>0</v>
      </c>
      <c r="BZ252" s="70">
        <v>0.85699999999999998</v>
      </c>
      <c r="CA252" s="70">
        <v>0</v>
      </c>
      <c r="CB252" s="70">
        <v>0</v>
      </c>
      <c r="CC252" s="70">
        <v>0</v>
      </c>
      <c r="CD252" s="70">
        <v>0</v>
      </c>
    </row>
    <row r="253" spans="1:82">
      <c r="A253" s="70" t="s">
        <v>1946</v>
      </c>
      <c r="B253" s="70">
        <v>116</v>
      </c>
      <c r="C253" s="70">
        <v>14</v>
      </c>
      <c r="D253" s="70">
        <v>7</v>
      </c>
      <c r="E253" s="70">
        <v>2017</v>
      </c>
      <c r="F253" s="70" t="s">
        <v>156</v>
      </c>
      <c r="G253" s="70" t="s">
        <v>1932</v>
      </c>
      <c r="H253" s="70" t="s">
        <v>1933</v>
      </c>
      <c r="I253" s="148"/>
      <c r="J253" s="71">
        <v>305.27392195417974</v>
      </c>
      <c r="K253" s="71">
        <v>3.2395019599431101</v>
      </c>
      <c r="L253" s="71">
        <v>3.9873175373952061</v>
      </c>
      <c r="M253" s="71">
        <v>35.276984216954055</v>
      </c>
      <c r="N253" s="71">
        <v>41.103165465154703</v>
      </c>
      <c r="O253" s="71">
        <v>38.159159620549559</v>
      </c>
      <c r="P253" s="71">
        <v>29.233198895179822</v>
      </c>
      <c r="Q253" s="71">
        <v>2.1475065467573602</v>
      </c>
      <c r="R253" s="71">
        <v>0</v>
      </c>
      <c r="S253" s="71">
        <v>0</v>
      </c>
      <c r="T253" s="72"/>
      <c r="U253" s="71">
        <v>56786344.999999993</v>
      </c>
      <c r="V253" s="71">
        <v>1181</v>
      </c>
      <c r="W253" s="71">
        <v>88</v>
      </c>
      <c r="X253" s="71">
        <v>8572</v>
      </c>
      <c r="Y253" s="71">
        <v>11654</v>
      </c>
      <c r="Z253" s="71">
        <v>22815</v>
      </c>
      <c r="AA253" s="71">
        <v>6055</v>
      </c>
      <c r="AB253" s="71">
        <v>31441</v>
      </c>
      <c r="AC253" s="71">
        <v>0</v>
      </c>
      <c r="AD253" s="71">
        <v>0</v>
      </c>
      <c r="AE253" s="72"/>
      <c r="AF253" s="71">
        <v>408829395.69973528</v>
      </c>
      <c r="AG253" s="71">
        <v>2546947.1190036209</v>
      </c>
      <c r="AH253" s="71">
        <v>864555.5270191693</v>
      </c>
      <c r="AI253" s="71">
        <v>57156741.768301688</v>
      </c>
      <c r="AJ253" s="71">
        <v>57120907.60972134</v>
      </c>
      <c r="AK253" s="71">
        <v>0</v>
      </c>
      <c r="AL253" s="71">
        <v>0</v>
      </c>
      <c r="AM253" s="71">
        <v>4318952.142477666</v>
      </c>
      <c r="AN253" s="71">
        <v>0</v>
      </c>
      <c r="AO253" s="71">
        <v>0</v>
      </c>
      <c r="AP253" s="71">
        <v>530837499.8662588</v>
      </c>
      <c r="AQ253" s="72"/>
      <c r="AR253" s="71">
        <v>735</v>
      </c>
      <c r="AS253" s="71">
        <v>337</v>
      </c>
      <c r="AT253" s="71">
        <v>0</v>
      </c>
      <c r="AU253" s="71">
        <v>0</v>
      </c>
      <c r="AV253" s="71">
        <v>0</v>
      </c>
      <c r="AW253" s="71">
        <v>1</v>
      </c>
      <c r="AX253" s="71"/>
      <c r="AY253" s="72"/>
      <c r="AZ253" s="71">
        <v>3415.4</v>
      </c>
      <c r="BA253" s="71">
        <v>20506</v>
      </c>
      <c r="BB253" s="71">
        <v>0</v>
      </c>
      <c r="BC253" s="71">
        <v>0</v>
      </c>
      <c r="BD253" s="71">
        <v>0</v>
      </c>
      <c r="BE253" s="71">
        <v>315</v>
      </c>
      <c r="BF253" s="71"/>
      <c r="BG253" s="72"/>
      <c r="BH253" s="71">
        <v>0</v>
      </c>
      <c r="BI253" s="71">
        <v>0</v>
      </c>
      <c r="BJ253" s="71">
        <v>333.04399999999998</v>
      </c>
      <c r="BK253" s="71">
        <v>0</v>
      </c>
      <c r="BL253" s="71">
        <v>3.3039999999999998</v>
      </c>
      <c r="BM253" s="71">
        <v>0</v>
      </c>
      <c r="BN253" s="72"/>
      <c r="BO253" s="71">
        <v>0</v>
      </c>
      <c r="BP253" s="71">
        <v>0</v>
      </c>
      <c r="BQ253" s="71">
        <v>2</v>
      </c>
      <c r="BR253" s="71">
        <v>0</v>
      </c>
      <c r="BS253" s="71">
        <v>1</v>
      </c>
      <c r="BT253" s="71">
        <v>0</v>
      </c>
      <c r="BU253"/>
      <c r="BV253" s="70">
        <v>336.34800000000001</v>
      </c>
      <c r="BW253" s="70">
        <v>0</v>
      </c>
      <c r="BX253" s="70">
        <v>0</v>
      </c>
      <c r="BY253" s="70">
        <v>0</v>
      </c>
      <c r="BZ253" s="70">
        <v>0</v>
      </c>
      <c r="CA253" s="70">
        <v>0</v>
      </c>
      <c r="CB253" s="70">
        <v>0</v>
      </c>
      <c r="CC253" s="70">
        <v>0</v>
      </c>
      <c r="CD253" s="70">
        <v>0</v>
      </c>
    </row>
    <row r="254" spans="1:82">
      <c r="A254" s="70" t="s">
        <v>1947</v>
      </c>
      <c r="B254" s="70">
        <v>117</v>
      </c>
      <c r="C254" s="70">
        <v>15</v>
      </c>
      <c r="D254" s="70">
        <v>7</v>
      </c>
      <c r="E254" s="70">
        <v>2018</v>
      </c>
      <c r="F254" s="70" t="s">
        <v>183</v>
      </c>
      <c r="G254" s="1064" t="s">
        <v>1932</v>
      </c>
      <c r="H254" s="70" t="s">
        <v>1933</v>
      </c>
      <c r="I254" s="148"/>
      <c r="J254" s="71">
        <v>218.09253870945517</v>
      </c>
      <c r="K254" s="71">
        <v>2.9219763881074625</v>
      </c>
      <c r="L254" s="71">
        <v>3.6944869347122231</v>
      </c>
      <c r="M254" s="71">
        <v>34.800789361962309</v>
      </c>
      <c r="N254" s="71">
        <v>36.069031626702909</v>
      </c>
      <c r="O254" s="71">
        <v>37.860718779953018</v>
      </c>
      <c r="P254" s="71">
        <v>29.472771948368464</v>
      </c>
      <c r="Q254" s="71">
        <v>1.97951018813038</v>
      </c>
      <c r="R254" s="71">
        <v>0</v>
      </c>
      <c r="S254" s="71">
        <v>0</v>
      </c>
      <c r="T254" s="72"/>
      <c r="U254" s="71">
        <v>40400355</v>
      </c>
      <c r="V254" s="71">
        <v>1181</v>
      </c>
      <c r="W254" s="71">
        <v>88</v>
      </c>
      <c r="X254" s="71">
        <v>8572</v>
      </c>
      <c r="Y254" s="71">
        <v>11691</v>
      </c>
      <c r="Z254" s="71">
        <v>23070</v>
      </c>
      <c r="AA254" s="71">
        <v>6166</v>
      </c>
      <c r="AB254" s="71">
        <v>31232</v>
      </c>
      <c r="AC254" s="71">
        <v>0</v>
      </c>
      <c r="AD254" s="71">
        <v>0</v>
      </c>
      <c r="AE254" s="72"/>
      <c r="AF254" s="71">
        <v>296385971.04970461</v>
      </c>
      <c r="AG254" s="71">
        <v>2198830.3933612038</v>
      </c>
      <c r="AH254" s="71">
        <v>818565.73908201454</v>
      </c>
      <c r="AI254" s="71">
        <v>55224431.206522919</v>
      </c>
      <c r="AJ254" s="71">
        <v>53342136.59213607</v>
      </c>
      <c r="AK254" s="71">
        <v>0</v>
      </c>
      <c r="AL254" s="71">
        <v>0</v>
      </c>
      <c r="AM254" s="71">
        <v>4299119.4897462176</v>
      </c>
      <c r="AN254" s="71">
        <v>0</v>
      </c>
      <c r="AO254" s="71">
        <v>0</v>
      </c>
      <c r="AP254" s="71">
        <v>412269054.47055304</v>
      </c>
      <c r="AQ254" s="72"/>
      <c r="AR254" s="71">
        <v>814</v>
      </c>
      <c r="AS254" s="71">
        <v>368</v>
      </c>
      <c r="AT254" s="71">
        <v>0</v>
      </c>
      <c r="AU254" s="71">
        <v>0</v>
      </c>
      <c r="AV254" s="71">
        <v>0</v>
      </c>
      <c r="AW254" s="71">
        <v>1</v>
      </c>
      <c r="AX254" s="71"/>
      <c r="AY254" s="72"/>
      <c r="AZ254" s="71">
        <v>3831.7</v>
      </c>
      <c r="BA254" s="71">
        <v>22599</v>
      </c>
      <c r="BB254" s="71">
        <v>0</v>
      </c>
      <c r="BC254" s="71">
        <v>0</v>
      </c>
      <c r="BD254" s="71">
        <v>0</v>
      </c>
      <c r="BE254" s="71">
        <v>315</v>
      </c>
      <c r="BF254" s="71"/>
      <c r="BG254" s="72"/>
      <c r="BH254" s="71">
        <v>0</v>
      </c>
      <c r="BI254" s="71">
        <v>0</v>
      </c>
      <c r="BJ254" s="71">
        <v>302.38200000000001</v>
      </c>
      <c r="BK254" s="71">
        <v>0</v>
      </c>
      <c r="BL254" s="71">
        <v>3.1709999999999998</v>
      </c>
      <c r="BM254" s="71">
        <v>0</v>
      </c>
      <c r="BN254" s="72"/>
      <c r="BO254" s="71">
        <v>0</v>
      </c>
      <c r="BP254" s="71">
        <v>0</v>
      </c>
      <c r="BQ254" s="71">
        <v>2</v>
      </c>
      <c r="BR254" s="71">
        <v>0</v>
      </c>
      <c r="BS254" s="71">
        <v>1</v>
      </c>
      <c r="BT254" s="71">
        <v>0</v>
      </c>
      <c r="BU254"/>
      <c r="BV254" s="70">
        <v>305.553</v>
      </c>
      <c r="BW254" s="70">
        <v>0</v>
      </c>
      <c r="BX254" s="70">
        <v>0</v>
      </c>
      <c r="BY254" s="70">
        <v>0</v>
      </c>
      <c r="BZ254" s="70">
        <v>0</v>
      </c>
      <c r="CA254" s="70">
        <v>0</v>
      </c>
      <c r="CB254" s="70">
        <v>0</v>
      </c>
      <c r="CC254" s="70">
        <v>0</v>
      </c>
      <c r="CD254" s="70">
        <v>0</v>
      </c>
    </row>
    <row r="255" spans="1:82">
      <c r="A255" s="70" t="s">
        <v>1948</v>
      </c>
      <c r="B255" s="70">
        <v>118</v>
      </c>
      <c r="C255" s="70">
        <v>16</v>
      </c>
      <c r="D255" s="70">
        <v>7</v>
      </c>
      <c r="E255" s="70">
        <v>2019</v>
      </c>
      <c r="F255" s="70" t="s">
        <v>158</v>
      </c>
      <c r="G255" s="1064" t="s">
        <v>1932</v>
      </c>
      <c r="H255" s="70" t="s">
        <v>1933</v>
      </c>
      <c r="I255" s="148"/>
      <c r="J255" s="71">
        <v>170.05870999682446</v>
      </c>
      <c r="K255" s="71">
        <v>2.6988147714969597</v>
      </c>
      <c r="L255" s="71">
        <v>3.7257872575278661</v>
      </c>
      <c r="M255" s="71">
        <v>33.742542269512498</v>
      </c>
      <c r="N255" s="71">
        <v>37.754862845760961</v>
      </c>
      <c r="O255" s="71">
        <v>37.810648787847157</v>
      </c>
      <c r="P255" s="71">
        <v>29.550563431607067</v>
      </c>
      <c r="Q255" s="71">
        <v>1.92813580965148</v>
      </c>
      <c r="R255" s="71">
        <v>0</v>
      </c>
      <c r="S255" s="71">
        <v>0</v>
      </c>
      <c r="T255" s="72"/>
      <c r="U255" s="71">
        <v>33322455</v>
      </c>
      <c r="V255" s="71">
        <v>1181</v>
      </c>
      <c r="W255" s="71">
        <v>88</v>
      </c>
      <c r="X255" s="71">
        <v>8572</v>
      </c>
      <c r="Y255" s="71">
        <v>11951</v>
      </c>
      <c r="Z255" s="71">
        <v>23672</v>
      </c>
      <c r="AA255" s="71">
        <v>6136</v>
      </c>
      <c r="AB255" s="71">
        <v>31245</v>
      </c>
      <c r="AC255" s="71">
        <v>0</v>
      </c>
      <c r="AD255" s="71">
        <v>0</v>
      </c>
      <c r="AE255" s="72"/>
      <c r="AF255" s="71">
        <v>236429166.86822319</v>
      </c>
      <c r="AG255" s="71">
        <v>2122439.7426381512</v>
      </c>
      <c r="AH255" s="71">
        <v>873953.19549801724</v>
      </c>
      <c r="AI255" s="71">
        <v>55773689.735953286</v>
      </c>
      <c r="AJ255" s="71">
        <v>54639978.486611187</v>
      </c>
      <c r="AK255" s="71">
        <v>0</v>
      </c>
      <c r="AL255" s="71">
        <v>0</v>
      </c>
      <c r="AM255" s="71">
        <v>4255333.7877659323</v>
      </c>
      <c r="AN255" s="71">
        <v>0</v>
      </c>
      <c r="AO255" s="71">
        <v>0</v>
      </c>
      <c r="AP255" s="71">
        <v>354094561.81668973</v>
      </c>
      <c r="AQ255" s="72"/>
      <c r="AR255" s="71">
        <v>900</v>
      </c>
      <c r="AS255" s="71">
        <v>388</v>
      </c>
      <c r="AT255" s="71">
        <v>0</v>
      </c>
      <c r="AU255" s="71">
        <v>0</v>
      </c>
      <c r="AV255" s="71">
        <v>0</v>
      </c>
      <c r="AW255" s="71">
        <v>1</v>
      </c>
      <c r="AX255" s="71"/>
      <c r="AY255" s="72"/>
      <c r="AZ255" s="71">
        <v>4253.7000000000025</v>
      </c>
      <c r="BA255" s="71">
        <v>23475.8</v>
      </c>
      <c r="BB255" s="71">
        <v>0</v>
      </c>
      <c r="BC255" s="71">
        <v>0</v>
      </c>
      <c r="BD255" s="71">
        <v>0</v>
      </c>
      <c r="BE255" s="71">
        <v>315</v>
      </c>
      <c r="BF255" s="71"/>
      <c r="BG255" s="72"/>
      <c r="BH255" s="71">
        <v>0</v>
      </c>
      <c r="BI255" s="71">
        <v>0</v>
      </c>
      <c r="BJ255" s="71">
        <v>267.73899999999998</v>
      </c>
      <c r="BK255" s="71">
        <v>0</v>
      </c>
      <c r="BL255" s="71">
        <v>3.1160000000000001</v>
      </c>
      <c r="BM255" s="71">
        <v>0</v>
      </c>
      <c r="BN255" s="72"/>
      <c r="BO255" s="71">
        <v>0</v>
      </c>
      <c r="BP255" s="71">
        <v>0</v>
      </c>
      <c r="BQ255" s="71">
        <v>2</v>
      </c>
      <c r="BR255" s="71">
        <v>0</v>
      </c>
      <c r="BS255" s="71">
        <v>1</v>
      </c>
      <c r="BT255" s="71">
        <v>0</v>
      </c>
      <c r="BU255"/>
      <c r="BV255" s="70">
        <v>270.85500000000002</v>
      </c>
      <c r="BW255" s="70">
        <v>0</v>
      </c>
      <c r="BX255" s="70">
        <v>0</v>
      </c>
      <c r="BY255" s="70">
        <v>0</v>
      </c>
      <c r="BZ255" s="70">
        <v>0</v>
      </c>
      <c r="CA255" s="70">
        <v>0</v>
      </c>
      <c r="CB255" s="70">
        <v>0</v>
      </c>
      <c r="CC255" s="70">
        <v>0</v>
      </c>
      <c r="CD255" s="70">
        <v>0</v>
      </c>
    </row>
    <row r="256" spans="1:82">
      <c r="A256" s="70" t="s">
        <v>1949</v>
      </c>
      <c r="B256" s="70">
        <v>119</v>
      </c>
      <c r="C256" s="70">
        <v>17</v>
      </c>
      <c r="D256" s="70">
        <v>7</v>
      </c>
      <c r="E256" s="70">
        <v>2020</v>
      </c>
      <c r="F256" s="70" t="s">
        <v>159</v>
      </c>
      <c r="G256" s="70" t="s">
        <v>1932</v>
      </c>
      <c r="H256" s="70" t="s">
        <v>1933</v>
      </c>
      <c r="I256" s="148"/>
      <c r="J256" s="71">
        <v>124.5503399225406</v>
      </c>
      <c r="K256" s="71">
        <v>2.8160244625934912</v>
      </c>
      <c r="L256" s="71">
        <v>5.4246543689338615</v>
      </c>
      <c r="M256" s="71">
        <v>35.704188377011334</v>
      </c>
      <c r="N256" s="71">
        <v>36.095135603536434</v>
      </c>
      <c r="O256" s="71">
        <v>33.191848225422255</v>
      </c>
      <c r="P256" s="71">
        <v>28.526921392486361</v>
      </c>
      <c r="Q256" s="71">
        <v>1.8445862315352</v>
      </c>
      <c r="R256" s="71">
        <v>0</v>
      </c>
      <c r="S256" s="71">
        <v>0</v>
      </c>
      <c r="T256" s="72"/>
      <c r="U256" s="71">
        <v>22641245</v>
      </c>
      <c r="V256" s="71">
        <v>1054</v>
      </c>
      <c r="W256" s="71">
        <v>155</v>
      </c>
      <c r="X256" s="71">
        <v>9491</v>
      </c>
      <c r="Y256" s="71">
        <v>12126</v>
      </c>
      <c r="Z256" s="71">
        <v>23718</v>
      </c>
      <c r="AA256" s="71">
        <v>6296</v>
      </c>
      <c r="AB256" s="71">
        <v>31285</v>
      </c>
      <c r="AC256" s="71">
        <v>0</v>
      </c>
      <c r="AD256" s="71">
        <v>0</v>
      </c>
      <c r="AE256" s="72"/>
      <c r="AF256" s="71">
        <v>176140455.97485369</v>
      </c>
      <c r="AG256" s="71">
        <v>2140946.2134338925</v>
      </c>
      <c r="AH256" s="71">
        <v>1335946.137128633</v>
      </c>
      <c r="AI256" s="71">
        <v>58347888.114424616</v>
      </c>
      <c r="AJ256" s="71">
        <v>50348744.137415439</v>
      </c>
      <c r="AK256" s="71"/>
      <c r="AL256" s="71"/>
      <c r="AM256" s="71">
        <v>4083040.0835995669</v>
      </c>
      <c r="AN256" s="71"/>
      <c r="AO256" s="71"/>
      <c r="AP256" s="71">
        <v>292397020.66085583</v>
      </c>
      <c r="AQ256" s="72"/>
      <c r="AR256" s="71">
        <v>1004</v>
      </c>
      <c r="AS256" s="71">
        <v>398</v>
      </c>
      <c r="AT256" s="71">
        <v>0</v>
      </c>
      <c r="AU256" s="71">
        <v>0</v>
      </c>
      <c r="AV256" s="71">
        <v>0</v>
      </c>
      <c r="AW256" s="71">
        <v>1</v>
      </c>
      <c r="AX256" s="71"/>
      <c r="AY256" s="72"/>
      <c r="AZ256" s="71">
        <v>4789.8999999999996</v>
      </c>
      <c r="BA256" s="71">
        <v>23882.500000000011</v>
      </c>
      <c r="BB256" s="71">
        <v>0</v>
      </c>
      <c r="BC256" s="71">
        <v>0</v>
      </c>
      <c r="BD256" s="71">
        <v>0</v>
      </c>
      <c r="BE256" s="71">
        <v>315</v>
      </c>
      <c r="BF256" s="71"/>
      <c r="BG256" s="72"/>
      <c r="BH256" s="71">
        <v>0</v>
      </c>
      <c r="BI256" s="71">
        <v>0</v>
      </c>
      <c r="BJ256" s="71">
        <v>215.14500000000001</v>
      </c>
      <c r="BK256" s="71">
        <v>0</v>
      </c>
      <c r="BL256" s="71">
        <v>3.105</v>
      </c>
      <c r="BM256" s="71">
        <v>0</v>
      </c>
      <c r="BN256" s="72"/>
      <c r="BO256" s="71">
        <v>0</v>
      </c>
      <c r="BP256" s="71">
        <v>0</v>
      </c>
      <c r="BQ256" s="71">
        <v>2</v>
      </c>
      <c r="BR256" s="71">
        <v>0</v>
      </c>
      <c r="BS256" s="71">
        <v>1</v>
      </c>
      <c r="BT256" s="71">
        <v>0</v>
      </c>
      <c r="BU256"/>
      <c r="BV256" s="70">
        <v>218.25</v>
      </c>
      <c r="BW256" s="70">
        <v>0</v>
      </c>
      <c r="BX256" s="70">
        <v>0</v>
      </c>
      <c r="BY256" s="70">
        <v>0</v>
      </c>
      <c r="BZ256" s="70">
        <v>0</v>
      </c>
      <c r="CA256" s="70">
        <v>0</v>
      </c>
      <c r="CB256" s="70">
        <v>0</v>
      </c>
      <c r="CC256" s="70">
        <v>0</v>
      </c>
      <c r="CD256" s="70">
        <v>0</v>
      </c>
    </row>
    <row r="257" spans="1:82">
      <c r="A257" s="70" t="s">
        <v>1950</v>
      </c>
      <c r="B257" s="70">
        <v>119</v>
      </c>
      <c r="C257" s="70">
        <v>18</v>
      </c>
      <c r="D257" s="70">
        <v>7</v>
      </c>
      <c r="E257" s="70">
        <v>2021</v>
      </c>
      <c r="F257" s="70" t="s">
        <v>160</v>
      </c>
      <c r="G257" s="70" t="s">
        <v>1932</v>
      </c>
      <c r="H257" s="70" t="s">
        <v>1933</v>
      </c>
      <c r="I257" s="148"/>
      <c r="J257" s="71">
        <v>124.12010662513983</v>
      </c>
      <c r="K257" s="71">
        <v>3.2261073486339362</v>
      </c>
      <c r="L257" s="71">
        <v>4.5494819542741203</v>
      </c>
      <c r="M257" s="71">
        <v>39.766378202935414</v>
      </c>
      <c r="N257" s="71">
        <v>35.001457745451525</v>
      </c>
      <c r="O257" s="71">
        <v>32.033468541359817</v>
      </c>
      <c r="P257" s="71">
        <v>29.111011033699086</v>
      </c>
      <c r="Q257" s="71">
        <v>1.82033484732986</v>
      </c>
      <c r="R257" s="71">
        <v>0</v>
      </c>
      <c r="S257" s="71">
        <v>0</v>
      </c>
      <c r="T257" s="72"/>
      <c r="U257" s="71">
        <v>23122002</v>
      </c>
      <c r="V257" s="71">
        <v>1054</v>
      </c>
      <c r="W257" s="71">
        <v>155</v>
      </c>
      <c r="X257" s="71">
        <v>9491</v>
      </c>
      <c r="Y257" s="71">
        <v>12292</v>
      </c>
      <c r="Z257" s="71">
        <v>23569</v>
      </c>
      <c r="AA257" s="71">
        <v>6265</v>
      </c>
      <c r="AB257" s="71">
        <v>31177</v>
      </c>
      <c r="AC257" s="71">
        <v>0</v>
      </c>
      <c r="AD257" s="71">
        <v>0</v>
      </c>
      <c r="AE257" s="72"/>
      <c r="AF257" s="71">
        <v>173263782.01886451</v>
      </c>
      <c r="AG257" s="71">
        <v>2791939.8481630636</v>
      </c>
      <c r="AH257" s="71">
        <v>1074709.3544430381</v>
      </c>
      <c r="AI257" s="71">
        <v>65209285.934424683</v>
      </c>
      <c r="AJ257" s="71">
        <v>52479248.703852803</v>
      </c>
      <c r="AK257" s="71">
        <v>0</v>
      </c>
      <c r="AL257" s="71">
        <v>0</v>
      </c>
      <c r="AM257" s="71">
        <v>4092414.2301838719</v>
      </c>
      <c r="AN257" s="71">
        <v>0</v>
      </c>
      <c r="AO257" s="71">
        <v>0</v>
      </c>
      <c r="AP257" s="71">
        <v>298911380.08993202</v>
      </c>
      <c r="AQ257" s="72"/>
      <c r="AR257" s="71">
        <v>1076</v>
      </c>
      <c r="AS257" s="71">
        <v>409</v>
      </c>
      <c r="AT257" s="71">
        <v>0</v>
      </c>
      <c r="AU257" s="71">
        <v>0</v>
      </c>
      <c r="AV257" s="71">
        <v>0</v>
      </c>
      <c r="AW257" s="71">
        <v>1</v>
      </c>
      <c r="AX257" s="71"/>
      <c r="AY257" s="72"/>
      <c r="AZ257" s="71">
        <v>5208.9999999999973</v>
      </c>
      <c r="BA257" s="71">
        <v>25625.100000000009</v>
      </c>
      <c r="BB257" s="71">
        <v>0</v>
      </c>
      <c r="BC257" s="71">
        <v>0</v>
      </c>
      <c r="BD257" s="71">
        <v>0</v>
      </c>
      <c r="BE257" s="71">
        <v>315</v>
      </c>
      <c r="BF257" s="71"/>
      <c r="BG257" s="72"/>
      <c r="BH257" s="71">
        <v>0</v>
      </c>
      <c r="BI257" s="71">
        <v>0</v>
      </c>
      <c r="BJ257" s="71">
        <v>224.10300000000001</v>
      </c>
      <c r="BK257" s="71">
        <v>0</v>
      </c>
      <c r="BL257" s="71">
        <v>3.0089999999999999</v>
      </c>
      <c r="BM257" s="71">
        <v>0</v>
      </c>
      <c r="BN257" s="72"/>
      <c r="BO257" s="71">
        <v>0</v>
      </c>
      <c r="BP257" s="71">
        <v>0</v>
      </c>
      <c r="BQ257" s="71">
        <v>1</v>
      </c>
      <c r="BR257" s="71">
        <v>0</v>
      </c>
      <c r="BS257" s="71">
        <v>1</v>
      </c>
      <c r="BT257" s="71">
        <v>0</v>
      </c>
      <c r="BU257"/>
      <c r="BV257" s="70">
        <v>227.11199999999999</v>
      </c>
      <c r="BW257" s="70">
        <v>0</v>
      </c>
      <c r="BX257" s="70">
        <v>0</v>
      </c>
      <c r="BY257" s="70">
        <v>0</v>
      </c>
      <c r="BZ257" s="70">
        <v>0</v>
      </c>
      <c r="CA257" s="70">
        <v>0</v>
      </c>
      <c r="CB257" s="70">
        <v>0</v>
      </c>
      <c r="CC257" s="70">
        <v>0</v>
      </c>
      <c r="CD257" s="70">
        <v>0</v>
      </c>
    </row>
    <row r="258" spans="1:82">
      <c r="A258" s="70" t="s">
        <v>1951</v>
      </c>
      <c r="B258" s="70">
        <v>119</v>
      </c>
      <c r="C258" s="70">
        <v>19</v>
      </c>
      <c r="D258" s="70">
        <v>7</v>
      </c>
      <c r="E258" s="70">
        <v>2022</v>
      </c>
      <c r="F258" s="70" t="s">
        <v>161</v>
      </c>
      <c r="G258" s="70" t="s">
        <v>1932</v>
      </c>
      <c r="H258" s="70" t="s">
        <v>1933</v>
      </c>
      <c r="I258" s="148"/>
      <c r="J258" s="71">
        <v>179.29962916334244</v>
      </c>
      <c r="K258" s="71">
        <v>2.6413903464375768</v>
      </c>
      <c r="L258" s="71">
        <v>5.1371161047721081</v>
      </c>
      <c r="M258" s="71">
        <v>37.780411899357631</v>
      </c>
      <c r="N258" s="71">
        <v>39.50694378200847</v>
      </c>
      <c r="O258" s="71">
        <v>33.980256288003311</v>
      </c>
      <c r="P258" s="71">
        <v>29.36957358744813</v>
      </c>
      <c r="Q258" s="71">
        <v>1.8182539556738047</v>
      </c>
      <c r="R258" s="71">
        <v>0</v>
      </c>
      <c r="S258" s="71">
        <v>0</v>
      </c>
      <c r="T258" s="72"/>
      <c r="U258" s="71">
        <v>38223169</v>
      </c>
      <c r="V258" s="71">
        <v>1054</v>
      </c>
      <c r="W258" s="71">
        <v>155</v>
      </c>
      <c r="X258" s="71">
        <v>9491</v>
      </c>
      <c r="Y258" s="71">
        <v>12334</v>
      </c>
      <c r="Z258" s="71">
        <v>23754</v>
      </c>
      <c r="AA258" s="71">
        <v>6417</v>
      </c>
      <c r="AB258" s="71">
        <v>30886</v>
      </c>
      <c r="AC258" s="71">
        <v>0</v>
      </c>
      <c r="AD258" s="71">
        <v>0</v>
      </c>
      <c r="AE258" s="72"/>
      <c r="AF258" s="71">
        <v>247771013.58322221</v>
      </c>
      <c r="AG258" s="71">
        <v>1988622.9550967175</v>
      </c>
      <c r="AH258" s="71">
        <v>1428632.0095411376</v>
      </c>
      <c r="AI258" s="71">
        <v>60622838.015244611</v>
      </c>
      <c r="AJ258" s="71">
        <v>62163219.428475924</v>
      </c>
      <c r="AK258" s="71">
        <v>0</v>
      </c>
      <c r="AL258" s="71">
        <v>0</v>
      </c>
      <c r="AM258" s="71">
        <v>3988225.6150581716</v>
      </c>
      <c r="AN258" s="71">
        <v>0</v>
      </c>
      <c r="AO258" s="71">
        <v>0</v>
      </c>
      <c r="AP258" s="71">
        <v>377962551.60663879</v>
      </c>
      <c r="AQ258" s="72"/>
      <c r="AR258" s="71">
        <v>1167</v>
      </c>
      <c r="AS258" s="71">
        <v>413</v>
      </c>
      <c r="AT258" s="71">
        <v>0</v>
      </c>
      <c r="AU258" s="71">
        <v>0</v>
      </c>
      <c r="AV258" s="71">
        <v>0</v>
      </c>
      <c r="AW258" s="71">
        <v>1</v>
      </c>
      <c r="AX258" s="71"/>
      <c r="AY258" s="72"/>
      <c r="AZ258" s="71">
        <v>5747.5999999999949</v>
      </c>
      <c r="BA258" s="71">
        <v>25783.600000000009</v>
      </c>
      <c r="BB258" s="71">
        <v>0</v>
      </c>
      <c r="BC258" s="71">
        <v>0</v>
      </c>
      <c r="BD258" s="71">
        <v>0</v>
      </c>
      <c r="BE258" s="71">
        <v>315</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1952</v>
      </c>
      <c r="B259" s="70">
        <v>119</v>
      </c>
      <c r="C259" s="70">
        <v>20</v>
      </c>
      <c r="D259" s="70">
        <v>7</v>
      </c>
      <c r="E259" s="70">
        <v>2023</v>
      </c>
      <c r="F259" s="70" t="s">
        <v>1539</v>
      </c>
      <c r="G259" s="70" t="s">
        <v>1932</v>
      </c>
      <c r="H259" s="70" t="s">
        <v>1933</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1257</v>
      </c>
      <c r="AS259" s="71">
        <v>417</v>
      </c>
      <c r="AT259" s="71">
        <v>0</v>
      </c>
      <c r="AU259" s="71">
        <v>0</v>
      </c>
      <c r="AV259" s="71">
        <v>0</v>
      </c>
      <c r="AW259" s="71">
        <v>1</v>
      </c>
      <c r="AX259" s="71"/>
      <c r="AY259" s="72"/>
      <c r="AZ259" s="71">
        <v>6310.0999999999876</v>
      </c>
      <c r="BA259" s="71">
        <v>25981.600000000009</v>
      </c>
      <c r="BB259" s="71">
        <v>0</v>
      </c>
      <c r="BC259" s="71">
        <v>0</v>
      </c>
      <c r="BD259" s="71">
        <v>0</v>
      </c>
      <c r="BE259" s="71">
        <v>315</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1953</v>
      </c>
      <c r="B260" s="70">
        <v>119</v>
      </c>
      <c r="C260" s="70">
        <v>21</v>
      </c>
      <c r="D260" s="70">
        <v>7</v>
      </c>
      <c r="E260" s="70">
        <v>2024</v>
      </c>
      <c r="F260" s="70" t="s">
        <v>1554</v>
      </c>
      <c r="G260" s="70" t="s">
        <v>1932</v>
      </c>
      <c r="H260" s="70" t="s">
        <v>1933</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1954</v>
      </c>
      <c r="B261" s="70">
        <v>477</v>
      </c>
      <c r="C261" s="70">
        <v>1</v>
      </c>
      <c r="D261" s="70">
        <v>29</v>
      </c>
      <c r="E261" s="70">
        <v>1990</v>
      </c>
      <c r="F261" s="70" t="s">
        <v>787</v>
      </c>
      <c r="G261" s="70" t="s">
        <v>1955</v>
      </c>
      <c r="H261" s="70" t="s">
        <v>1956</v>
      </c>
      <c r="I261" s="148"/>
      <c r="J261" s="71">
        <v>189.58798503354919</v>
      </c>
      <c r="K261" s="71">
        <v>6.1453505108452742</v>
      </c>
      <c r="L261" s="71">
        <v>8.5815692335320346</v>
      </c>
      <c r="M261" s="71">
        <v>23.12772603369589</v>
      </c>
      <c r="N261" s="71">
        <v>49.066319866030383</v>
      </c>
      <c r="O261" s="71">
        <v>22.330996516143379</v>
      </c>
      <c r="P261" s="71">
        <v>40.603581415070387</v>
      </c>
      <c r="Q261" s="71">
        <v>2.4150980274478799</v>
      </c>
      <c r="R261" s="71">
        <v>0</v>
      </c>
      <c r="S261" s="71">
        <v>2.7760937481159891</v>
      </c>
      <c r="T261" s="72"/>
      <c r="U261" s="71">
        <v>4022922</v>
      </c>
      <c r="V261" s="71">
        <v>1894</v>
      </c>
      <c r="W261" s="71">
        <v>113</v>
      </c>
      <c r="X261" s="71">
        <v>9614</v>
      </c>
      <c r="Y261" s="71">
        <v>10775</v>
      </c>
      <c r="Z261" s="71">
        <v>9185</v>
      </c>
      <c r="AA261" s="71">
        <v>9859</v>
      </c>
      <c r="AB261" s="71">
        <v>39213</v>
      </c>
      <c r="AC261" s="71">
        <v>0</v>
      </c>
      <c r="AD261" s="71">
        <v>2.7760937481159891</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1957</v>
      </c>
      <c r="B262" s="70">
        <v>478</v>
      </c>
      <c r="C262" s="70">
        <v>2</v>
      </c>
      <c r="D262" s="70">
        <v>29</v>
      </c>
      <c r="E262" s="70">
        <v>2005</v>
      </c>
      <c r="F262" s="70" t="s">
        <v>789</v>
      </c>
      <c r="G262" s="70" t="s">
        <v>1955</v>
      </c>
      <c r="H262" s="70" t="s">
        <v>1956</v>
      </c>
      <c r="I262" s="148"/>
      <c r="J262" s="71">
        <v>129.28451270578509</v>
      </c>
      <c r="K262" s="71">
        <v>4.2757511734433207</v>
      </c>
      <c r="L262" s="71">
        <v>12.60116923326283</v>
      </c>
      <c r="M262" s="71">
        <v>51.491924777860049</v>
      </c>
      <c r="N262" s="71">
        <v>86.227520494858979</v>
      </c>
      <c r="O262" s="71">
        <v>39.322131949007442</v>
      </c>
      <c r="P262" s="71">
        <v>40.244394054797873</v>
      </c>
      <c r="Q262" s="71">
        <v>2.3083218520448199</v>
      </c>
      <c r="R262" s="71">
        <v>0</v>
      </c>
      <c r="S262" s="71">
        <v>3.6258355440231629</v>
      </c>
      <c r="T262" s="72"/>
      <c r="U262" s="71">
        <v>3228602</v>
      </c>
      <c r="V262" s="71">
        <v>1441</v>
      </c>
      <c r="W262" s="71">
        <v>129</v>
      </c>
      <c r="X262" s="71">
        <v>8560</v>
      </c>
      <c r="Y262" s="71">
        <v>13156</v>
      </c>
      <c r="Z262" s="71">
        <v>18716</v>
      </c>
      <c r="AA262" s="71">
        <v>8003</v>
      </c>
      <c r="AB262" s="71">
        <v>39181</v>
      </c>
      <c r="AC262" s="71">
        <v>0</v>
      </c>
      <c r="AD262" s="71">
        <v>3.6258355440231629</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1958</v>
      </c>
      <c r="B263" s="70">
        <v>479</v>
      </c>
      <c r="C263" s="70">
        <v>3</v>
      </c>
      <c r="D263" s="70">
        <v>29</v>
      </c>
      <c r="E263" s="70">
        <v>2006</v>
      </c>
      <c r="F263" s="70" t="s">
        <v>790</v>
      </c>
      <c r="G263" s="70" t="s">
        <v>1955</v>
      </c>
      <c r="H263" s="70" t="s">
        <v>1956</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1959</v>
      </c>
      <c r="B264" s="70">
        <v>480</v>
      </c>
      <c r="C264" s="70">
        <v>4</v>
      </c>
      <c r="D264" s="70">
        <v>29</v>
      </c>
      <c r="E264" s="70">
        <v>2007</v>
      </c>
      <c r="F264" s="70" t="s">
        <v>791</v>
      </c>
      <c r="G264" s="70" t="s">
        <v>1955</v>
      </c>
      <c r="H264" s="70" t="s">
        <v>1956</v>
      </c>
      <c r="I264" s="148"/>
      <c r="J264" s="71">
        <v>81.882524229245874</v>
      </c>
      <c r="K264" s="71">
        <v>3.94943837119932</v>
      </c>
      <c r="L264" s="71">
        <v>11.46117229444155</v>
      </c>
      <c r="M264" s="71">
        <v>45.132439834133898</v>
      </c>
      <c r="N264" s="71">
        <v>74.856021010598809</v>
      </c>
      <c r="O264" s="71">
        <v>37.939229654320691</v>
      </c>
      <c r="P264" s="71">
        <v>39.34048686562749</v>
      </c>
      <c r="Q264" s="71">
        <v>2.3889924461980301</v>
      </c>
      <c r="R264" s="71">
        <v>0</v>
      </c>
      <c r="S264" s="71">
        <v>3.2401376042760131</v>
      </c>
      <c r="T264" s="72"/>
      <c r="U264" s="71">
        <v>3177619</v>
      </c>
      <c r="V264" s="71">
        <v>1242</v>
      </c>
      <c r="W264" s="71">
        <v>136</v>
      </c>
      <c r="X264" s="71">
        <v>9768</v>
      </c>
      <c r="Y264" s="71">
        <v>13266</v>
      </c>
      <c r="Z264" s="71">
        <v>18772</v>
      </c>
      <c r="AA264" s="71">
        <v>7704</v>
      </c>
      <c r="AB264" s="71">
        <v>38406</v>
      </c>
      <c r="AC264" s="71">
        <v>0</v>
      </c>
      <c r="AD264" s="71">
        <v>3.2401376042760131</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1960</v>
      </c>
      <c r="B265" s="70">
        <v>481</v>
      </c>
      <c r="C265" s="70">
        <v>5</v>
      </c>
      <c r="D265" s="70">
        <v>29</v>
      </c>
      <c r="E265" s="70">
        <v>2008</v>
      </c>
      <c r="F265" s="70" t="s">
        <v>792</v>
      </c>
      <c r="G265" s="70" t="s">
        <v>1955</v>
      </c>
      <c r="H265" s="70" t="s">
        <v>1956</v>
      </c>
      <c r="I265" s="148"/>
      <c r="J265" s="71">
        <v>85.15512809663332</v>
      </c>
      <c r="K265" s="71">
        <v>2.8471405347298462</v>
      </c>
      <c r="L265" s="71">
        <v>10.193119251338111</v>
      </c>
      <c r="M265" s="71">
        <v>47.569663919566757</v>
      </c>
      <c r="N265" s="71">
        <v>71.331370327994165</v>
      </c>
      <c r="O265" s="71">
        <v>36.689879222013992</v>
      </c>
      <c r="P265" s="71">
        <v>38.086790971938633</v>
      </c>
      <c r="Q265" s="71">
        <v>2.31716564766755</v>
      </c>
      <c r="R265" s="71">
        <v>0</v>
      </c>
      <c r="S265" s="71">
        <v>2.9154623359885479</v>
      </c>
      <c r="T265" s="72"/>
      <c r="U265" s="71">
        <v>3623722</v>
      </c>
      <c r="V265" s="71">
        <v>1242</v>
      </c>
      <c r="W265" s="71">
        <v>136</v>
      </c>
      <c r="X265" s="71">
        <v>9768</v>
      </c>
      <c r="Y265" s="71">
        <v>13292</v>
      </c>
      <c r="Z265" s="71">
        <v>18791</v>
      </c>
      <c r="AA265" s="71">
        <v>7467</v>
      </c>
      <c r="AB265" s="71">
        <v>37864</v>
      </c>
      <c r="AC265" s="71">
        <v>0</v>
      </c>
      <c r="AD265" s="71">
        <v>2.9154623359885479</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1961</v>
      </c>
      <c r="B266" s="70">
        <v>482</v>
      </c>
      <c r="C266" s="70">
        <v>6</v>
      </c>
      <c r="D266" s="70">
        <v>29</v>
      </c>
      <c r="E266" s="70">
        <v>2009</v>
      </c>
      <c r="F266" s="70" t="s">
        <v>176</v>
      </c>
      <c r="G266" s="70" t="s">
        <v>1955</v>
      </c>
      <c r="H266" s="70" t="s">
        <v>1956</v>
      </c>
      <c r="I266" s="148"/>
      <c r="J266" s="71">
        <v>84.854871428635946</v>
      </c>
      <c r="K266" s="71">
        <v>2.4459024322070571</v>
      </c>
      <c r="L266" s="71">
        <v>10.7498143127901</v>
      </c>
      <c r="M266" s="71">
        <v>47.491344792582709</v>
      </c>
      <c r="N266" s="71">
        <v>73.182561682223593</v>
      </c>
      <c r="O266" s="71">
        <v>37.414611636470767</v>
      </c>
      <c r="P266" s="71">
        <v>36.547968797355722</v>
      </c>
      <c r="Q266" s="71">
        <v>2.1816620417788299</v>
      </c>
      <c r="R266" s="71">
        <v>0</v>
      </c>
      <c r="S266" s="71">
        <v>3.0427432964374161</v>
      </c>
      <c r="T266" s="72"/>
      <c r="U266" s="71">
        <v>3410666</v>
      </c>
      <c r="V266" s="71">
        <v>1109</v>
      </c>
      <c r="W266" s="71">
        <v>180</v>
      </c>
      <c r="X266" s="71">
        <v>9974</v>
      </c>
      <c r="Y266" s="71">
        <v>13354</v>
      </c>
      <c r="Z266" s="71">
        <v>18914</v>
      </c>
      <c r="AA266" s="71">
        <v>7356</v>
      </c>
      <c r="AB266" s="71">
        <v>37423</v>
      </c>
      <c r="AC266" s="71">
        <v>0</v>
      </c>
      <c r="AD266" s="71">
        <v>3.0427432964374161</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9.58</v>
      </c>
      <c r="BK266" s="71">
        <v>0</v>
      </c>
      <c r="BL266" s="71">
        <v>0</v>
      </c>
      <c r="BM266" s="71">
        <v>0</v>
      </c>
      <c r="BN266" s="72"/>
      <c r="BO266" s="71">
        <v>0</v>
      </c>
      <c r="BP266" s="71">
        <v>0</v>
      </c>
      <c r="BQ266" s="71">
        <v>2</v>
      </c>
      <c r="BR266" s="71">
        <v>0</v>
      </c>
      <c r="BS266" s="71">
        <v>0</v>
      </c>
      <c r="BT266" s="71">
        <v>0</v>
      </c>
      <c r="BU266"/>
      <c r="BV266" s="70">
        <v>9.58</v>
      </c>
      <c r="BW266" s="70">
        <v>0</v>
      </c>
      <c r="BX266" s="70">
        <v>0</v>
      </c>
      <c r="BY266" s="70">
        <v>0</v>
      </c>
      <c r="BZ266" s="70">
        <v>0</v>
      </c>
      <c r="CA266" s="70">
        <v>0</v>
      </c>
      <c r="CB266" s="70">
        <v>0</v>
      </c>
      <c r="CC266" s="70">
        <v>0</v>
      </c>
      <c r="CD266" s="70">
        <v>0</v>
      </c>
    </row>
    <row r="267" spans="1:82">
      <c r="A267" s="70" t="s">
        <v>1962</v>
      </c>
      <c r="B267" s="70">
        <v>483</v>
      </c>
      <c r="C267" s="70">
        <v>7</v>
      </c>
      <c r="D267" s="70">
        <v>29</v>
      </c>
      <c r="E267" s="70">
        <v>2010</v>
      </c>
      <c r="F267" s="70" t="s">
        <v>177</v>
      </c>
      <c r="G267" s="70" t="s">
        <v>1955</v>
      </c>
      <c r="H267" s="70" t="s">
        <v>1956</v>
      </c>
      <c r="I267" s="148"/>
      <c r="J267" s="71">
        <v>89.857993242794578</v>
      </c>
      <c r="K267" s="71">
        <v>2.841556642401831</v>
      </c>
      <c r="L267" s="71">
        <v>9.9233279678268982</v>
      </c>
      <c r="M267" s="71">
        <v>45.128748724859904</v>
      </c>
      <c r="N267" s="71">
        <v>75.027509649287722</v>
      </c>
      <c r="O267" s="71">
        <v>37.475867901969103</v>
      </c>
      <c r="P267" s="71">
        <v>37.035661708200777</v>
      </c>
      <c r="Q267" s="71">
        <v>2.25329279118787</v>
      </c>
      <c r="R267" s="71">
        <v>0</v>
      </c>
      <c r="S267" s="71">
        <v>2.1476382587089158</v>
      </c>
      <c r="T267" s="72"/>
      <c r="U267" s="71">
        <v>3560850</v>
      </c>
      <c r="V267" s="71">
        <v>1109</v>
      </c>
      <c r="W267" s="71">
        <v>180</v>
      </c>
      <c r="X267" s="71">
        <v>9974</v>
      </c>
      <c r="Y267" s="71">
        <v>13418</v>
      </c>
      <c r="Z267" s="71">
        <v>19033</v>
      </c>
      <c r="AA267" s="71">
        <v>7268</v>
      </c>
      <c r="AB267" s="71">
        <v>37037</v>
      </c>
      <c r="AC267" s="71">
        <v>0</v>
      </c>
      <c r="AD267" s="71">
        <v>2.1476382587089158</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12.657999999999999</v>
      </c>
      <c r="BK267" s="71">
        <v>0</v>
      </c>
      <c r="BL267" s="71">
        <v>0</v>
      </c>
      <c r="BM267" s="71">
        <v>0</v>
      </c>
      <c r="BN267" s="72"/>
      <c r="BO267" s="71">
        <v>0</v>
      </c>
      <c r="BP267" s="71">
        <v>0</v>
      </c>
      <c r="BQ267" s="71">
        <v>3</v>
      </c>
      <c r="BR267" s="71">
        <v>0</v>
      </c>
      <c r="BS267" s="71">
        <v>0</v>
      </c>
      <c r="BT267" s="71">
        <v>0</v>
      </c>
      <c r="BU267"/>
      <c r="BV267" s="70">
        <v>12.657999999999999</v>
      </c>
      <c r="BW267" s="70">
        <v>0</v>
      </c>
      <c r="BX267" s="70">
        <v>0</v>
      </c>
      <c r="BY267" s="70">
        <v>0</v>
      </c>
      <c r="BZ267" s="70">
        <v>0</v>
      </c>
      <c r="CA267" s="70">
        <v>0</v>
      </c>
      <c r="CB267" s="70">
        <v>0</v>
      </c>
      <c r="CC267" s="70">
        <v>0</v>
      </c>
      <c r="CD267" s="70">
        <v>0</v>
      </c>
    </row>
    <row r="268" spans="1:82">
      <c r="A268" s="70" t="s">
        <v>1963</v>
      </c>
      <c r="B268" s="70">
        <v>484</v>
      </c>
      <c r="C268" s="70">
        <v>8</v>
      </c>
      <c r="D268" s="70">
        <v>29</v>
      </c>
      <c r="E268" s="70">
        <v>2011</v>
      </c>
      <c r="F268" s="70" t="s">
        <v>178</v>
      </c>
      <c r="G268" s="70" t="s">
        <v>1955</v>
      </c>
      <c r="H268" s="70" t="s">
        <v>1956</v>
      </c>
      <c r="I268" s="148"/>
      <c r="J268" s="71">
        <v>95.472523904560362</v>
      </c>
      <c r="K268" s="71">
        <v>3.3042101449153618</v>
      </c>
      <c r="L268" s="71">
        <v>8.9848972384135717</v>
      </c>
      <c r="M268" s="71">
        <v>53.160473835468238</v>
      </c>
      <c r="N268" s="71">
        <v>85.543784205883512</v>
      </c>
      <c r="O268" s="71">
        <v>37.087567343259437</v>
      </c>
      <c r="P268" s="71">
        <v>35.63879263046735</v>
      </c>
      <c r="Q268" s="71">
        <v>2.5613918487912501</v>
      </c>
      <c r="R268" s="71">
        <v>0</v>
      </c>
      <c r="S268" s="71">
        <v>4.6103079465782022</v>
      </c>
      <c r="T268" s="72"/>
      <c r="U268" s="71">
        <v>3583312</v>
      </c>
      <c r="V268" s="71">
        <v>1109</v>
      </c>
      <c r="W268" s="71">
        <v>180</v>
      </c>
      <c r="X268" s="71">
        <v>9974</v>
      </c>
      <c r="Y268" s="71">
        <v>13434</v>
      </c>
      <c r="Z268" s="71">
        <v>19245</v>
      </c>
      <c r="AA268" s="71">
        <v>7202</v>
      </c>
      <c r="AB268" s="71">
        <v>36499</v>
      </c>
      <c r="AC268" s="71">
        <v>0</v>
      </c>
      <c r="AD268" s="71">
        <v>4.6103079465782022</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12.016</v>
      </c>
      <c r="BK268" s="71">
        <v>0</v>
      </c>
      <c r="BL268" s="71">
        <v>0</v>
      </c>
      <c r="BM268" s="71">
        <v>0</v>
      </c>
      <c r="BN268" s="72"/>
      <c r="BO268" s="71">
        <v>0</v>
      </c>
      <c r="BP268" s="71">
        <v>0</v>
      </c>
      <c r="BQ268" s="71">
        <v>3</v>
      </c>
      <c r="BR268" s="71">
        <v>0</v>
      </c>
      <c r="BS268" s="71">
        <v>0</v>
      </c>
      <c r="BT268" s="71">
        <v>0</v>
      </c>
      <c r="BU268"/>
      <c r="BV268" s="70">
        <v>12.016</v>
      </c>
      <c r="BW268" s="70">
        <v>0</v>
      </c>
      <c r="BX268" s="70">
        <v>0</v>
      </c>
      <c r="BY268" s="70">
        <v>0</v>
      </c>
      <c r="BZ268" s="70">
        <v>0</v>
      </c>
      <c r="CA268" s="70">
        <v>0</v>
      </c>
      <c r="CB268" s="70">
        <v>0</v>
      </c>
      <c r="CC268" s="70">
        <v>0</v>
      </c>
      <c r="CD268" s="70">
        <v>0</v>
      </c>
    </row>
    <row r="269" spans="1:82">
      <c r="A269" s="70" t="s">
        <v>1964</v>
      </c>
      <c r="B269" s="70">
        <v>485</v>
      </c>
      <c r="C269" s="70">
        <v>9</v>
      </c>
      <c r="D269" s="70">
        <v>29</v>
      </c>
      <c r="E269" s="70">
        <v>2012</v>
      </c>
      <c r="F269" s="70" t="s">
        <v>179</v>
      </c>
      <c r="G269" s="70" t="s">
        <v>1955</v>
      </c>
      <c r="H269" s="70" t="s">
        <v>1956</v>
      </c>
      <c r="I269" s="148"/>
      <c r="J269" s="71">
        <v>127.35995152765329</v>
      </c>
      <c r="K269" s="71">
        <v>3.633896890466684</v>
      </c>
      <c r="L269" s="71">
        <v>8.7553778156477193</v>
      </c>
      <c r="M269" s="71">
        <v>57.645165810675152</v>
      </c>
      <c r="N269" s="71">
        <v>85.92955294749936</v>
      </c>
      <c r="O269" s="71">
        <v>37.14560874394104</v>
      </c>
      <c r="P269" s="71">
        <v>35.617612153739778</v>
      </c>
      <c r="Q269" s="71">
        <v>2.75057235234731</v>
      </c>
      <c r="R269" s="71">
        <v>0</v>
      </c>
      <c r="S269" s="71">
        <v>5.3618124390169539</v>
      </c>
      <c r="T269" s="72"/>
      <c r="U269" s="71">
        <v>4231969</v>
      </c>
      <c r="V269" s="71">
        <v>1109</v>
      </c>
      <c r="W269" s="71">
        <v>180</v>
      </c>
      <c r="X269" s="71">
        <v>9974</v>
      </c>
      <c r="Y269" s="71">
        <v>13471</v>
      </c>
      <c r="Z269" s="71">
        <v>19428</v>
      </c>
      <c r="AA269" s="71">
        <v>7157</v>
      </c>
      <c r="AB269" s="71">
        <v>36075</v>
      </c>
      <c r="AC269" s="71">
        <v>0</v>
      </c>
      <c r="AD269" s="71">
        <v>5.3618124390169539</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12.571</v>
      </c>
      <c r="BK269" s="71">
        <v>0</v>
      </c>
      <c r="BL269" s="71">
        <v>0</v>
      </c>
      <c r="BM269" s="71">
        <v>0</v>
      </c>
      <c r="BN269" s="72"/>
      <c r="BO269" s="71">
        <v>0</v>
      </c>
      <c r="BP269" s="71">
        <v>0</v>
      </c>
      <c r="BQ269" s="71">
        <v>3</v>
      </c>
      <c r="BR269" s="71">
        <v>0</v>
      </c>
      <c r="BS269" s="71">
        <v>0</v>
      </c>
      <c r="BT269" s="71">
        <v>0</v>
      </c>
      <c r="BU269"/>
      <c r="BV269" s="70">
        <v>12.571</v>
      </c>
      <c r="BW269" s="70">
        <v>0</v>
      </c>
      <c r="BX269" s="70">
        <v>0</v>
      </c>
      <c r="BY269" s="70">
        <v>0</v>
      </c>
      <c r="BZ269" s="70">
        <v>0</v>
      </c>
      <c r="CA269" s="70">
        <v>0</v>
      </c>
      <c r="CB269" s="70">
        <v>0</v>
      </c>
      <c r="CC269" s="70">
        <v>0</v>
      </c>
      <c r="CD269" s="70">
        <v>0</v>
      </c>
    </row>
    <row r="270" spans="1:82">
      <c r="A270" s="70" t="s">
        <v>1965</v>
      </c>
      <c r="B270" s="70">
        <v>486</v>
      </c>
      <c r="C270" s="70">
        <v>10</v>
      </c>
      <c r="D270" s="70">
        <v>29</v>
      </c>
      <c r="E270" s="70">
        <v>2013</v>
      </c>
      <c r="F270" s="70" t="s">
        <v>180</v>
      </c>
      <c r="G270" s="70" t="s">
        <v>1955</v>
      </c>
      <c r="H270" s="70" t="s">
        <v>1956</v>
      </c>
      <c r="I270" s="148"/>
      <c r="J270" s="71">
        <v>144.35039272655371</v>
      </c>
      <c r="K270" s="71">
        <v>3.3582621619979629</v>
      </c>
      <c r="L270" s="71">
        <v>7.5567789216789656</v>
      </c>
      <c r="M270" s="71">
        <v>53.729649894999078</v>
      </c>
      <c r="N270" s="71">
        <v>84.549866604741496</v>
      </c>
      <c r="O270" s="71">
        <v>35.766657153545133</v>
      </c>
      <c r="P270" s="71">
        <v>35.477074559039828</v>
      </c>
      <c r="Q270" s="71">
        <v>2.7724767486141699</v>
      </c>
      <c r="R270" s="71">
        <v>0</v>
      </c>
      <c r="S270" s="71">
        <v>4.0401652743489072</v>
      </c>
      <c r="T270" s="72"/>
      <c r="U270" s="71">
        <v>4804686</v>
      </c>
      <c r="V270" s="71">
        <v>1109</v>
      </c>
      <c r="W270" s="71">
        <v>180</v>
      </c>
      <c r="X270" s="71">
        <v>9974</v>
      </c>
      <c r="Y270" s="71">
        <v>13497</v>
      </c>
      <c r="Z270" s="71">
        <v>19542</v>
      </c>
      <c r="AA270" s="71">
        <v>7102</v>
      </c>
      <c r="AB270" s="71">
        <v>35841</v>
      </c>
      <c r="AC270" s="71">
        <v>0</v>
      </c>
      <c r="AD270" s="71">
        <v>4.0401652743489072</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13.406000000000001</v>
      </c>
      <c r="BK270" s="71">
        <v>0</v>
      </c>
      <c r="BL270" s="71">
        <v>0</v>
      </c>
      <c r="BM270" s="71">
        <v>0</v>
      </c>
      <c r="BN270" s="72"/>
      <c r="BO270" s="71">
        <v>0</v>
      </c>
      <c r="BP270" s="71">
        <v>0</v>
      </c>
      <c r="BQ270" s="71">
        <v>3</v>
      </c>
      <c r="BR270" s="71">
        <v>0</v>
      </c>
      <c r="BS270" s="71">
        <v>0</v>
      </c>
      <c r="BT270" s="71">
        <v>0</v>
      </c>
      <c r="BU270"/>
      <c r="BV270" s="70">
        <v>13.406000000000001</v>
      </c>
      <c r="BW270" s="70">
        <v>0</v>
      </c>
      <c r="BX270" s="70">
        <v>0</v>
      </c>
      <c r="BY270" s="70">
        <v>0</v>
      </c>
      <c r="BZ270" s="70">
        <v>0</v>
      </c>
      <c r="CA270" s="70">
        <v>0</v>
      </c>
      <c r="CB270" s="70">
        <v>0</v>
      </c>
      <c r="CC270" s="70">
        <v>0</v>
      </c>
      <c r="CD270" s="70">
        <v>0</v>
      </c>
    </row>
    <row r="271" spans="1:82">
      <c r="A271" s="70" t="s">
        <v>1966</v>
      </c>
      <c r="B271" s="70">
        <v>487</v>
      </c>
      <c r="C271" s="70">
        <v>11</v>
      </c>
      <c r="D271" s="70">
        <v>29</v>
      </c>
      <c r="E271" s="70">
        <v>2014</v>
      </c>
      <c r="F271" s="70" t="s">
        <v>181</v>
      </c>
      <c r="G271" s="70" t="s">
        <v>1955</v>
      </c>
      <c r="H271" s="70" t="s">
        <v>1956</v>
      </c>
      <c r="I271" s="148"/>
      <c r="J271" s="71">
        <v>141.41997275218449</v>
      </c>
      <c r="K271" s="71">
        <v>3.389575802163582</v>
      </c>
      <c r="L271" s="71">
        <v>12.60966330845741</v>
      </c>
      <c r="M271" s="71">
        <v>51.233197190217822</v>
      </c>
      <c r="N271" s="71">
        <v>81.271507856944936</v>
      </c>
      <c r="O271" s="71">
        <v>34.105230519379845</v>
      </c>
      <c r="P271" s="71">
        <v>35.25977264952931</v>
      </c>
      <c r="Q271" s="71">
        <v>2.6272222058344399</v>
      </c>
      <c r="R271" s="71">
        <v>0</v>
      </c>
      <c r="S271" s="71">
        <v>2.9880793164939048</v>
      </c>
      <c r="T271" s="72"/>
      <c r="U271" s="71">
        <v>5547692</v>
      </c>
      <c r="V271" s="71">
        <v>1017</v>
      </c>
      <c r="W271" s="71">
        <v>248</v>
      </c>
      <c r="X271" s="71">
        <v>9299</v>
      </c>
      <c r="Y271" s="71">
        <v>13518</v>
      </c>
      <c r="Z271" s="71">
        <v>19626</v>
      </c>
      <c r="AA271" s="71">
        <v>7022</v>
      </c>
      <c r="AB271" s="71">
        <v>35399</v>
      </c>
      <c r="AC271" s="71">
        <v>0</v>
      </c>
      <c r="AD271" s="71">
        <v>2.9880793164939048</v>
      </c>
      <c r="AE271" s="72"/>
      <c r="AF271" s="71"/>
      <c r="AG271" s="71"/>
      <c r="AH271" s="71"/>
      <c r="AI271" s="71"/>
      <c r="AJ271" s="71"/>
      <c r="AK271" s="71"/>
      <c r="AL271" s="71"/>
      <c r="AM271" s="71"/>
      <c r="AN271" s="71"/>
      <c r="AO271" s="71"/>
      <c r="AP271" s="71"/>
      <c r="AQ271" s="72"/>
      <c r="AR271" s="71">
        <v>145</v>
      </c>
      <c r="AS271" s="71">
        <v>39</v>
      </c>
      <c r="AT271" s="71">
        <v>0</v>
      </c>
      <c r="AU271" s="71">
        <v>0</v>
      </c>
      <c r="AV271" s="71">
        <v>0</v>
      </c>
      <c r="AW271" s="71">
        <v>0</v>
      </c>
      <c r="AX271" s="71"/>
      <c r="AY271" s="72"/>
      <c r="AZ271" s="71">
        <v>636.6</v>
      </c>
      <c r="BA271" s="71">
        <v>1587.4</v>
      </c>
      <c r="BB271" s="71">
        <v>0</v>
      </c>
      <c r="BC271" s="71">
        <v>0</v>
      </c>
      <c r="BD271" s="71">
        <v>0</v>
      </c>
      <c r="BE271" s="71">
        <v>0</v>
      </c>
      <c r="BF271" s="71"/>
      <c r="BG271" s="72"/>
      <c r="BH271" s="71">
        <v>0</v>
      </c>
      <c r="BI271" s="71">
        <v>0</v>
      </c>
      <c r="BJ271" s="71">
        <v>12.231999999999999</v>
      </c>
      <c r="BK271" s="71">
        <v>0</v>
      </c>
      <c r="BL271" s="71">
        <v>0</v>
      </c>
      <c r="BM271" s="71">
        <v>0</v>
      </c>
      <c r="BN271" s="72"/>
      <c r="BO271" s="71">
        <v>0</v>
      </c>
      <c r="BP271" s="71">
        <v>0</v>
      </c>
      <c r="BQ271" s="71">
        <v>3</v>
      </c>
      <c r="BR271" s="71">
        <v>0</v>
      </c>
      <c r="BS271" s="71">
        <v>0</v>
      </c>
      <c r="BT271" s="71">
        <v>0</v>
      </c>
      <c r="BU271"/>
      <c r="BV271" s="70">
        <v>12.231999999999999</v>
      </c>
      <c r="BW271" s="70">
        <v>0</v>
      </c>
      <c r="BX271" s="70">
        <v>0</v>
      </c>
      <c r="BY271" s="70">
        <v>0</v>
      </c>
      <c r="BZ271" s="70">
        <v>0</v>
      </c>
      <c r="CA271" s="70">
        <v>0</v>
      </c>
      <c r="CB271" s="70">
        <v>0</v>
      </c>
      <c r="CC271" s="70">
        <v>0</v>
      </c>
      <c r="CD271" s="70">
        <v>0</v>
      </c>
    </row>
    <row r="272" spans="1:82">
      <c r="A272" s="70" t="s">
        <v>1967</v>
      </c>
      <c r="B272" s="70">
        <v>488</v>
      </c>
      <c r="C272" s="70">
        <v>12</v>
      </c>
      <c r="D272" s="70">
        <v>29</v>
      </c>
      <c r="E272" s="70">
        <v>2015</v>
      </c>
      <c r="F272" s="70" t="s">
        <v>182</v>
      </c>
      <c r="G272" s="70" t="s">
        <v>1955</v>
      </c>
      <c r="H272" s="70" t="s">
        <v>1956</v>
      </c>
      <c r="I272" s="148"/>
      <c r="J272" s="71">
        <v>115.816291660806</v>
      </c>
      <c r="K272" s="71">
        <v>3.2658029220988292</v>
      </c>
      <c r="L272" s="71">
        <v>11.145477797219041</v>
      </c>
      <c r="M272" s="71">
        <v>44.349692393199938</v>
      </c>
      <c r="N272" s="71">
        <v>75.758781277178173</v>
      </c>
      <c r="O272" s="71">
        <v>34.041754670714305</v>
      </c>
      <c r="P272" s="71">
        <v>35.041390416471344</v>
      </c>
      <c r="Q272" s="71">
        <v>2.5430375546448798</v>
      </c>
      <c r="R272" s="71">
        <v>0</v>
      </c>
      <c r="S272" s="71">
        <v>2.909278102142614</v>
      </c>
      <c r="T272" s="72"/>
      <c r="U272" s="71">
        <v>4536447</v>
      </c>
      <c r="V272" s="71">
        <v>1017</v>
      </c>
      <c r="W272" s="71">
        <v>248</v>
      </c>
      <c r="X272" s="71">
        <v>9299</v>
      </c>
      <c r="Y272" s="71">
        <v>13603</v>
      </c>
      <c r="Z272" s="71">
        <v>19778</v>
      </c>
      <c r="AA272" s="71">
        <v>6973</v>
      </c>
      <c r="AB272" s="71">
        <v>35002</v>
      </c>
      <c r="AC272" s="71">
        <v>0</v>
      </c>
      <c r="AD272" s="71">
        <v>2.909278102142614</v>
      </c>
      <c r="AE272" s="72"/>
      <c r="AF272" s="71">
        <v>63434391.358315721</v>
      </c>
      <c r="AG272" s="71">
        <v>2546807.3243631572</v>
      </c>
      <c r="AH272" s="71">
        <v>1677091.2589548661</v>
      </c>
      <c r="AI272" s="71">
        <v>56782645.959120274</v>
      </c>
      <c r="AJ272" s="71">
        <v>72358797.569360524</v>
      </c>
      <c r="AK272" s="71">
        <v>0</v>
      </c>
      <c r="AL272" s="71">
        <v>0</v>
      </c>
      <c r="AM272" s="71">
        <v>4796877.2721323026</v>
      </c>
      <c r="AN272" s="71">
        <v>0</v>
      </c>
      <c r="AO272" s="71">
        <v>0</v>
      </c>
      <c r="AP272" s="71">
        <v>201596610.74224684</v>
      </c>
      <c r="AQ272" s="72"/>
      <c r="AR272" s="71">
        <v>157</v>
      </c>
      <c r="AS272" s="71">
        <v>55</v>
      </c>
      <c r="AT272" s="71">
        <v>0</v>
      </c>
      <c r="AU272" s="71">
        <v>0</v>
      </c>
      <c r="AV272" s="71">
        <v>0</v>
      </c>
      <c r="AW272" s="71">
        <v>0</v>
      </c>
      <c r="AX272" s="71"/>
      <c r="AY272" s="72"/>
      <c r="AZ272" s="71">
        <v>689.90000000000009</v>
      </c>
      <c r="BA272" s="71">
        <v>2144.5</v>
      </c>
      <c r="BB272" s="71">
        <v>0</v>
      </c>
      <c r="BC272" s="71">
        <v>0</v>
      </c>
      <c r="BD272" s="71">
        <v>0</v>
      </c>
      <c r="BE272" s="71">
        <v>0</v>
      </c>
      <c r="BF272" s="71"/>
      <c r="BG272" s="72"/>
      <c r="BH272" s="71">
        <v>0</v>
      </c>
      <c r="BI272" s="71">
        <v>0</v>
      </c>
      <c r="BJ272" s="71">
        <v>12.465999999999999</v>
      </c>
      <c r="BK272" s="71">
        <v>0</v>
      </c>
      <c r="BL272" s="71">
        <v>0</v>
      </c>
      <c r="BM272" s="71">
        <v>0</v>
      </c>
      <c r="BN272" s="72"/>
      <c r="BO272" s="71">
        <v>0</v>
      </c>
      <c r="BP272" s="71">
        <v>0</v>
      </c>
      <c r="BQ272" s="71">
        <v>3</v>
      </c>
      <c r="BR272" s="71">
        <v>0</v>
      </c>
      <c r="BS272" s="71">
        <v>0</v>
      </c>
      <c r="BT272" s="71">
        <v>0</v>
      </c>
      <c r="BU272"/>
      <c r="BV272" s="70">
        <v>12.465999999999999</v>
      </c>
      <c r="BW272" s="70">
        <v>0</v>
      </c>
      <c r="BX272" s="70">
        <v>0</v>
      </c>
      <c r="BY272" s="70">
        <v>0</v>
      </c>
      <c r="BZ272" s="70">
        <v>0</v>
      </c>
      <c r="CA272" s="70">
        <v>0</v>
      </c>
      <c r="CB272" s="70">
        <v>0</v>
      </c>
      <c r="CC272" s="70">
        <v>0</v>
      </c>
      <c r="CD272" s="70">
        <v>0</v>
      </c>
    </row>
    <row r="273" spans="1:82">
      <c r="A273" s="70" t="s">
        <v>1968</v>
      </c>
      <c r="B273" s="70">
        <v>489</v>
      </c>
      <c r="C273" s="70">
        <v>13</v>
      </c>
      <c r="D273" s="70">
        <v>29</v>
      </c>
      <c r="E273" s="70">
        <v>2016</v>
      </c>
      <c r="F273" s="70" t="s">
        <v>155</v>
      </c>
      <c r="G273" s="1064" t="s">
        <v>1955</v>
      </c>
      <c r="H273" s="70" t="s">
        <v>1956</v>
      </c>
      <c r="I273" s="148"/>
      <c r="J273" s="71">
        <v>139.2816781152402</v>
      </c>
      <c r="K273" s="71">
        <v>3.0060173542755604</v>
      </c>
      <c r="L273" s="71">
        <v>13.848967158496981</v>
      </c>
      <c r="M273" s="71">
        <v>41.731171208919278</v>
      </c>
      <c r="N273" s="71">
        <v>82.36271896231473</v>
      </c>
      <c r="O273" s="71">
        <v>33.715084141470541</v>
      </c>
      <c r="P273" s="71">
        <v>35.002232812973418</v>
      </c>
      <c r="Q273" s="71">
        <v>2.4413254106525435</v>
      </c>
      <c r="R273" s="71">
        <v>0</v>
      </c>
      <c r="S273" s="71">
        <v>4.5381731387585678</v>
      </c>
      <c r="T273" s="72"/>
      <c r="U273" s="71">
        <v>6244747</v>
      </c>
      <c r="V273" s="71">
        <v>1017</v>
      </c>
      <c r="W273" s="71">
        <v>248</v>
      </c>
      <c r="X273" s="71">
        <v>9299</v>
      </c>
      <c r="Y273" s="71">
        <v>13634</v>
      </c>
      <c r="Z273" s="71">
        <v>19829</v>
      </c>
      <c r="AA273" s="71">
        <v>7204</v>
      </c>
      <c r="AB273" s="71">
        <v>34564</v>
      </c>
      <c r="AC273" s="71">
        <v>0</v>
      </c>
      <c r="AD273" s="71">
        <v>4.5381731387585678</v>
      </c>
      <c r="AE273" s="72"/>
      <c r="AF273" s="71">
        <v>76365179.291853681</v>
      </c>
      <c r="AG273" s="71">
        <v>2387076.8980142991</v>
      </c>
      <c r="AH273" s="71">
        <v>1536472.4669734419</v>
      </c>
      <c r="AI273" s="71">
        <v>57975517.042835608</v>
      </c>
      <c r="AJ273" s="71">
        <v>73388764.877026454</v>
      </c>
      <c r="AK273" s="71">
        <v>0</v>
      </c>
      <c r="AL273" s="71">
        <v>0</v>
      </c>
      <c r="AM273" s="71">
        <v>4740531.2780872844</v>
      </c>
      <c r="AN273" s="71">
        <v>0</v>
      </c>
      <c r="AO273" s="71">
        <v>0</v>
      </c>
      <c r="AP273" s="71">
        <v>216393541.85479078</v>
      </c>
      <c r="AQ273" s="72"/>
      <c r="AR273" s="71">
        <v>169</v>
      </c>
      <c r="AS273" s="71">
        <v>58</v>
      </c>
      <c r="AT273" s="71">
        <v>0</v>
      </c>
      <c r="AU273" s="71">
        <v>0</v>
      </c>
      <c r="AV273" s="71">
        <v>0</v>
      </c>
      <c r="AW273" s="71">
        <v>0</v>
      </c>
      <c r="AX273" s="71"/>
      <c r="AY273" s="72"/>
      <c r="AZ273" s="71">
        <v>760.2</v>
      </c>
      <c r="BA273" s="71">
        <v>2217.5</v>
      </c>
      <c r="BB273" s="71">
        <v>0</v>
      </c>
      <c r="BC273" s="71">
        <v>0</v>
      </c>
      <c r="BD273" s="71">
        <v>0</v>
      </c>
      <c r="BE273" s="71">
        <v>0</v>
      </c>
      <c r="BF273" s="71"/>
      <c r="BG273" s="72"/>
      <c r="BH273" s="71">
        <v>0</v>
      </c>
      <c r="BI273" s="71">
        <v>0</v>
      </c>
      <c r="BJ273" s="71">
        <v>16.190999999999999</v>
      </c>
      <c r="BK273" s="71">
        <v>0</v>
      </c>
      <c r="BL273" s="71">
        <v>0</v>
      </c>
      <c r="BM273" s="71">
        <v>0</v>
      </c>
      <c r="BN273" s="72"/>
      <c r="BO273" s="71">
        <v>0</v>
      </c>
      <c r="BP273" s="71">
        <v>0</v>
      </c>
      <c r="BQ273" s="71">
        <v>4</v>
      </c>
      <c r="BR273" s="71">
        <v>0</v>
      </c>
      <c r="BS273" s="71">
        <v>0</v>
      </c>
      <c r="BT273" s="71">
        <v>0</v>
      </c>
      <c r="BU273"/>
      <c r="BV273" s="70">
        <v>16.190999999999999</v>
      </c>
      <c r="BW273" s="70">
        <v>0</v>
      </c>
      <c r="BX273" s="70">
        <v>0</v>
      </c>
      <c r="BY273" s="70">
        <v>0</v>
      </c>
      <c r="BZ273" s="70">
        <v>0</v>
      </c>
      <c r="CA273" s="70">
        <v>0</v>
      </c>
      <c r="CB273" s="70">
        <v>0</v>
      </c>
      <c r="CC273" s="70">
        <v>0</v>
      </c>
      <c r="CD273" s="70">
        <v>0</v>
      </c>
    </row>
    <row r="274" spans="1:82">
      <c r="A274" s="70" t="s">
        <v>1969</v>
      </c>
      <c r="B274" s="70">
        <v>490</v>
      </c>
      <c r="C274" s="70">
        <v>14</v>
      </c>
      <c r="D274" s="70">
        <v>29</v>
      </c>
      <c r="E274" s="70">
        <v>2017</v>
      </c>
      <c r="F274" s="70" t="s">
        <v>156</v>
      </c>
      <c r="G274" s="1064" t="s">
        <v>1955</v>
      </c>
      <c r="H274" s="70" t="s">
        <v>1956</v>
      </c>
      <c r="I274" s="148"/>
      <c r="J274" s="71">
        <v>137.48093598501961</v>
      </c>
      <c r="K274" s="71">
        <v>3.2895358096649692</v>
      </c>
      <c r="L274" s="71">
        <v>13.516761188310598</v>
      </c>
      <c r="M274" s="71">
        <v>37.211927009035776</v>
      </c>
      <c r="N274" s="71">
        <v>74.945262421131744</v>
      </c>
      <c r="O274" s="71">
        <v>33.123120627892327</v>
      </c>
      <c r="P274" s="71">
        <v>34.601872251321844</v>
      </c>
      <c r="Q274" s="71">
        <v>2.3253668898684698</v>
      </c>
      <c r="R274" s="71">
        <v>0</v>
      </c>
      <c r="S274" s="71">
        <v>1.9537180413546253</v>
      </c>
      <c r="T274" s="72"/>
      <c r="U274" s="71">
        <v>6290674</v>
      </c>
      <c r="V274" s="71">
        <v>1017</v>
      </c>
      <c r="W274" s="71">
        <v>248</v>
      </c>
      <c r="X274" s="71">
        <v>9299</v>
      </c>
      <c r="Y274" s="71">
        <v>13707</v>
      </c>
      <c r="Z274" s="71">
        <v>19804</v>
      </c>
      <c r="AA274" s="71">
        <v>7167</v>
      </c>
      <c r="AB274" s="71">
        <v>34045</v>
      </c>
      <c r="AC274" s="71">
        <v>0</v>
      </c>
      <c r="AD274" s="71">
        <v>1.9537180413546249</v>
      </c>
      <c r="AE274" s="72"/>
      <c r="AF274" s="71">
        <v>80090165.120268226</v>
      </c>
      <c r="AG274" s="71">
        <v>2558287.3754068478</v>
      </c>
      <c r="AH274" s="71">
        <v>2077463.548207284</v>
      </c>
      <c r="AI274" s="71">
        <v>53945598.373356327</v>
      </c>
      <c r="AJ274" s="71">
        <v>74492602.446702302</v>
      </c>
      <c r="AK274" s="71">
        <v>0</v>
      </c>
      <c r="AL274" s="71">
        <v>0</v>
      </c>
      <c r="AM274" s="71">
        <v>4676655.5036624828</v>
      </c>
      <c r="AN274" s="71">
        <v>0</v>
      </c>
      <c r="AO274" s="71">
        <v>0</v>
      </c>
      <c r="AP274" s="71">
        <v>217840772.36760348</v>
      </c>
      <c r="AQ274" s="72"/>
      <c r="AR274" s="71">
        <v>184</v>
      </c>
      <c r="AS274" s="71">
        <v>61</v>
      </c>
      <c r="AT274" s="71">
        <v>0</v>
      </c>
      <c r="AU274" s="71">
        <v>1</v>
      </c>
      <c r="AV274" s="71">
        <v>0</v>
      </c>
      <c r="AW274" s="71">
        <v>0</v>
      </c>
      <c r="AX274" s="71"/>
      <c r="AY274" s="72"/>
      <c r="AZ274" s="71">
        <v>843.8</v>
      </c>
      <c r="BA274" s="71">
        <v>2360.5</v>
      </c>
      <c r="BB274" s="71">
        <v>0</v>
      </c>
      <c r="BC274" s="71">
        <v>640</v>
      </c>
      <c r="BD274" s="71">
        <v>0</v>
      </c>
      <c r="BE274" s="71">
        <v>0</v>
      </c>
      <c r="BF274" s="71"/>
      <c r="BG274" s="72"/>
      <c r="BH274" s="71">
        <v>0</v>
      </c>
      <c r="BI274" s="71">
        <v>0</v>
      </c>
      <c r="BJ274" s="71">
        <v>11.954000000000001</v>
      </c>
      <c r="BK274" s="71">
        <v>0</v>
      </c>
      <c r="BL274" s="71">
        <v>0</v>
      </c>
      <c r="BM274" s="71">
        <v>0</v>
      </c>
      <c r="BN274" s="72"/>
      <c r="BO274" s="71">
        <v>0</v>
      </c>
      <c r="BP274" s="71">
        <v>0</v>
      </c>
      <c r="BQ274" s="71">
        <v>3</v>
      </c>
      <c r="BR274" s="71">
        <v>0</v>
      </c>
      <c r="BS274" s="71">
        <v>0</v>
      </c>
      <c r="BT274" s="71">
        <v>0</v>
      </c>
      <c r="BU274"/>
      <c r="BV274" s="70">
        <v>11.954000000000001</v>
      </c>
      <c r="BW274" s="70">
        <v>0</v>
      </c>
      <c r="BX274" s="70">
        <v>0</v>
      </c>
      <c r="BY274" s="70">
        <v>0</v>
      </c>
      <c r="BZ274" s="70">
        <v>0</v>
      </c>
      <c r="CA274" s="70">
        <v>0</v>
      </c>
      <c r="CB274" s="70">
        <v>0</v>
      </c>
      <c r="CC274" s="70">
        <v>0</v>
      </c>
      <c r="CD274" s="70">
        <v>0</v>
      </c>
    </row>
    <row r="275" spans="1:82">
      <c r="A275" s="70" t="s">
        <v>1970</v>
      </c>
      <c r="B275" s="70">
        <v>491</v>
      </c>
      <c r="C275" s="70">
        <v>15</v>
      </c>
      <c r="D275" s="70">
        <v>29</v>
      </c>
      <c r="E275" s="70">
        <v>2018</v>
      </c>
      <c r="F275" s="70" t="s">
        <v>183</v>
      </c>
      <c r="G275" s="70" t="s">
        <v>1955</v>
      </c>
      <c r="H275" s="70" t="s">
        <v>1956</v>
      </c>
      <c r="I275" s="148"/>
      <c r="J275" s="71">
        <v>145.58205873133906</v>
      </c>
      <c r="K275" s="71">
        <v>3.0696944174608003</v>
      </c>
      <c r="L275" s="71">
        <v>12.47381797168957</v>
      </c>
      <c r="M275" s="71">
        <v>40.341039905971471</v>
      </c>
      <c r="N275" s="71">
        <v>72.698896864381595</v>
      </c>
      <c r="O275" s="71">
        <v>32.241511970132507</v>
      </c>
      <c r="P275" s="71">
        <v>34.147499643065899</v>
      </c>
      <c r="Q275" s="71">
        <v>2.1231945374032901</v>
      </c>
      <c r="R275" s="71">
        <v>0</v>
      </c>
      <c r="S275" s="71">
        <v>2.9696721396331416</v>
      </c>
      <c r="T275" s="72"/>
      <c r="U275" s="71">
        <v>6188848</v>
      </c>
      <c r="V275" s="71">
        <v>1017</v>
      </c>
      <c r="W275" s="71">
        <v>248</v>
      </c>
      <c r="X275" s="71">
        <v>9299</v>
      </c>
      <c r="Y275" s="71">
        <v>13736</v>
      </c>
      <c r="Z275" s="71">
        <v>19646</v>
      </c>
      <c r="AA275" s="71">
        <v>7144</v>
      </c>
      <c r="AB275" s="71">
        <v>33499</v>
      </c>
      <c r="AC275" s="71">
        <v>0</v>
      </c>
      <c r="AD275" s="71">
        <v>2.969672139633142</v>
      </c>
      <c r="AE275" s="72"/>
      <c r="AF275" s="71">
        <v>84273290.036229193</v>
      </c>
      <c r="AG275" s="71">
        <v>2345368.6611162391</v>
      </c>
      <c r="AH275" s="71">
        <v>1977102.065608002</v>
      </c>
      <c r="AI275" s="71">
        <v>57080018.205560483</v>
      </c>
      <c r="AJ275" s="71">
        <v>67816388.110706881</v>
      </c>
      <c r="AK275" s="71">
        <v>0</v>
      </c>
      <c r="AL275" s="71">
        <v>0</v>
      </c>
      <c r="AM275" s="71">
        <v>4611174.5577295246</v>
      </c>
      <c r="AN275" s="71">
        <v>0</v>
      </c>
      <c r="AO275" s="71">
        <v>0</v>
      </c>
      <c r="AP275" s="71">
        <v>218103341.63695028</v>
      </c>
      <c r="AQ275" s="72"/>
      <c r="AR275" s="71">
        <v>208</v>
      </c>
      <c r="AS275" s="71">
        <v>63</v>
      </c>
      <c r="AT275" s="71">
        <v>0</v>
      </c>
      <c r="AU275" s="71">
        <v>1</v>
      </c>
      <c r="AV275" s="71">
        <v>0</v>
      </c>
      <c r="AW275" s="71">
        <v>0</v>
      </c>
      <c r="AX275" s="71"/>
      <c r="AY275" s="72"/>
      <c r="AZ275" s="71">
        <v>963.79999999999984</v>
      </c>
      <c r="BA275" s="71">
        <v>2420</v>
      </c>
      <c r="BB275" s="71">
        <v>0</v>
      </c>
      <c r="BC275" s="71">
        <v>640</v>
      </c>
      <c r="BD275" s="71">
        <v>0</v>
      </c>
      <c r="BE275" s="71">
        <v>0</v>
      </c>
      <c r="BF275" s="71"/>
      <c r="BG275" s="72"/>
      <c r="BH275" s="71">
        <v>0</v>
      </c>
      <c r="BI275" s="71">
        <v>0</v>
      </c>
      <c r="BJ275" s="71">
        <v>12.249000000000001</v>
      </c>
      <c r="BK275" s="71">
        <v>0</v>
      </c>
      <c r="BL275" s="71">
        <v>0</v>
      </c>
      <c r="BM275" s="71">
        <v>0</v>
      </c>
      <c r="BN275" s="72"/>
      <c r="BO275" s="71">
        <v>0</v>
      </c>
      <c r="BP275" s="71">
        <v>0</v>
      </c>
      <c r="BQ275" s="71">
        <v>3</v>
      </c>
      <c r="BR275" s="71">
        <v>0</v>
      </c>
      <c r="BS275" s="71">
        <v>0</v>
      </c>
      <c r="BT275" s="71">
        <v>0</v>
      </c>
      <c r="BU275"/>
      <c r="BV275" s="70">
        <v>12.249000000000001</v>
      </c>
      <c r="BW275" s="70">
        <v>0</v>
      </c>
      <c r="BX275" s="70">
        <v>0</v>
      </c>
      <c r="BY275" s="70">
        <v>0</v>
      </c>
      <c r="BZ275" s="70">
        <v>0</v>
      </c>
      <c r="CA275" s="70">
        <v>0</v>
      </c>
      <c r="CB275" s="70">
        <v>0</v>
      </c>
      <c r="CC275" s="70">
        <v>0</v>
      </c>
      <c r="CD275" s="70">
        <v>0</v>
      </c>
    </row>
    <row r="276" spans="1:82">
      <c r="A276" s="70" t="s">
        <v>1971</v>
      </c>
      <c r="B276" s="70">
        <v>492</v>
      </c>
      <c r="C276" s="70">
        <v>16</v>
      </c>
      <c r="D276" s="70">
        <v>29</v>
      </c>
      <c r="E276" s="70">
        <v>2019</v>
      </c>
      <c r="F276" s="70" t="s">
        <v>158</v>
      </c>
      <c r="G276" s="70" t="s">
        <v>1955</v>
      </c>
      <c r="H276" s="70" t="s">
        <v>1956</v>
      </c>
      <c r="I276" s="148"/>
      <c r="J276" s="71">
        <v>132.04857259750619</v>
      </c>
      <c r="K276" s="71">
        <v>2.7239981436673548</v>
      </c>
      <c r="L276" s="71">
        <v>12.604107064100521</v>
      </c>
      <c r="M276" s="71">
        <v>37.357246102190977</v>
      </c>
      <c r="N276" s="71">
        <v>71.942001204288744</v>
      </c>
      <c r="O276" s="71">
        <v>31.236272714394175</v>
      </c>
      <c r="P276" s="71">
        <v>32.782054315343757</v>
      </c>
      <c r="Q276" s="71">
        <v>2.0416209033928401</v>
      </c>
      <c r="R276" s="71">
        <v>0</v>
      </c>
      <c r="S276" s="71">
        <v>3.0242655512541492</v>
      </c>
      <c r="T276" s="72"/>
      <c r="U276" s="71">
        <v>5639143</v>
      </c>
      <c r="V276" s="71">
        <v>1017</v>
      </c>
      <c r="W276" s="71">
        <v>248</v>
      </c>
      <c r="X276" s="71">
        <v>9299</v>
      </c>
      <c r="Y276" s="71">
        <v>13837</v>
      </c>
      <c r="Z276" s="71">
        <v>19556</v>
      </c>
      <c r="AA276" s="71">
        <v>6807</v>
      </c>
      <c r="AB276" s="71">
        <v>33084</v>
      </c>
      <c r="AC276" s="71">
        <v>0</v>
      </c>
      <c r="AD276" s="71">
        <v>3.0242655512541492</v>
      </c>
      <c r="AE276" s="72"/>
      <c r="AF276" s="71">
        <v>74464428.674578965</v>
      </c>
      <c r="AG276" s="71">
        <v>2054391.477960869</v>
      </c>
      <c r="AH276" s="71">
        <v>2099081.5080962651</v>
      </c>
      <c r="AI276" s="71">
        <v>54532434.433168367</v>
      </c>
      <c r="AJ276" s="71">
        <v>69550795.71256575</v>
      </c>
      <c r="AK276" s="71">
        <v>0</v>
      </c>
      <c r="AL276" s="71">
        <v>0</v>
      </c>
      <c r="AM276" s="71">
        <v>4505791.7437813431</v>
      </c>
      <c r="AN276" s="71">
        <v>0</v>
      </c>
      <c r="AO276" s="71">
        <v>0</v>
      </c>
      <c r="AP276" s="71">
        <v>207206923.55015153</v>
      </c>
      <c r="AQ276" s="72"/>
      <c r="AR276" s="71">
        <v>230</v>
      </c>
      <c r="AS276" s="71">
        <v>72</v>
      </c>
      <c r="AT276" s="71">
        <v>0</v>
      </c>
      <c r="AU276" s="71">
        <v>1</v>
      </c>
      <c r="AV276" s="71">
        <v>0</v>
      </c>
      <c r="AW276" s="71">
        <v>0</v>
      </c>
      <c r="AX276" s="71"/>
      <c r="AY276" s="72"/>
      <c r="AZ276" s="71">
        <v>1069.9000000000001</v>
      </c>
      <c r="BA276" s="71">
        <v>2708.5</v>
      </c>
      <c r="BB276" s="71">
        <v>0</v>
      </c>
      <c r="BC276" s="71">
        <v>640</v>
      </c>
      <c r="BD276" s="71">
        <v>0</v>
      </c>
      <c r="BE276" s="71">
        <v>0</v>
      </c>
      <c r="BF276" s="71"/>
      <c r="BG276" s="72"/>
      <c r="BH276" s="71">
        <v>0</v>
      </c>
      <c r="BI276" s="71">
        <v>0</v>
      </c>
      <c r="BJ276" s="71">
        <v>11.848000000000001</v>
      </c>
      <c r="BK276" s="71">
        <v>0</v>
      </c>
      <c r="BL276" s="71">
        <v>0</v>
      </c>
      <c r="BM276" s="71">
        <v>0</v>
      </c>
      <c r="BN276" s="72"/>
      <c r="BO276" s="71">
        <v>0</v>
      </c>
      <c r="BP276" s="71">
        <v>0</v>
      </c>
      <c r="BQ276" s="71">
        <v>3</v>
      </c>
      <c r="BR276" s="71">
        <v>0</v>
      </c>
      <c r="BS276" s="71">
        <v>0</v>
      </c>
      <c r="BT276" s="71">
        <v>0</v>
      </c>
      <c r="BU276"/>
      <c r="BV276" s="70">
        <v>11.848000000000001</v>
      </c>
      <c r="BW276" s="70">
        <v>0</v>
      </c>
      <c r="BX276" s="70">
        <v>0</v>
      </c>
      <c r="BY276" s="70">
        <v>0</v>
      </c>
      <c r="BZ276" s="70">
        <v>0</v>
      </c>
      <c r="CA276" s="70">
        <v>0</v>
      </c>
      <c r="CB276" s="70">
        <v>0</v>
      </c>
      <c r="CC276" s="70">
        <v>0</v>
      </c>
      <c r="CD276" s="70">
        <v>0</v>
      </c>
    </row>
    <row r="277" spans="1:82">
      <c r="A277" s="70" t="s">
        <v>1972</v>
      </c>
      <c r="B277" s="70">
        <v>493</v>
      </c>
      <c r="C277" s="70">
        <v>17</v>
      </c>
      <c r="D277" s="70">
        <v>29</v>
      </c>
      <c r="E277" s="70">
        <v>2020</v>
      </c>
      <c r="F277" s="70" t="s">
        <v>159</v>
      </c>
      <c r="G277" s="70" t="s">
        <v>1955</v>
      </c>
      <c r="H277" s="70" t="s">
        <v>1956</v>
      </c>
      <c r="I277" s="148"/>
      <c r="J277" s="71">
        <v>98.134342719677079</v>
      </c>
      <c r="K277" s="71">
        <v>2.9365187388684411</v>
      </c>
      <c r="L277" s="71">
        <v>12.607087538838236</v>
      </c>
      <c r="M277" s="71">
        <v>34.107423878363299</v>
      </c>
      <c r="N277" s="71">
        <v>62.923883352577072</v>
      </c>
      <c r="O277" s="71">
        <v>27.388382731247955</v>
      </c>
      <c r="P277" s="71">
        <v>30.928329959515867</v>
      </c>
      <c r="Q277" s="71">
        <v>1.9179923321668599</v>
      </c>
      <c r="R277" s="71">
        <v>0</v>
      </c>
      <c r="S277" s="71">
        <v>2.5402460096598229</v>
      </c>
      <c r="T277" s="72"/>
      <c r="U277" s="71">
        <v>4941571</v>
      </c>
      <c r="V277" s="71">
        <v>979</v>
      </c>
      <c r="W277" s="71">
        <v>268</v>
      </c>
      <c r="X277" s="71">
        <v>9215</v>
      </c>
      <c r="Y277" s="71">
        <v>13831</v>
      </c>
      <c r="Z277" s="71">
        <v>19571</v>
      </c>
      <c r="AA277" s="71">
        <v>6826</v>
      </c>
      <c r="AB277" s="71">
        <v>32530</v>
      </c>
      <c r="AC277" s="71">
        <v>0</v>
      </c>
      <c r="AD277" s="71">
        <v>2.5402460096598229</v>
      </c>
      <c r="AE277" s="72"/>
      <c r="AF277" s="71">
        <v>57824714.848231867</v>
      </c>
      <c r="AG277" s="71">
        <v>2262326.2126947707</v>
      </c>
      <c r="AH277" s="71">
        <v>2198301.1092721922</v>
      </c>
      <c r="AI277" s="71">
        <v>52076232.944996074</v>
      </c>
      <c r="AJ277" s="71">
        <v>66484012.177014314</v>
      </c>
      <c r="AK277" s="71"/>
      <c r="AL277" s="71"/>
      <c r="AM277" s="71">
        <v>4245526.4158380674</v>
      </c>
      <c r="AN277" s="71"/>
      <c r="AO277" s="71"/>
      <c r="AP277" s="71">
        <v>185091113.70804727</v>
      </c>
      <c r="AQ277" s="72"/>
      <c r="AR277" s="71">
        <v>251</v>
      </c>
      <c r="AS277" s="71">
        <v>75</v>
      </c>
      <c r="AT277" s="71">
        <v>0</v>
      </c>
      <c r="AU277" s="71">
        <v>1</v>
      </c>
      <c r="AV277" s="71">
        <v>0</v>
      </c>
      <c r="AW277" s="71">
        <v>0</v>
      </c>
      <c r="AX277" s="71"/>
      <c r="AY277" s="72"/>
      <c r="AZ277" s="71">
        <v>1161.9000000000001</v>
      </c>
      <c r="BA277" s="71">
        <v>2857</v>
      </c>
      <c r="BB277" s="71">
        <v>0</v>
      </c>
      <c r="BC277" s="71">
        <v>640</v>
      </c>
      <c r="BD277" s="71">
        <v>0</v>
      </c>
      <c r="BE277" s="71">
        <v>0</v>
      </c>
      <c r="BF277" s="71"/>
      <c r="BG277" s="72"/>
      <c r="BH277" s="71">
        <v>0</v>
      </c>
      <c r="BI277" s="71">
        <v>0</v>
      </c>
      <c r="BJ277" s="71">
        <v>11.696999999999999</v>
      </c>
      <c r="BK277" s="71">
        <v>0</v>
      </c>
      <c r="BL277" s="71">
        <v>0</v>
      </c>
      <c r="BM277" s="71">
        <v>0</v>
      </c>
      <c r="BN277" s="72"/>
      <c r="BO277" s="71">
        <v>0</v>
      </c>
      <c r="BP277" s="71">
        <v>0</v>
      </c>
      <c r="BQ277" s="71">
        <v>3</v>
      </c>
      <c r="BR277" s="71">
        <v>0</v>
      </c>
      <c r="BS277" s="71">
        <v>0</v>
      </c>
      <c r="BT277" s="71">
        <v>0</v>
      </c>
      <c r="BU277"/>
      <c r="BV277" s="70">
        <v>11.696999999999999</v>
      </c>
      <c r="BW277" s="70">
        <v>0</v>
      </c>
      <c r="BX277" s="70">
        <v>0</v>
      </c>
      <c r="BY277" s="70">
        <v>0</v>
      </c>
      <c r="BZ277" s="70">
        <v>0</v>
      </c>
      <c r="CA277" s="70">
        <v>0</v>
      </c>
      <c r="CB277" s="70">
        <v>0</v>
      </c>
      <c r="CC277" s="70">
        <v>0</v>
      </c>
      <c r="CD277" s="70">
        <v>0</v>
      </c>
    </row>
    <row r="278" spans="1:82">
      <c r="A278" s="70" t="s">
        <v>1973</v>
      </c>
      <c r="B278" s="70">
        <v>493</v>
      </c>
      <c r="C278" s="70">
        <v>18</v>
      </c>
      <c r="D278" s="70">
        <v>29</v>
      </c>
      <c r="E278" s="70">
        <v>2021</v>
      </c>
      <c r="F278" s="70" t="s">
        <v>160</v>
      </c>
      <c r="G278" s="70" t="s">
        <v>1955</v>
      </c>
      <c r="H278" s="70" t="s">
        <v>1956</v>
      </c>
      <c r="I278" s="148"/>
      <c r="J278" s="71">
        <v>114.83690273979796</v>
      </c>
      <c r="K278" s="71">
        <v>3.4806042317353514</v>
      </c>
      <c r="L278" s="71">
        <v>10.056066134233866</v>
      </c>
      <c r="M278" s="71">
        <v>38.822524417436526</v>
      </c>
      <c r="N278" s="71">
        <v>63.707970373698458</v>
      </c>
      <c r="O278" s="71">
        <v>26.466448848313448</v>
      </c>
      <c r="P278" s="71">
        <v>32.084841370740968</v>
      </c>
      <c r="Q278" s="71">
        <v>1.86692775903301</v>
      </c>
      <c r="R278" s="71">
        <v>0</v>
      </c>
      <c r="S278" s="71">
        <v>2.9816399707289798</v>
      </c>
      <c r="T278" s="72"/>
      <c r="U278" s="71">
        <v>5337494</v>
      </c>
      <c r="V278" s="71">
        <v>979</v>
      </c>
      <c r="W278" s="71">
        <v>268</v>
      </c>
      <c r="X278" s="71">
        <v>9215</v>
      </c>
      <c r="Y278" s="71">
        <v>13842</v>
      </c>
      <c r="Z278" s="71">
        <v>19473</v>
      </c>
      <c r="AA278" s="71">
        <v>6905</v>
      </c>
      <c r="AB278" s="71">
        <v>31975</v>
      </c>
      <c r="AC278" s="71">
        <v>0</v>
      </c>
      <c r="AD278" s="71">
        <v>2.9816399707289798</v>
      </c>
      <c r="AE278" s="72"/>
      <c r="AF278" s="71">
        <v>67718129.672603622</v>
      </c>
      <c r="AG278" s="71">
        <v>2504891.545918399</v>
      </c>
      <c r="AH278" s="71">
        <v>1687076.6599146861</v>
      </c>
      <c r="AI278" s="71">
        <v>58464158.721355639</v>
      </c>
      <c r="AJ278" s="71">
        <v>68920035.241598278</v>
      </c>
      <c r="AK278" s="71">
        <v>0</v>
      </c>
      <c r="AL278" s="71">
        <v>0</v>
      </c>
      <c r="AM278" s="71">
        <v>4197162.812654498</v>
      </c>
      <c r="AN278" s="71">
        <v>0</v>
      </c>
      <c r="AO278" s="71">
        <v>0</v>
      </c>
      <c r="AP278" s="71">
        <v>203491454.65404513</v>
      </c>
      <c r="AQ278" s="72"/>
      <c r="AR278" s="71">
        <v>271</v>
      </c>
      <c r="AS278" s="71">
        <v>76</v>
      </c>
      <c r="AT278" s="71">
        <v>0</v>
      </c>
      <c r="AU278" s="71">
        <v>1</v>
      </c>
      <c r="AV278" s="71">
        <v>0</v>
      </c>
      <c r="AW278" s="71">
        <v>0</v>
      </c>
      <c r="AX278" s="71"/>
      <c r="AY278" s="72"/>
      <c r="AZ278" s="71">
        <v>1257.3</v>
      </c>
      <c r="BA278" s="71">
        <v>2906.5</v>
      </c>
      <c r="BB278" s="71">
        <v>0</v>
      </c>
      <c r="BC278" s="71">
        <v>640</v>
      </c>
      <c r="BD278" s="71">
        <v>0</v>
      </c>
      <c r="BE278" s="71">
        <v>0</v>
      </c>
      <c r="BF278" s="71"/>
      <c r="BG278" s="72"/>
      <c r="BH278" s="71">
        <v>0</v>
      </c>
      <c r="BI278" s="71">
        <v>0</v>
      </c>
      <c r="BJ278" s="71">
        <v>15.111000000000001</v>
      </c>
      <c r="BK278" s="71">
        <v>0</v>
      </c>
      <c r="BL278" s="71">
        <v>0</v>
      </c>
      <c r="BM278" s="71">
        <v>0</v>
      </c>
      <c r="BN278" s="72"/>
      <c r="BO278" s="71">
        <v>0</v>
      </c>
      <c r="BP278" s="71">
        <v>0</v>
      </c>
      <c r="BQ278" s="71">
        <v>4</v>
      </c>
      <c r="BR278" s="71">
        <v>0</v>
      </c>
      <c r="BS278" s="71">
        <v>0</v>
      </c>
      <c r="BT278" s="71">
        <v>0</v>
      </c>
      <c r="BU278"/>
      <c r="BV278" s="70">
        <v>15.111000000000001</v>
      </c>
      <c r="BW278" s="70">
        <v>0</v>
      </c>
      <c r="BX278" s="70">
        <v>0</v>
      </c>
      <c r="BY278" s="70">
        <v>0</v>
      </c>
      <c r="BZ278" s="70">
        <v>0</v>
      </c>
      <c r="CA278" s="70">
        <v>0</v>
      </c>
      <c r="CB278" s="70">
        <v>0</v>
      </c>
      <c r="CC278" s="70">
        <v>0</v>
      </c>
      <c r="CD278" s="70">
        <v>0</v>
      </c>
    </row>
    <row r="279" spans="1:82">
      <c r="A279" s="70" t="s">
        <v>1974</v>
      </c>
      <c r="B279" s="70">
        <v>493</v>
      </c>
      <c r="C279" s="70">
        <v>19</v>
      </c>
      <c r="D279" s="70">
        <v>29</v>
      </c>
      <c r="E279" s="70">
        <v>2022</v>
      </c>
      <c r="F279" s="70" t="s">
        <v>161</v>
      </c>
      <c r="G279" s="70" t="s">
        <v>1955</v>
      </c>
      <c r="H279" s="70" t="s">
        <v>1956</v>
      </c>
      <c r="I279" s="148"/>
      <c r="J279" s="71">
        <v>85.043664045277879</v>
      </c>
      <c r="K279" s="71">
        <v>3.1838068413334444</v>
      </c>
      <c r="L279" s="71">
        <v>10.157353504323282</v>
      </c>
      <c r="M279" s="71">
        <v>37.032775784005068</v>
      </c>
      <c r="N279" s="71">
        <v>67.871102895192351</v>
      </c>
      <c r="O279" s="71">
        <v>27.73180299735759</v>
      </c>
      <c r="P279" s="71">
        <v>32.344518706949657</v>
      </c>
      <c r="Q279" s="71">
        <v>1.8577556199960583</v>
      </c>
      <c r="R279" s="71">
        <v>0</v>
      </c>
      <c r="S279" s="71">
        <v>3.4974718976907231</v>
      </c>
      <c r="T279" s="72"/>
      <c r="U279" s="71">
        <v>5026294</v>
      </c>
      <c r="V279" s="71">
        <v>979</v>
      </c>
      <c r="W279" s="71">
        <v>268</v>
      </c>
      <c r="X279" s="71">
        <v>9215</v>
      </c>
      <c r="Y279" s="71">
        <v>13930</v>
      </c>
      <c r="Z279" s="71">
        <v>19386</v>
      </c>
      <c r="AA279" s="71">
        <v>7067</v>
      </c>
      <c r="AB279" s="71">
        <v>31557</v>
      </c>
      <c r="AC279" s="71">
        <v>0</v>
      </c>
      <c r="AD279" s="71">
        <v>3.4974718976907231</v>
      </c>
      <c r="AE279" s="72"/>
      <c r="AF279" s="71">
        <v>49879671.298616044</v>
      </c>
      <c r="AG279" s="71">
        <v>2625432.8237227122</v>
      </c>
      <c r="AH279" s="71">
        <v>2066507.4859789123</v>
      </c>
      <c r="AI279" s="71">
        <v>54748519.116794989</v>
      </c>
      <c r="AJ279" s="71">
        <v>79806971.654728517</v>
      </c>
      <c r="AK279" s="71">
        <v>0</v>
      </c>
      <c r="AL279" s="71">
        <v>0</v>
      </c>
      <c r="AM279" s="71">
        <v>4074870.0296053453</v>
      </c>
      <c r="AN279" s="71">
        <v>0</v>
      </c>
      <c r="AO279" s="71">
        <v>0</v>
      </c>
      <c r="AP279" s="71">
        <v>193201972.40944651</v>
      </c>
      <c r="AQ279" s="72"/>
      <c r="AR279" s="71">
        <v>300</v>
      </c>
      <c r="AS279" s="71">
        <v>77</v>
      </c>
      <c r="AT279" s="71">
        <v>0</v>
      </c>
      <c r="AU279" s="71">
        <v>1</v>
      </c>
      <c r="AV279" s="71">
        <v>0</v>
      </c>
      <c r="AW279" s="71">
        <v>0</v>
      </c>
      <c r="AX279" s="71"/>
      <c r="AY279" s="72"/>
      <c r="AZ279" s="71">
        <v>1431.2999999999993</v>
      </c>
      <c r="BA279" s="71">
        <v>2944.9999999999995</v>
      </c>
      <c r="BB279" s="71">
        <v>0</v>
      </c>
      <c r="BC279" s="71">
        <v>640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1975</v>
      </c>
      <c r="B280" s="70">
        <v>493</v>
      </c>
      <c r="C280" s="70">
        <v>20</v>
      </c>
      <c r="D280" s="70">
        <v>29</v>
      </c>
      <c r="E280" s="70">
        <v>2023</v>
      </c>
      <c r="F280" s="70" t="s">
        <v>1539</v>
      </c>
      <c r="G280" s="70" t="s">
        <v>1955</v>
      </c>
      <c r="H280" s="70" t="s">
        <v>1956</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324</v>
      </c>
      <c r="AS280" s="71">
        <v>77</v>
      </c>
      <c r="AT280" s="71">
        <v>0</v>
      </c>
      <c r="AU280" s="71">
        <v>1</v>
      </c>
      <c r="AV280" s="71">
        <v>0</v>
      </c>
      <c r="AW280" s="71">
        <v>0</v>
      </c>
      <c r="AX280" s="71"/>
      <c r="AY280" s="72"/>
      <c r="AZ280" s="71">
        <v>1572.1</v>
      </c>
      <c r="BA280" s="71">
        <v>2944.9999999999995</v>
      </c>
      <c r="BB280" s="71">
        <v>0</v>
      </c>
      <c r="BC280" s="71">
        <v>640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1976</v>
      </c>
      <c r="B281" s="70">
        <v>493</v>
      </c>
      <c r="C281" s="70">
        <v>21</v>
      </c>
      <c r="D281" s="70">
        <v>29</v>
      </c>
      <c r="E281" s="70">
        <v>2024</v>
      </c>
      <c r="F281" s="70" t="s">
        <v>1554</v>
      </c>
      <c r="G281" s="70" t="s">
        <v>1955</v>
      </c>
      <c r="H281" s="70" t="s">
        <v>1956</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1977</v>
      </c>
      <c r="B282" s="70">
        <v>256</v>
      </c>
      <c r="C282" s="70">
        <v>1</v>
      </c>
      <c r="D282" s="70">
        <v>16</v>
      </c>
      <c r="E282" s="70">
        <v>1990</v>
      </c>
      <c r="F282" s="70" t="s">
        <v>787</v>
      </c>
      <c r="G282" s="70" t="s">
        <v>1662</v>
      </c>
      <c r="H282" s="70" t="s">
        <v>1663</v>
      </c>
      <c r="I282" s="148"/>
      <c r="J282" s="71">
        <v>246.43007087278019</v>
      </c>
      <c r="K282" s="71">
        <v>18.60959793628594</v>
      </c>
      <c r="L282" s="71">
        <v>106.35645142339899</v>
      </c>
      <c r="M282" s="71">
        <v>50.38682105573961</v>
      </c>
      <c r="N282" s="71">
        <v>80.410890940908317</v>
      </c>
      <c r="O282" s="71">
        <v>35.063432961983658</v>
      </c>
      <c r="P282" s="71">
        <v>36.349245315895253</v>
      </c>
      <c r="Q282" s="71">
        <v>2.97057118965308</v>
      </c>
      <c r="R282" s="71">
        <v>29.976842059880308</v>
      </c>
      <c r="S282" s="71">
        <v>2.4189731034843249</v>
      </c>
      <c r="T282" s="72"/>
      <c r="U282" s="71">
        <v>6918882</v>
      </c>
      <c r="V282" s="71">
        <v>3405</v>
      </c>
      <c r="W282" s="71">
        <v>1244</v>
      </c>
      <c r="X282" s="71">
        <v>16896</v>
      </c>
      <c r="Y282" s="71">
        <v>17202</v>
      </c>
      <c r="Z282" s="71">
        <v>14422</v>
      </c>
      <c r="AA282" s="71">
        <v>8826</v>
      </c>
      <c r="AB282" s="71">
        <v>48232</v>
      </c>
      <c r="AC282" s="71">
        <v>5192043</v>
      </c>
      <c r="AD282" s="71">
        <v>2.4189731034843249</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1978</v>
      </c>
      <c r="B283" s="70">
        <v>257</v>
      </c>
      <c r="C283" s="70">
        <v>2</v>
      </c>
      <c r="D283" s="70">
        <v>16</v>
      </c>
      <c r="E283" s="70">
        <v>2005</v>
      </c>
      <c r="F283" s="70" t="s">
        <v>789</v>
      </c>
      <c r="G283" s="70" t="s">
        <v>1662</v>
      </c>
      <c r="H283" s="70" t="s">
        <v>1663</v>
      </c>
      <c r="I283" s="148"/>
      <c r="J283" s="71">
        <v>165.19912192598051</v>
      </c>
      <c r="K283" s="71">
        <v>7.9695294609542584</v>
      </c>
      <c r="L283" s="71">
        <v>35.36081623488279</v>
      </c>
      <c r="M283" s="71">
        <v>75.844942452860778</v>
      </c>
      <c r="N283" s="71">
        <v>94.698622548526373</v>
      </c>
      <c r="O283" s="71">
        <v>44.711171725092292</v>
      </c>
      <c r="P283" s="71">
        <v>33.968621996771162</v>
      </c>
      <c r="Q283" s="71">
        <v>2.44735964002435</v>
      </c>
      <c r="R283" s="71">
        <v>54.488109836377738</v>
      </c>
      <c r="S283" s="71">
        <v>0</v>
      </c>
      <c r="T283" s="72"/>
      <c r="U283" s="71">
        <v>5102237</v>
      </c>
      <c r="V283" s="71">
        <v>2431</v>
      </c>
      <c r="W283" s="71">
        <v>314</v>
      </c>
      <c r="X283" s="71">
        <v>12317</v>
      </c>
      <c r="Y283" s="71">
        <v>19307</v>
      </c>
      <c r="Z283" s="71">
        <v>21281</v>
      </c>
      <c r="AA283" s="71">
        <v>6755</v>
      </c>
      <c r="AB283" s="71">
        <v>41541</v>
      </c>
      <c r="AC283" s="71">
        <v>9635094</v>
      </c>
      <c r="AD283" s="71">
        <v>0</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1979</v>
      </c>
      <c r="B284" s="70">
        <v>258</v>
      </c>
      <c r="C284" s="70">
        <v>3</v>
      </c>
      <c r="D284" s="70">
        <v>16</v>
      </c>
      <c r="E284" s="70">
        <v>2006</v>
      </c>
      <c r="F284" s="70" t="s">
        <v>790</v>
      </c>
      <c r="G284" s="70" t="s">
        <v>1662</v>
      </c>
      <c r="H284" s="70" t="s">
        <v>1663</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1980</v>
      </c>
      <c r="B285" s="70">
        <v>259</v>
      </c>
      <c r="C285" s="70">
        <v>4</v>
      </c>
      <c r="D285" s="70">
        <v>16</v>
      </c>
      <c r="E285" s="70">
        <v>2007</v>
      </c>
      <c r="F285" s="70" t="s">
        <v>791</v>
      </c>
      <c r="G285" s="70" t="s">
        <v>1662</v>
      </c>
      <c r="H285" s="70" t="s">
        <v>1663</v>
      </c>
      <c r="I285" s="148"/>
      <c r="J285" s="71">
        <v>172.30855864235679</v>
      </c>
      <c r="K285" s="71">
        <v>6.9158096818557544</v>
      </c>
      <c r="L285" s="71">
        <v>30.447530949355379</v>
      </c>
      <c r="M285" s="71">
        <v>75.713872916566672</v>
      </c>
      <c r="N285" s="71">
        <v>93.158583261137764</v>
      </c>
      <c r="O285" s="71">
        <v>42.597759611342283</v>
      </c>
      <c r="P285" s="71">
        <v>33.743761319842477</v>
      </c>
      <c r="Q285" s="71">
        <v>2.5033227101180402</v>
      </c>
      <c r="R285" s="71">
        <v>48.135065904736727</v>
      </c>
      <c r="S285" s="71">
        <v>0</v>
      </c>
      <c r="T285" s="72"/>
      <c r="U285" s="71">
        <v>5658650</v>
      </c>
      <c r="V285" s="71">
        <v>2301</v>
      </c>
      <c r="W285" s="71">
        <v>371</v>
      </c>
      <c r="X285" s="71">
        <v>15401</v>
      </c>
      <c r="Y285" s="71">
        <v>19043</v>
      </c>
      <c r="Z285" s="71">
        <v>21077</v>
      </c>
      <c r="AA285" s="71">
        <v>6608</v>
      </c>
      <c r="AB285" s="71">
        <v>40244</v>
      </c>
      <c r="AC285" s="71">
        <v>8755912</v>
      </c>
      <c r="AD285" s="71">
        <v>0</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1981</v>
      </c>
      <c r="B286" s="70">
        <v>260</v>
      </c>
      <c r="C286" s="70">
        <v>5</v>
      </c>
      <c r="D286" s="70">
        <v>16</v>
      </c>
      <c r="E286" s="70">
        <v>2008</v>
      </c>
      <c r="F286" s="70" t="s">
        <v>792</v>
      </c>
      <c r="G286" s="70" t="s">
        <v>1662</v>
      </c>
      <c r="H286" s="70" t="s">
        <v>1663</v>
      </c>
      <c r="I286" s="148"/>
      <c r="J286" s="71">
        <v>166.80735006894491</v>
      </c>
      <c r="K286" s="71">
        <v>6.0697120590147522</v>
      </c>
      <c r="L286" s="71">
        <v>26.29029382619996</v>
      </c>
      <c r="M286" s="71">
        <v>88.592563101243854</v>
      </c>
      <c r="N286" s="71">
        <v>93.996033324386076</v>
      </c>
      <c r="O286" s="71">
        <v>40.801894848726853</v>
      </c>
      <c r="P286" s="71">
        <v>32.236308951741279</v>
      </c>
      <c r="Q286" s="71">
        <v>2.4189363658185901</v>
      </c>
      <c r="R286" s="71">
        <v>46.657151711802179</v>
      </c>
      <c r="S286" s="71">
        <v>0</v>
      </c>
      <c r="T286" s="72"/>
      <c r="U286" s="71">
        <v>5755667</v>
      </c>
      <c r="V286" s="71">
        <v>2301</v>
      </c>
      <c r="W286" s="71">
        <v>371</v>
      </c>
      <c r="X286" s="71">
        <v>15401</v>
      </c>
      <c r="Y286" s="71">
        <v>18959</v>
      </c>
      <c r="Z286" s="71">
        <v>20897</v>
      </c>
      <c r="AA286" s="71">
        <v>6320</v>
      </c>
      <c r="AB286" s="71">
        <v>39527</v>
      </c>
      <c r="AC286" s="71">
        <v>8812894</v>
      </c>
      <c r="AD286" s="71">
        <v>0</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1982</v>
      </c>
      <c r="B287" s="70">
        <v>261</v>
      </c>
      <c r="C287" s="70">
        <v>6</v>
      </c>
      <c r="D287" s="70">
        <v>16</v>
      </c>
      <c r="E287" s="70">
        <v>2009</v>
      </c>
      <c r="F287" s="70" t="s">
        <v>176</v>
      </c>
      <c r="G287" s="70" t="s">
        <v>1662</v>
      </c>
      <c r="H287" s="70" t="s">
        <v>1663</v>
      </c>
      <c r="I287" s="148"/>
      <c r="J287" s="71">
        <v>146.3284821342707</v>
      </c>
      <c r="K287" s="71">
        <v>4.2730859446217124</v>
      </c>
      <c r="L287" s="71">
        <v>25.972588303539482</v>
      </c>
      <c r="M287" s="71">
        <v>67.339422558894483</v>
      </c>
      <c r="N287" s="71">
        <v>80.446364748277531</v>
      </c>
      <c r="O287" s="71">
        <v>41.036592915226073</v>
      </c>
      <c r="P287" s="71">
        <v>31.077697774260471</v>
      </c>
      <c r="Q287" s="71">
        <v>2.2738884626989599</v>
      </c>
      <c r="R287" s="71">
        <v>45.746557726287008</v>
      </c>
      <c r="S287" s="71">
        <v>0</v>
      </c>
      <c r="T287" s="72"/>
      <c r="U287" s="71">
        <v>5098828</v>
      </c>
      <c r="V287" s="71">
        <v>1984</v>
      </c>
      <c r="W287" s="71">
        <v>420</v>
      </c>
      <c r="X287" s="71">
        <v>14784</v>
      </c>
      <c r="Y287" s="71">
        <v>18891</v>
      </c>
      <c r="Z287" s="71">
        <v>20745</v>
      </c>
      <c r="AA287" s="71">
        <v>6255</v>
      </c>
      <c r="AB287" s="71">
        <v>39005</v>
      </c>
      <c r="AC287" s="71">
        <v>8429886</v>
      </c>
      <c r="AD287" s="71">
        <v>0</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16.940000000000001</v>
      </c>
      <c r="BK287" s="71">
        <v>0</v>
      </c>
      <c r="BL287" s="71">
        <v>7.06</v>
      </c>
      <c r="BM287" s="71">
        <v>0</v>
      </c>
      <c r="BN287" s="72"/>
      <c r="BO287" s="71">
        <v>0</v>
      </c>
      <c r="BP287" s="71">
        <v>0</v>
      </c>
      <c r="BQ287" s="71">
        <v>2</v>
      </c>
      <c r="BR287" s="71">
        <v>0</v>
      </c>
      <c r="BS287" s="71">
        <v>1</v>
      </c>
      <c r="BT287" s="71">
        <v>0</v>
      </c>
      <c r="BU287"/>
      <c r="BV287" s="70">
        <v>24</v>
      </c>
      <c r="BW287" s="70">
        <v>0</v>
      </c>
      <c r="BX287" s="70">
        <v>0</v>
      </c>
      <c r="BY287" s="70">
        <v>0</v>
      </c>
      <c r="BZ287" s="70">
        <v>0</v>
      </c>
      <c r="CA287" s="70">
        <v>0</v>
      </c>
      <c r="CB287" s="70">
        <v>0</v>
      </c>
      <c r="CC287" s="70">
        <v>0</v>
      </c>
      <c r="CD287" s="70">
        <v>0</v>
      </c>
    </row>
    <row r="288" spans="1:82">
      <c r="A288" s="70" t="s">
        <v>1983</v>
      </c>
      <c r="B288" s="70">
        <v>262</v>
      </c>
      <c r="C288" s="70">
        <v>7</v>
      </c>
      <c r="D288" s="70">
        <v>16</v>
      </c>
      <c r="E288" s="70">
        <v>2010</v>
      </c>
      <c r="F288" s="70" t="s">
        <v>177</v>
      </c>
      <c r="G288" s="70" t="s">
        <v>1662</v>
      </c>
      <c r="H288" s="70" t="s">
        <v>1663</v>
      </c>
      <c r="I288" s="148"/>
      <c r="J288" s="71">
        <v>128.71724490553629</v>
      </c>
      <c r="K288" s="71">
        <v>4.4564279299577807</v>
      </c>
      <c r="L288" s="71">
        <v>23.64550291074832</v>
      </c>
      <c r="M288" s="71">
        <v>60.278174874117717</v>
      </c>
      <c r="N288" s="71">
        <v>78.931687990085152</v>
      </c>
      <c r="O288" s="71">
        <v>40.874352008457763</v>
      </c>
      <c r="P288" s="71">
        <v>31.44056586951001</v>
      </c>
      <c r="Q288" s="71">
        <v>2.3467414432726699</v>
      </c>
      <c r="R288" s="71">
        <v>49.077755155390783</v>
      </c>
      <c r="S288" s="71">
        <v>0</v>
      </c>
      <c r="T288" s="72"/>
      <c r="U288" s="71">
        <v>5020767</v>
      </c>
      <c r="V288" s="71">
        <v>1984</v>
      </c>
      <c r="W288" s="71">
        <v>420</v>
      </c>
      <c r="X288" s="71">
        <v>14784</v>
      </c>
      <c r="Y288" s="71">
        <v>18851</v>
      </c>
      <c r="Z288" s="71">
        <v>20759</v>
      </c>
      <c r="AA288" s="71">
        <v>6170</v>
      </c>
      <c r="AB288" s="71">
        <v>38573</v>
      </c>
      <c r="AC288" s="71">
        <v>8570378</v>
      </c>
      <c r="AD288" s="71">
        <v>0</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14.486000000000001</v>
      </c>
      <c r="BK288" s="71">
        <v>0</v>
      </c>
      <c r="BL288" s="71">
        <v>9.5120000000000005</v>
      </c>
      <c r="BM288" s="71">
        <v>0</v>
      </c>
      <c r="BN288" s="72"/>
      <c r="BO288" s="71">
        <v>0</v>
      </c>
      <c r="BP288" s="71">
        <v>0</v>
      </c>
      <c r="BQ288" s="71">
        <v>2</v>
      </c>
      <c r="BR288" s="71">
        <v>0</v>
      </c>
      <c r="BS288" s="71">
        <v>2</v>
      </c>
      <c r="BT288" s="71">
        <v>0</v>
      </c>
      <c r="BU288"/>
      <c r="BV288" s="70">
        <v>23.998000000000001</v>
      </c>
      <c r="BW288" s="70">
        <v>0</v>
      </c>
      <c r="BX288" s="70">
        <v>0</v>
      </c>
      <c r="BY288" s="70">
        <v>0</v>
      </c>
      <c r="BZ288" s="70">
        <v>0</v>
      </c>
      <c r="CA288" s="70">
        <v>0</v>
      </c>
      <c r="CB288" s="70">
        <v>0</v>
      </c>
      <c r="CC288" s="70">
        <v>0</v>
      </c>
      <c r="CD288" s="70">
        <v>0</v>
      </c>
    </row>
    <row r="289" spans="1:82">
      <c r="A289" s="70" t="s">
        <v>1984</v>
      </c>
      <c r="B289" s="70">
        <v>263</v>
      </c>
      <c r="C289" s="70">
        <v>8</v>
      </c>
      <c r="D289" s="70">
        <v>16</v>
      </c>
      <c r="E289" s="70">
        <v>2011</v>
      </c>
      <c r="F289" s="70" t="s">
        <v>178</v>
      </c>
      <c r="G289" s="70" t="s">
        <v>1662</v>
      </c>
      <c r="H289" s="70" t="s">
        <v>1663</v>
      </c>
      <c r="I289" s="148"/>
      <c r="J289" s="71">
        <v>123.06304434025191</v>
      </c>
      <c r="K289" s="71">
        <v>6.2442844547528962</v>
      </c>
      <c r="L289" s="71">
        <v>22.062977141540699</v>
      </c>
      <c r="M289" s="71">
        <v>76.148281741228715</v>
      </c>
      <c r="N289" s="71">
        <v>94.418721256327544</v>
      </c>
      <c r="O289" s="71">
        <v>39.876120730928776</v>
      </c>
      <c r="P289" s="71">
        <v>30.299406730956896</v>
      </c>
      <c r="Q289" s="71">
        <v>2.6604818318179899</v>
      </c>
      <c r="R289" s="71">
        <v>44.821929097262093</v>
      </c>
      <c r="S289" s="71">
        <v>0</v>
      </c>
      <c r="T289" s="72"/>
      <c r="U289" s="71">
        <v>4520828</v>
      </c>
      <c r="V289" s="71">
        <v>1984</v>
      </c>
      <c r="W289" s="71">
        <v>420</v>
      </c>
      <c r="X289" s="71">
        <v>14784</v>
      </c>
      <c r="Y289" s="71">
        <v>18734</v>
      </c>
      <c r="Z289" s="71">
        <v>20692</v>
      </c>
      <c r="AA289" s="71">
        <v>6123</v>
      </c>
      <c r="AB289" s="71">
        <v>37911</v>
      </c>
      <c r="AC289" s="71">
        <v>7814244</v>
      </c>
      <c r="AD289" s="71">
        <v>0</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13.661</v>
      </c>
      <c r="BK289" s="71">
        <v>0</v>
      </c>
      <c r="BL289" s="71">
        <v>8.7110000000000003</v>
      </c>
      <c r="BM289" s="71">
        <v>0</v>
      </c>
      <c r="BN289" s="72"/>
      <c r="BO289" s="71">
        <v>0</v>
      </c>
      <c r="BP289" s="71">
        <v>0</v>
      </c>
      <c r="BQ289" s="71">
        <v>2</v>
      </c>
      <c r="BR289" s="71">
        <v>0</v>
      </c>
      <c r="BS289" s="71">
        <v>2</v>
      </c>
      <c r="BT289" s="71">
        <v>0</v>
      </c>
      <c r="BU289"/>
      <c r="BV289" s="70">
        <v>22.372</v>
      </c>
      <c r="BW289" s="70">
        <v>0</v>
      </c>
      <c r="BX289" s="70">
        <v>0</v>
      </c>
      <c r="BY289" s="70">
        <v>0</v>
      </c>
      <c r="BZ289" s="70">
        <v>0</v>
      </c>
      <c r="CA289" s="70">
        <v>0</v>
      </c>
      <c r="CB289" s="70">
        <v>0</v>
      </c>
      <c r="CC289" s="70">
        <v>0</v>
      </c>
      <c r="CD289" s="70">
        <v>0</v>
      </c>
    </row>
    <row r="290" spans="1:82">
      <c r="A290" s="70" t="s">
        <v>1985</v>
      </c>
      <c r="B290" s="70">
        <v>264</v>
      </c>
      <c r="C290" s="70">
        <v>9</v>
      </c>
      <c r="D290" s="70">
        <v>16</v>
      </c>
      <c r="E290" s="70">
        <v>2012</v>
      </c>
      <c r="F290" s="70" t="s">
        <v>179</v>
      </c>
      <c r="G290" s="70" t="s">
        <v>1662</v>
      </c>
      <c r="H290" s="70" t="s">
        <v>1663</v>
      </c>
      <c r="I290" s="148"/>
      <c r="J290" s="71">
        <v>140.8794210170476</v>
      </c>
      <c r="K290" s="71">
        <v>7.0344279423812441</v>
      </c>
      <c r="L290" s="71">
        <v>22.26088787567474</v>
      </c>
      <c r="M290" s="71">
        <v>94.575923973858551</v>
      </c>
      <c r="N290" s="71">
        <v>104.3676491156474</v>
      </c>
      <c r="O290" s="71">
        <v>39.554681577859391</v>
      </c>
      <c r="P290" s="71">
        <v>30.262777631254938</v>
      </c>
      <c r="Q290" s="71">
        <v>2.8606714923830601</v>
      </c>
      <c r="R290" s="71">
        <v>45.164861594394743</v>
      </c>
      <c r="S290" s="71">
        <v>0</v>
      </c>
      <c r="T290" s="72"/>
      <c r="U290" s="71">
        <v>4958671</v>
      </c>
      <c r="V290" s="71">
        <v>1984</v>
      </c>
      <c r="W290" s="71">
        <v>420</v>
      </c>
      <c r="X290" s="71">
        <v>14784</v>
      </c>
      <c r="Y290" s="71">
        <v>18851</v>
      </c>
      <c r="Z290" s="71">
        <v>20688</v>
      </c>
      <c r="AA290" s="71">
        <v>6081</v>
      </c>
      <c r="AB290" s="71">
        <v>37519</v>
      </c>
      <c r="AC290" s="71">
        <v>7670087</v>
      </c>
      <c r="AD290" s="71">
        <v>0</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7.8780000000000001</v>
      </c>
      <c r="BK290" s="71">
        <v>0</v>
      </c>
      <c r="BL290" s="71">
        <v>6.2160000000000002</v>
      </c>
      <c r="BM290" s="71">
        <v>0</v>
      </c>
      <c r="BN290" s="72"/>
      <c r="BO290" s="71">
        <v>0</v>
      </c>
      <c r="BP290" s="71">
        <v>0</v>
      </c>
      <c r="BQ290" s="71">
        <v>1</v>
      </c>
      <c r="BR290" s="71">
        <v>0</v>
      </c>
      <c r="BS290" s="71">
        <v>1</v>
      </c>
      <c r="BT290" s="71">
        <v>0</v>
      </c>
      <c r="BU290"/>
      <c r="BV290" s="70">
        <v>14.093999999999999</v>
      </c>
      <c r="BW290" s="70">
        <v>0</v>
      </c>
      <c r="BX290" s="70">
        <v>0</v>
      </c>
      <c r="BY290" s="70">
        <v>0</v>
      </c>
      <c r="BZ290" s="70">
        <v>0</v>
      </c>
      <c r="CA290" s="70">
        <v>0</v>
      </c>
      <c r="CB290" s="70">
        <v>0</v>
      </c>
      <c r="CC290" s="70">
        <v>0</v>
      </c>
      <c r="CD290" s="70">
        <v>0</v>
      </c>
    </row>
    <row r="291" spans="1:82">
      <c r="A291" s="70" t="s">
        <v>1986</v>
      </c>
      <c r="B291" s="70">
        <v>265</v>
      </c>
      <c r="C291" s="70">
        <v>10</v>
      </c>
      <c r="D291" s="70">
        <v>16</v>
      </c>
      <c r="E291" s="70">
        <v>2013</v>
      </c>
      <c r="F291" s="70" t="s">
        <v>180</v>
      </c>
      <c r="G291" s="70" t="s">
        <v>1662</v>
      </c>
      <c r="H291" s="70" t="s">
        <v>1663</v>
      </c>
      <c r="I291" s="148"/>
      <c r="J291" s="71">
        <v>138.6042090605329</v>
      </c>
      <c r="K291" s="71">
        <v>5.8139786885768094</v>
      </c>
      <c r="L291" s="71">
        <v>19.65811930133275</v>
      </c>
      <c r="M291" s="71">
        <v>87.957870435902848</v>
      </c>
      <c r="N291" s="71">
        <v>100.75444817140431</v>
      </c>
      <c r="O291" s="71">
        <v>38.081917684669612</v>
      </c>
      <c r="P291" s="71">
        <v>30.50668745875193</v>
      </c>
      <c r="Q291" s="71">
        <v>2.8813150841879498</v>
      </c>
      <c r="R291" s="71">
        <v>43.184966200016127</v>
      </c>
      <c r="S291" s="71">
        <v>0</v>
      </c>
      <c r="T291" s="72"/>
      <c r="U291" s="71">
        <v>4967405</v>
      </c>
      <c r="V291" s="71">
        <v>1984</v>
      </c>
      <c r="W291" s="71">
        <v>420</v>
      </c>
      <c r="X291" s="71">
        <v>14784</v>
      </c>
      <c r="Y291" s="71">
        <v>18778</v>
      </c>
      <c r="Z291" s="71">
        <v>20807</v>
      </c>
      <c r="AA291" s="71">
        <v>6107</v>
      </c>
      <c r="AB291" s="71">
        <v>37248</v>
      </c>
      <c r="AC291" s="71">
        <v>7158850</v>
      </c>
      <c r="AD291" s="71">
        <v>0</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12.374000000000001</v>
      </c>
      <c r="BK291" s="71">
        <v>0</v>
      </c>
      <c r="BL291" s="71">
        <v>11.789</v>
      </c>
      <c r="BM291" s="71">
        <v>0</v>
      </c>
      <c r="BN291" s="72"/>
      <c r="BO291" s="71">
        <v>0</v>
      </c>
      <c r="BP291" s="71">
        <v>0</v>
      </c>
      <c r="BQ291" s="71">
        <v>2</v>
      </c>
      <c r="BR291" s="71">
        <v>0</v>
      </c>
      <c r="BS291" s="71">
        <v>2</v>
      </c>
      <c r="BT291" s="71">
        <v>0</v>
      </c>
      <c r="BU291"/>
      <c r="BV291" s="70">
        <v>24.163</v>
      </c>
      <c r="BW291" s="70">
        <v>0</v>
      </c>
      <c r="BX291" s="70">
        <v>0</v>
      </c>
      <c r="BY291" s="70">
        <v>0</v>
      </c>
      <c r="BZ291" s="70">
        <v>0</v>
      </c>
      <c r="CA291" s="70">
        <v>0</v>
      </c>
      <c r="CB291" s="70">
        <v>0</v>
      </c>
      <c r="CC291" s="70">
        <v>0</v>
      </c>
      <c r="CD291" s="70">
        <v>0</v>
      </c>
    </row>
    <row r="292" spans="1:82">
      <c r="A292" s="70" t="s">
        <v>1987</v>
      </c>
      <c r="B292" s="70">
        <v>266</v>
      </c>
      <c r="C292" s="70">
        <v>11</v>
      </c>
      <c r="D292" s="70">
        <v>16</v>
      </c>
      <c r="E292" s="70">
        <v>2014</v>
      </c>
      <c r="F292" s="70" t="s">
        <v>181</v>
      </c>
      <c r="G292" s="1064" t="s">
        <v>1662</v>
      </c>
      <c r="H292" s="70" t="s">
        <v>1663</v>
      </c>
      <c r="I292" s="148"/>
      <c r="J292" s="71">
        <v>127.3946763394902</v>
      </c>
      <c r="K292" s="71">
        <v>6.0977904821484614</v>
      </c>
      <c r="L292" s="71">
        <v>18.708049268502212</v>
      </c>
      <c r="M292" s="71">
        <v>88.939328833333576</v>
      </c>
      <c r="N292" s="71">
        <v>106.07235983936459</v>
      </c>
      <c r="O292" s="71">
        <v>36.070634357014548</v>
      </c>
      <c r="P292" s="71">
        <v>30.499552701971094</v>
      </c>
      <c r="Q292" s="71">
        <v>2.73320467172138</v>
      </c>
      <c r="R292" s="71">
        <v>43.325278081761631</v>
      </c>
      <c r="S292" s="71">
        <v>0</v>
      </c>
      <c r="T292" s="72"/>
      <c r="U292" s="71">
        <v>5070706</v>
      </c>
      <c r="V292" s="71">
        <v>1808</v>
      </c>
      <c r="W292" s="71">
        <v>408</v>
      </c>
      <c r="X292" s="71">
        <v>14212</v>
      </c>
      <c r="Y292" s="71">
        <v>18670</v>
      </c>
      <c r="Z292" s="71">
        <v>20757</v>
      </c>
      <c r="AA292" s="71">
        <v>6074</v>
      </c>
      <c r="AB292" s="71">
        <v>36827</v>
      </c>
      <c r="AC292" s="71">
        <v>7204693</v>
      </c>
      <c r="AD292" s="71">
        <v>0</v>
      </c>
      <c r="AE292" s="72"/>
      <c r="AF292" s="71"/>
      <c r="AG292" s="71"/>
      <c r="AH292" s="71"/>
      <c r="AI292" s="71"/>
      <c r="AJ292" s="71"/>
      <c r="AK292" s="71"/>
      <c r="AL292" s="71"/>
      <c r="AM292" s="71"/>
      <c r="AN292" s="71"/>
      <c r="AO292" s="71"/>
      <c r="AP292" s="71"/>
      <c r="AQ292" s="72"/>
      <c r="AR292" s="71">
        <v>24</v>
      </c>
      <c r="AS292" s="71">
        <v>9</v>
      </c>
      <c r="AT292" s="71">
        <v>7</v>
      </c>
      <c r="AU292" s="71">
        <v>0</v>
      </c>
      <c r="AV292" s="71">
        <v>0</v>
      </c>
      <c r="AW292" s="71">
        <v>1</v>
      </c>
      <c r="AX292" s="71"/>
      <c r="AY292" s="72"/>
      <c r="AZ292" s="71">
        <v>125.78400000000001</v>
      </c>
      <c r="BA292" s="71">
        <v>5234.6019999999999</v>
      </c>
      <c r="BB292" s="71">
        <v>76358</v>
      </c>
      <c r="BC292" s="71">
        <v>0</v>
      </c>
      <c r="BD292" s="71">
        <v>0</v>
      </c>
      <c r="BE292" s="71">
        <v>200</v>
      </c>
      <c r="BF292" s="71"/>
      <c r="BG292" s="72"/>
      <c r="BH292" s="71">
        <v>0</v>
      </c>
      <c r="BI292" s="71">
        <v>0</v>
      </c>
      <c r="BJ292" s="71">
        <v>10.18</v>
      </c>
      <c r="BK292" s="71">
        <v>0</v>
      </c>
      <c r="BL292" s="71">
        <v>11.105</v>
      </c>
      <c r="BM292" s="71">
        <v>0</v>
      </c>
      <c r="BN292" s="72"/>
      <c r="BO292" s="71">
        <v>0</v>
      </c>
      <c r="BP292" s="71">
        <v>0</v>
      </c>
      <c r="BQ292" s="71">
        <v>2</v>
      </c>
      <c r="BR292" s="71">
        <v>0</v>
      </c>
      <c r="BS292" s="71">
        <v>2</v>
      </c>
      <c r="BT292" s="71">
        <v>0</v>
      </c>
      <c r="BU292"/>
      <c r="BV292" s="70">
        <v>21.285</v>
      </c>
      <c r="BW292" s="70">
        <v>0</v>
      </c>
      <c r="BX292" s="70">
        <v>0</v>
      </c>
      <c r="BY292" s="70">
        <v>0</v>
      </c>
      <c r="BZ292" s="70">
        <v>0</v>
      </c>
      <c r="CA292" s="70">
        <v>0</v>
      </c>
      <c r="CB292" s="70">
        <v>0</v>
      </c>
      <c r="CC292" s="70">
        <v>0</v>
      </c>
      <c r="CD292" s="70">
        <v>0</v>
      </c>
    </row>
    <row r="293" spans="1:82">
      <c r="A293" s="70" t="s">
        <v>1988</v>
      </c>
      <c r="B293" s="70">
        <v>267</v>
      </c>
      <c r="C293" s="70">
        <v>12</v>
      </c>
      <c r="D293" s="70">
        <v>16</v>
      </c>
      <c r="E293" s="70">
        <v>2015</v>
      </c>
      <c r="F293" s="70" t="s">
        <v>182</v>
      </c>
      <c r="G293" s="1064" t="s">
        <v>1662</v>
      </c>
      <c r="H293" s="70" t="s">
        <v>1663</v>
      </c>
      <c r="I293" s="148"/>
      <c r="J293" s="71">
        <v>132.03936150864729</v>
      </c>
      <c r="K293" s="71">
        <v>5.8471471900591929</v>
      </c>
      <c r="L293" s="71">
        <v>19.69217354863688</v>
      </c>
      <c r="M293" s="71">
        <v>86.055279128323505</v>
      </c>
      <c r="N293" s="71">
        <v>96.525563979657278</v>
      </c>
      <c r="O293" s="71">
        <v>35.444526945799353</v>
      </c>
      <c r="P293" s="71">
        <v>30.106549546117851</v>
      </c>
      <c r="Q293" s="71">
        <v>2.6289146585129499</v>
      </c>
      <c r="R293" s="71">
        <v>40.974089314167699</v>
      </c>
      <c r="S293" s="71">
        <v>0</v>
      </c>
      <c r="T293" s="72"/>
      <c r="U293" s="71">
        <v>5269299</v>
      </c>
      <c r="V293" s="71">
        <v>1808</v>
      </c>
      <c r="W293" s="71">
        <v>408</v>
      </c>
      <c r="X293" s="71">
        <v>14212</v>
      </c>
      <c r="Y293" s="71">
        <v>18459</v>
      </c>
      <c r="Z293" s="71">
        <v>20593</v>
      </c>
      <c r="AA293" s="71">
        <v>5991</v>
      </c>
      <c r="AB293" s="71">
        <v>36184</v>
      </c>
      <c r="AC293" s="71">
        <v>7003852</v>
      </c>
      <c r="AD293" s="71">
        <v>0</v>
      </c>
      <c r="AE293" s="72"/>
      <c r="AF293" s="71">
        <v>40664764.16669406</v>
      </c>
      <c r="AG293" s="71">
        <v>3895485.6279374198</v>
      </c>
      <c r="AH293" s="71">
        <v>2546234.7536401502</v>
      </c>
      <c r="AI293" s="71">
        <v>90389473.50591439</v>
      </c>
      <c r="AJ293" s="71">
        <v>81755790.056364477</v>
      </c>
      <c r="AK293" s="71">
        <v>0</v>
      </c>
      <c r="AL293" s="71">
        <v>0</v>
      </c>
      <c r="AM293" s="71">
        <v>4958865.4138287874</v>
      </c>
      <c r="AN293" s="71">
        <v>0</v>
      </c>
      <c r="AO293" s="71">
        <v>0</v>
      </c>
      <c r="AP293" s="71">
        <v>224210613.52437928</v>
      </c>
      <c r="AQ293" s="72"/>
      <c r="AR293" s="71">
        <v>37</v>
      </c>
      <c r="AS293" s="71">
        <v>9</v>
      </c>
      <c r="AT293" s="71">
        <v>11</v>
      </c>
      <c r="AU293" s="71">
        <v>0</v>
      </c>
      <c r="AV293" s="71">
        <v>0</v>
      </c>
      <c r="AW293" s="71">
        <v>1</v>
      </c>
      <c r="AX293" s="71"/>
      <c r="AY293" s="72"/>
      <c r="AZ293" s="71">
        <v>215.88399999999999</v>
      </c>
      <c r="BA293" s="71">
        <v>5234.6019999999999</v>
      </c>
      <c r="BB293" s="71">
        <v>76402.100000000006</v>
      </c>
      <c r="BC293" s="71">
        <v>0</v>
      </c>
      <c r="BD293" s="71">
        <v>0</v>
      </c>
      <c r="BE293" s="71">
        <v>200</v>
      </c>
      <c r="BF293" s="71"/>
      <c r="BG293" s="72"/>
      <c r="BH293" s="71">
        <v>0</v>
      </c>
      <c r="BI293" s="71">
        <v>0</v>
      </c>
      <c r="BJ293" s="71">
        <v>10.795</v>
      </c>
      <c r="BK293" s="71">
        <v>0</v>
      </c>
      <c r="BL293" s="71">
        <v>11.258000000000001</v>
      </c>
      <c r="BM293" s="71">
        <v>0</v>
      </c>
      <c r="BN293" s="72"/>
      <c r="BO293" s="71">
        <v>0</v>
      </c>
      <c r="BP293" s="71">
        <v>0</v>
      </c>
      <c r="BQ293" s="71">
        <v>2</v>
      </c>
      <c r="BR293" s="71">
        <v>0</v>
      </c>
      <c r="BS293" s="71">
        <v>2</v>
      </c>
      <c r="BT293" s="71">
        <v>0</v>
      </c>
      <c r="BU293"/>
      <c r="BV293" s="70">
        <v>22.053000000000001</v>
      </c>
      <c r="BW293" s="70">
        <v>0</v>
      </c>
      <c r="BX293" s="70">
        <v>0</v>
      </c>
      <c r="BY293" s="70">
        <v>0</v>
      </c>
      <c r="BZ293" s="70">
        <v>0</v>
      </c>
      <c r="CA293" s="70">
        <v>0</v>
      </c>
      <c r="CB293" s="70">
        <v>0</v>
      </c>
      <c r="CC293" s="70">
        <v>0</v>
      </c>
      <c r="CD293" s="70">
        <v>0</v>
      </c>
    </row>
    <row r="294" spans="1:82">
      <c r="A294" s="70" t="s">
        <v>1989</v>
      </c>
      <c r="B294" s="70">
        <v>268</v>
      </c>
      <c r="C294" s="70">
        <v>13</v>
      </c>
      <c r="D294" s="70">
        <v>16</v>
      </c>
      <c r="E294" s="70">
        <v>2016</v>
      </c>
      <c r="F294" s="70" t="s">
        <v>155</v>
      </c>
      <c r="G294" s="70" t="s">
        <v>1662</v>
      </c>
      <c r="H294" s="70" t="s">
        <v>1663</v>
      </c>
      <c r="I294" s="148"/>
      <c r="J294" s="71">
        <v>135.90946179067484</v>
      </c>
      <c r="K294" s="71">
        <v>5.5154856467628539</v>
      </c>
      <c r="L294" s="71">
        <v>21.175942866396145</v>
      </c>
      <c r="M294" s="71">
        <v>73.782421702960789</v>
      </c>
      <c r="N294" s="71">
        <v>97.069985055420375</v>
      </c>
      <c r="O294" s="71">
        <v>34.75226207915258</v>
      </c>
      <c r="P294" s="71">
        <v>32.718633503964881</v>
      </c>
      <c r="Q294" s="71">
        <v>2.5067306684428527</v>
      </c>
      <c r="R294" s="71">
        <v>41.264339878910022</v>
      </c>
      <c r="S294" s="71">
        <v>0</v>
      </c>
      <c r="T294" s="72"/>
      <c r="U294" s="71">
        <v>5162671</v>
      </c>
      <c r="V294" s="71">
        <v>1808</v>
      </c>
      <c r="W294" s="71">
        <v>408</v>
      </c>
      <c r="X294" s="71">
        <v>14212</v>
      </c>
      <c r="Y294" s="71">
        <v>18254</v>
      </c>
      <c r="Z294" s="71">
        <v>20439</v>
      </c>
      <c r="AA294" s="71">
        <v>6734</v>
      </c>
      <c r="AB294" s="71">
        <v>35490</v>
      </c>
      <c r="AC294" s="71">
        <v>7047543.0666115629</v>
      </c>
      <c r="AD294" s="71">
        <v>0</v>
      </c>
      <c r="AE294" s="72"/>
      <c r="AF294" s="71">
        <v>42589433.220740572</v>
      </c>
      <c r="AG294" s="71">
        <v>3713194.4720900161</v>
      </c>
      <c r="AH294" s="71">
        <v>2158059.420962688</v>
      </c>
      <c r="AI294" s="71">
        <v>90226716.189663932</v>
      </c>
      <c r="AJ294" s="71">
        <v>80305375.180622146</v>
      </c>
      <c r="AK294" s="71">
        <v>0</v>
      </c>
      <c r="AL294" s="71">
        <v>0</v>
      </c>
      <c r="AM294" s="71">
        <v>4867534.285942534</v>
      </c>
      <c r="AN294" s="71">
        <v>0</v>
      </c>
      <c r="AO294" s="71">
        <v>0</v>
      </c>
      <c r="AP294" s="71">
        <v>223860312.77002189</v>
      </c>
      <c r="AQ294" s="72"/>
      <c r="AR294" s="71">
        <v>40</v>
      </c>
      <c r="AS294" s="71">
        <v>10</v>
      </c>
      <c r="AT294" s="71">
        <v>14</v>
      </c>
      <c r="AU294" s="71">
        <v>0</v>
      </c>
      <c r="AV294" s="71">
        <v>0</v>
      </c>
      <c r="AW294" s="71">
        <v>1</v>
      </c>
      <c r="AX294" s="71"/>
      <c r="AY294" s="72"/>
      <c r="AZ294" s="71">
        <v>236.684</v>
      </c>
      <c r="BA294" s="71">
        <v>5258.7020000000002</v>
      </c>
      <c r="BB294" s="71">
        <v>76451.100000000006</v>
      </c>
      <c r="BC294" s="71">
        <v>0</v>
      </c>
      <c r="BD294" s="71">
        <v>0</v>
      </c>
      <c r="BE294" s="71">
        <v>200</v>
      </c>
      <c r="BF294" s="71"/>
      <c r="BG294" s="72"/>
      <c r="BH294" s="71">
        <v>0</v>
      </c>
      <c r="BI294" s="71">
        <v>0</v>
      </c>
      <c r="BJ294" s="71">
        <v>10.154999999999999</v>
      </c>
      <c r="BK294" s="71">
        <v>0</v>
      </c>
      <c r="BL294" s="71">
        <v>11.342000000000001</v>
      </c>
      <c r="BM294" s="71">
        <v>0</v>
      </c>
      <c r="BN294" s="72"/>
      <c r="BO294" s="71">
        <v>0</v>
      </c>
      <c r="BP294" s="71">
        <v>0</v>
      </c>
      <c r="BQ294" s="71">
        <v>2</v>
      </c>
      <c r="BR294" s="71">
        <v>0</v>
      </c>
      <c r="BS294" s="71">
        <v>2</v>
      </c>
      <c r="BT294" s="71">
        <v>0</v>
      </c>
      <c r="BU294"/>
      <c r="BV294" s="70">
        <v>21.497</v>
      </c>
      <c r="BW294" s="70">
        <v>0</v>
      </c>
      <c r="BX294" s="70">
        <v>0</v>
      </c>
      <c r="BY294" s="70">
        <v>0</v>
      </c>
      <c r="BZ294" s="70">
        <v>0</v>
      </c>
      <c r="CA294" s="70">
        <v>0</v>
      </c>
      <c r="CB294" s="70">
        <v>0</v>
      </c>
      <c r="CC294" s="70">
        <v>0</v>
      </c>
      <c r="CD294" s="70">
        <v>0</v>
      </c>
    </row>
    <row r="295" spans="1:82">
      <c r="A295" s="70" t="s">
        <v>1990</v>
      </c>
      <c r="B295" s="70">
        <v>269</v>
      </c>
      <c r="C295" s="70">
        <v>14</v>
      </c>
      <c r="D295" s="70">
        <v>16</v>
      </c>
      <c r="E295" s="70">
        <v>2017</v>
      </c>
      <c r="F295" s="70" t="s">
        <v>156</v>
      </c>
      <c r="G295" s="70" t="s">
        <v>1662</v>
      </c>
      <c r="H295" s="70" t="s">
        <v>1663</v>
      </c>
      <c r="I295" s="148"/>
      <c r="J295" s="71">
        <v>142.87805203210684</v>
      </c>
      <c r="K295" s="71">
        <v>5.6360005082685971</v>
      </c>
      <c r="L295" s="71">
        <v>19.115736550759731</v>
      </c>
      <c r="M295" s="71">
        <v>73.980894239738603</v>
      </c>
      <c r="N295" s="71">
        <v>94.260064086659881</v>
      </c>
      <c r="O295" s="71">
        <v>34.17515268580712</v>
      </c>
      <c r="P295" s="71">
        <v>32.569307968106209</v>
      </c>
      <c r="Q295" s="71">
        <v>2.3792577541982101</v>
      </c>
      <c r="R295" s="71">
        <v>40.646429556488705</v>
      </c>
      <c r="S295" s="71">
        <v>0</v>
      </c>
      <c r="T295" s="72"/>
      <c r="U295" s="71">
        <v>5340441</v>
      </c>
      <c r="V295" s="71">
        <v>1808</v>
      </c>
      <c r="W295" s="71">
        <v>408</v>
      </c>
      <c r="X295" s="71">
        <v>14212</v>
      </c>
      <c r="Y295" s="71">
        <v>18114</v>
      </c>
      <c r="Z295" s="71">
        <v>20433</v>
      </c>
      <c r="AA295" s="71">
        <v>6746</v>
      </c>
      <c r="AB295" s="71">
        <v>34834</v>
      </c>
      <c r="AC295" s="71">
        <v>7079754</v>
      </c>
      <c r="AD295" s="71">
        <v>0</v>
      </c>
      <c r="AE295" s="72"/>
      <c r="AF295" s="71">
        <v>43291074.75588464</v>
      </c>
      <c r="AG295" s="71">
        <v>3723983.3374802512</v>
      </c>
      <c r="AH295" s="71">
        <v>2636297.9122426929</v>
      </c>
      <c r="AI295" s="71">
        <v>87994450.436682031</v>
      </c>
      <c r="AJ295" s="71">
        <v>72262425.829599142</v>
      </c>
      <c r="AK295" s="71">
        <v>0</v>
      </c>
      <c r="AL295" s="71">
        <v>0</v>
      </c>
      <c r="AM295" s="71">
        <v>4785037.9736988964</v>
      </c>
      <c r="AN295" s="71">
        <v>0</v>
      </c>
      <c r="AO295" s="71">
        <v>0</v>
      </c>
      <c r="AP295" s="71">
        <v>214693270.24558765</v>
      </c>
      <c r="AQ295" s="72"/>
      <c r="AR295" s="71">
        <v>47</v>
      </c>
      <c r="AS295" s="71">
        <v>12</v>
      </c>
      <c r="AT295" s="71">
        <v>15</v>
      </c>
      <c r="AU295" s="71">
        <v>0</v>
      </c>
      <c r="AV295" s="71">
        <v>0</v>
      </c>
      <c r="AW295" s="71">
        <v>1</v>
      </c>
      <c r="AX295" s="71"/>
      <c r="AY295" s="72"/>
      <c r="AZ295" s="71">
        <v>292.48399999999998</v>
      </c>
      <c r="BA295" s="71">
        <v>5357.7020000000002</v>
      </c>
      <c r="BB295" s="71">
        <v>76470.899999999994</v>
      </c>
      <c r="BC295" s="71">
        <v>0</v>
      </c>
      <c r="BD295" s="71">
        <v>0</v>
      </c>
      <c r="BE295" s="71">
        <v>200</v>
      </c>
      <c r="BF295" s="71"/>
      <c r="BG295" s="72"/>
      <c r="BH295" s="71">
        <v>0</v>
      </c>
      <c r="BI295" s="71">
        <v>0</v>
      </c>
      <c r="BJ295" s="71">
        <v>7.7460000000000004</v>
      </c>
      <c r="BK295" s="71">
        <v>0</v>
      </c>
      <c r="BL295" s="71">
        <v>10.314</v>
      </c>
      <c r="BM295" s="71">
        <v>0</v>
      </c>
      <c r="BN295" s="72"/>
      <c r="BO295" s="71">
        <v>0</v>
      </c>
      <c r="BP295" s="71">
        <v>0</v>
      </c>
      <c r="BQ295" s="71">
        <v>1</v>
      </c>
      <c r="BR295" s="71">
        <v>0</v>
      </c>
      <c r="BS295" s="71">
        <v>2</v>
      </c>
      <c r="BT295" s="71">
        <v>0</v>
      </c>
      <c r="BU295"/>
      <c r="BV295" s="70">
        <v>18.059999999999999</v>
      </c>
      <c r="BW295" s="70">
        <v>0</v>
      </c>
      <c r="BX295" s="70">
        <v>0</v>
      </c>
      <c r="BY295" s="70">
        <v>0</v>
      </c>
      <c r="BZ295" s="70">
        <v>0</v>
      </c>
      <c r="CA295" s="70">
        <v>0</v>
      </c>
      <c r="CB295" s="70">
        <v>0</v>
      </c>
      <c r="CC295" s="70">
        <v>0</v>
      </c>
      <c r="CD295" s="70">
        <v>0</v>
      </c>
    </row>
    <row r="296" spans="1:82">
      <c r="A296" s="70" t="s">
        <v>1991</v>
      </c>
      <c r="B296" s="70">
        <v>270</v>
      </c>
      <c r="C296" s="70">
        <v>15</v>
      </c>
      <c r="D296" s="70">
        <v>16</v>
      </c>
      <c r="E296" s="70">
        <v>2018</v>
      </c>
      <c r="F296" s="70" t="s">
        <v>183</v>
      </c>
      <c r="G296" s="70" t="s">
        <v>1662</v>
      </c>
      <c r="H296" s="70" t="s">
        <v>1663</v>
      </c>
      <c r="I296" s="148"/>
      <c r="J296" s="71">
        <v>127.30845821489076</v>
      </c>
      <c r="K296" s="71">
        <v>5.2455899392693066</v>
      </c>
      <c r="L296" s="71">
        <v>17.536226111101655</v>
      </c>
      <c r="M296" s="71">
        <v>74.345773660797306</v>
      </c>
      <c r="N296" s="71">
        <v>85.686516448647907</v>
      </c>
      <c r="O296" s="71">
        <v>33.237673925027671</v>
      </c>
      <c r="P296" s="71">
        <v>32.942968580628524</v>
      </c>
      <c r="Q296" s="71">
        <v>2.1707301624384399</v>
      </c>
      <c r="R296" s="71">
        <v>42.08131004684008</v>
      </c>
      <c r="S296" s="71">
        <v>0</v>
      </c>
      <c r="T296" s="72"/>
      <c r="U296" s="71">
        <v>4972056</v>
      </c>
      <c r="V296" s="71">
        <v>1808</v>
      </c>
      <c r="W296" s="71">
        <v>408</v>
      </c>
      <c r="X296" s="71">
        <v>14212</v>
      </c>
      <c r="Y296" s="71">
        <v>17885</v>
      </c>
      <c r="Z296" s="71">
        <v>20253</v>
      </c>
      <c r="AA296" s="71">
        <v>6892</v>
      </c>
      <c r="AB296" s="71">
        <v>34249</v>
      </c>
      <c r="AC296" s="71">
        <v>7300954</v>
      </c>
      <c r="AD296" s="71">
        <v>0</v>
      </c>
      <c r="AE296" s="72"/>
      <c r="AF296" s="71">
        <v>40458980.310771272</v>
      </c>
      <c r="AG296" s="71">
        <v>3369314.0621658028</v>
      </c>
      <c r="AH296" s="71">
        <v>2484711.1066707792</v>
      </c>
      <c r="AI296" s="71">
        <v>89948302.490541428</v>
      </c>
      <c r="AJ296" s="71">
        <v>66278698.605676427</v>
      </c>
      <c r="AK296" s="71">
        <v>0</v>
      </c>
      <c r="AL296" s="71">
        <v>0</v>
      </c>
      <c r="AM296" s="71">
        <v>4714412.8907632614</v>
      </c>
      <c r="AN296" s="71">
        <v>0</v>
      </c>
      <c r="AO296" s="71">
        <v>0</v>
      </c>
      <c r="AP296" s="71">
        <v>207254419.46658894</v>
      </c>
      <c r="AQ296" s="72"/>
      <c r="AR296" s="71">
        <v>51</v>
      </c>
      <c r="AS296" s="71">
        <v>14</v>
      </c>
      <c r="AT296" s="71">
        <v>22</v>
      </c>
      <c r="AU296" s="71">
        <v>0</v>
      </c>
      <c r="AV296" s="71">
        <v>0</v>
      </c>
      <c r="AW296" s="71">
        <v>2</v>
      </c>
      <c r="AX296" s="71"/>
      <c r="AY296" s="72"/>
      <c r="AZ296" s="71">
        <v>321.762</v>
      </c>
      <c r="BA296" s="71">
        <v>5457.2020000000002</v>
      </c>
      <c r="BB296" s="71">
        <v>106579</v>
      </c>
      <c r="BC296" s="71">
        <v>0</v>
      </c>
      <c r="BD296" s="71">
        <v>0</v>
      </c>
      <c r="BE296" s="71">
        <v>498</v>
      </c>
      <c r="BF296" s="71"/>
      <c r="BG296" s="72"/>
      <c r="BH296" s="71">
        <v>0</v>
      </c>
      <c r="BI296" s="71">
        <v>0</v>
      </c>
      <c r="BJ296" s="71">
        <v>8.1240000000000006</v>
      </c>
      <c r="BK296" s="71">
        <v>0</v>
      </c>
      <c r="BL296" s="71">
        <v>9.9779999999999998</v>
      </c>
      <c r="BM296" s="71">
        <v>0</v>
      </c>
      <c r="BN296" s="72"/>
      <c r="BO296" s="71">
        <v>0</v>
      </c>
      <c r="BP296" s="71">
        <v>0</v>
      </c>
      <c r="BQ296" s="71">
        <v>1</v>
      </c>
      <c r="BR296" s="71">
        <v>0</v>
      </c>
      <c r="BS296" s="71">
        <v>2</v>
      </c>
      <c r="BT296" s="71">
        <v>0</v>
      </c>
      <c r="BU296"/>
      <c r="BV296" s="70">
        <v>18.102</v>
      </c>
      <c r="BW296" s="70">
        <v>0</v>
      </c>
      <c r="BX296" s="70">
        <v>0</v>
      </c>
      <c r="BY296" s="70">
        <v>0</v>
      </c>
      <c r="BZ296" s="70">
        <v>0</v>
      </c>
      <c r="CA296" s="70">
        <v>0</v>
      </c>
      <c r="CB296" s="70">
        <v>0</v>
      </c>
      <c r="CC296" s="70">
        <v>0</v>
      </c>
      <c r="CD296" s="70">
        <v>0</v>
      </c>
    </row>
    <row r="297" spans="1:82">
      <c r="A297" s="70" t="s">
        <v>1992</v>
      </c>
      <c r="B297" s="70">
        <v>271</v>
      </c>
      <c r="C297" s="70">
        <v>16</v>
      </c>
      <c r="D297" s="70">
        <v>16</v>
      </c>
      <c r="E297" s="70">
        <v>2019</v>
      </c>
      <c r="F297" s="70" t="s">
        <v>158</v>
      </c>
      <c r="G297" s="70" t="s">
        <v>1662</v>
      </c>
      <c r="H297" s="70" t="s">
        <v>1663</v>
      </c>
      <c r="I297" s="148"/>
      <c r="J297" s="71">
        <v>137.49139502900786</v>
      </c>
      <c r="K297" s="71">
        <v>4.8675212034948157</v>
      </c>
      <c r="L297" s="71">
        <v>17.614794387633587</v>
      </c>
      <c r="M297" s="71">
        <v>66.694909789251469</v>
      </c>
      <c r="N297" s="71">
        <v>85.944480859118599</v>
      </c>
      <c r="O297" s="71">
        <v>32.20262293899065</v>
      </c>
      <c r="P297" s="71">
        <v>29.709489212774447</v>
      </c>
      <c r="Q297" s="71">
        <v>2.07377192777526</v>
      </c>
      <c r="R297" s="71">
        <v>40.518465496524144</v>
      </c>
      <c r="S297" s="71">
        <v>0</v>
      </c>
      <c r="T297" s="72"/>
      <c r="U297" s="71">
        <v>5648710</v>
      </c>
      <c r="V297" s="71">
        <v>1808</v>
      </c>
      <c r="W297" s="71">
        <v>408</v>
      </c>
      <c r="X297" s="71">
        <v>14212</v>
      </c>
      <c r="Y297" s="71">
        <v>17720</v>
      </c>
      <c r="Z297" s="71">
        <v>20161</v>
      </c>
      <c r="AA297" s="71">
        <v>6169</v>
      </c>
      <c r="AB297" s="71">
        <v>33605</v>
      </c>
      <c r="AC297" s="71">
        <v>7144946</v>
      </c>
      <c r="AD297" s="71">
        <v>0</v>
      </c>
      <c r="AE297" s="72"/>
      <c r="AF297" s="71">
        <v>45103989.670106404</v>
      </c>
      <c r="AG297" s="71">
        <v>3368316.3137129559</v>
      </c>
      <c r="AH297" s="71">
        <v>2682745.8066520402</v>
      </c>
      <c r="AI297" s="71">
        <v>88141869.361671969</v>
      </c>
      <c r="AJ297" s="71">
        <v>69268766.320537716</v>
      </c>
      <c r="AK297" s="71">
        <v>0</v>
      </c>
      <c r="AL297" s="71">
        <v>0</v>
      </c>
      <c r="AM297" s="71">
        <v>4576748.0216954444</v>
      </c>
      <c r="AN297" s="71">
        <v>0</v>
      </c>
      <c r="AO297" s="71">
        <v>0</v>
      </c>
      <c r="AP297" s="71">
        <v>213142435.49437651</v>
      </c>
      <c r="AQ297" s="72"/>
      <c r="AR297" s="71">
        <v>56</v>
      </c>
      <c r="AS297" s="71">
        <v>18</v>
      </c>
      <c r="AT297" s="71">
        <v>27</v>
      </c>
      <c r="AU297" s="71">
        <v>0</v>
      </c>
      <c r="AV297" s="71">
        <v>0</v>
      </c>
      <c r="AW297" s="71">
        <v>2</v>
      </c>
      <c r="AX297" s="71"/>
      <c r="AY297" s="72"/>
      <c r="AZ297" s="71">
        <v>350.16199999999992</v>
      </c>
      <c r="BA297" s="71">
        <v>5616.2020000000002</v>
      </c>
      <c r="BB297" s="71">
        <v>106675.7</v>
      </c>
      <c r="BC297" s="71">
        <v>0</v>
      </c>
      <c r="BD297" s="71">
        <v>0</v>
      </c>
      <c r="BE297" s="71">
        <v>498</v>
      </c>
      <c r="BF297" s="71"/>
      <c r="BG297" s="72"/>
      <c r="BH297" s="71">
        <v>0</v>
      </c>
      <c r="BI297" s="71">
        <v>0</v>
      </c>
      <c r="BJ297" s="71">
        <v>8.8559999999999999</v>
      </c>
      <c r="BK297" s="71">
        <v>0</v>
      </c>
      <c r="BL297" s="71">
        <v>9.5210000000000008</v>
      </c>
      <c r="BM297" s="71">
        <v>0</v>
      </c>
      <c r="BN297" s="72"/>
      <c r="BO297" s="71">
        <v>0</v>
      </c>
      <c r="BP297" s="71">
        <v>0</v>
      </c>
      <c r="BQ297" s="71">
        <v>1</v>
      </c>
      <c r="BR297" s="71">
        <v>0</v>
      </c>
      <c r="BS297" s="71">
        <v>2</v>
      </c>
      <c r="BT297" s="71">
        <v>0</v>
      </c>
      <c r="BU297"/>
      <c r="BV297" s="70">
        <v>18.376999999999999</v>
      </c>
      <c r="BW297" s="70">
        <v>0</v>
      </c>
      <c r="BX297" s="70">
        <v>0</v>
      </c>
      <c r="BY297" s="70">
        <v>0</v>
      </c>
      <c r="BZ297" s="70">
        <v>0</v>
      </c>
      <c r="CA297" s="70">
        <v>0</v>
      </c>
      <c r="CB297" s="70">
        <v>0</v>
      </c>
      <c r="CC297" s="70">
        <v>0</v>
      </c>
      <c r="CD297" s="70">
        <v>0</v>
      </c>
    </row>
    <row r="298" spans="1:82">
      <c r="A298" s="70" t="s">
        <v>1993</v>
      </c>
      <c r="B298" s="70">
        <v>272</v>
      </c>
      <c r="C298" s="70">
        <v>17</v>
      </c>
      <c r="D298" s="70">
        <v>16</v>
      </c>
      <c r="E298" s="70">
        <v>2020</v>
      </c>
      <c r="F298" s="70" t="s">
        <v>159</v>
      </c>
      <c r="G298" s="70" t="s">
        <v>1662</v>
      </c>
      <c r="H298" s="70" t="s">
        <v>1663</v>
      </c>
      <c r="I298" s="148"/>
      <c r="J298" s="71">
        <v>112.8098353192196</v>
      </c>
      <c r="K298" s="71">
        <v>5.0225018093177223</v>
      </c>
      <c r="L298" s="71">
        <v>21.718751663262932</v>
      </c>
      <c r="M298" s="71">
        <v>57.220923434130931</v>
      </c>
      <c r="N298" s="71">
        <v>78.395107587523896</v>
      </c>
      <c r="O298" s="71">
        <v>28.012531660691344</v>
      </c>
      <c r="P298" s="71">
        <v>28.626602502815889</v>
      </c>
      <c r="Q298" s="71">
        <v>1.9475906153131199</v>
      </c>
      <c r="R298" s="71">
        <v>37.137449470253273</v>
      </c>
      <c r="S298" s="71">
        <v>0</v>
      </c>
      <c r="T298" s="72"/>
      <c r="U298" s="71">
        <v>5253830</v>
      </c>
      <c r="V298" s="71">
        <v>1726</v>
      </c>
      <c r="W298" s="71">
        <v>447</v>
      </c>
      <c r="X298" s="71">
        <v>12822</v>
      </c>
      <c r="Y298" s="71">
        <v>17635</v>
      </c>
      <c r="Z298" s="71">
        <v>20017</v>
      </c>
      <c r="AA298" s="71">
        <v>6318</v>
      </c>
      <c r="AB298" s="71">
        <v>33032</v>
      </c>
      <c r="AC298" s="71">
        <v>6583346.9999999991</v>
      </c>
      <c r="AD298" s="71">
        <v>0</v>
      </c>
      <c r="AE298" s="72"/>
      <c r="AF298" s="71">
        <v>41021418.315009743</v>
      </c>
      <c r="AG298" s="71">
        <v>3217919.9023327762</v>
      </c>
      <c r="AH298" s="71">
        <v>3185017.7506579966</v>
      </c>
      <c r="AI298" s="71">
        <v>73619842.219700828</v>
      </c>
      <c r="AJ298" s="71">
        <v>72417912.715498701</v>
      </c>
      <c r="AK298" s="71"/>
      <c r="AL298" s="71"/>
      <c r="AM298" s="71">
        <v>4311042.9931743937</v>
      </c>
      <c r="AN298" s="71"/>
      <c r="AO298" s="71"/>
      <c r="AP298" s="71">
        <v>197773153.89637443</v>
      </c>
      <c r="AQ298" s="72"/>
      <c r="AR298" s="71">
        <v>59</v>
      </c>
      <c r="AS298" s="71">
        <v>32</v>
      </c>
      <c r="AT298" s="71">
        <v>26</v>
      </c>
      <c r="AU298" s="71">
        <v>0</v>
      </c>
      <c r="AV298" s="71">
        <v>0</v>
      </c>
      <c r="AW298" s="71">
        <v>2</v>
      </c>
      <c r="AX298" s="71"/>
      <c r="AY298" s="72"/>
      <c r="AZ298" s="71">
        <v>373.56200000000001</v>
      </c>
      <c r="BA298" s="71">
        <v>6309.2020000000002</v>
      </c>
      <c r="BB298" s="71">
        <v>106465.7</v>
      </c>
      <c r="BC298" s="71">
        <v>0</v>
      </c>
      <c r="BD298" s="71">
        <v>0</v>
      </c>
      <c r="BE298" s="71">
        <v>498</v>
      </c>
      <c r="BF298" s="71"/>
      <c r="BG298" s="72"/>
      <c r="BH298" s="71">
        <v>0</v>
      </c>
      <c r="BI298" s="71">
        <v>0</v>
      </c>
      <c r="BJ298" s="71">
        <v>8.7870000000000008</v>
      </c>
      <c r="BK298" s="71">
        <v>0</v>
      </c>
      <c r="BL298" s="71">
        <v>9.2910000000000004</v>
      </c>
      <c r="BM298" s="71">
        <v>0</v>
      </c>
      <c r="BN298" s="72"/>
      <c r="BO298" s="71">
        <v>0</v>
      </c>
      <c r="BP298" s="71">
        <v>0</v>
      </c>
      <c r="BQ298" s="71">
        <v>1</v>
      </c>
      <c r="BR298" s="71">
        <v>0</v>
      </c>
      <c r="BS298" s="71">
        <v>2</v>
      </c>
      <c r="BT298" s="71">
        <v>0</v>
      </c>
      <c r="BU298"/>
      <c r="BV298" s="70">
        <v>18.077999999999999</v>
      </c>
      <c r="BW298" s="70">
        <v>0</v>
      </c>
      <c r="BX298" s="70">
        <v>0</v>
      </c>
      <c r="BY298" s="70">
        <v>0</v>
      </c>
      <c r="BZ298" s="70">
        <v>0</v>
      </c>
      <c r="CA298" s="70">
        <v>0</v>
      </c>
      <c r="CB298" s="70">
        <v>0</v>
      </c>
      <c r="CC298" s="70">
        <v>0</v>
      </c>
      <c r="CD298" s="70">
        <v>0</v>
      </c>
    </row>
    <row r="299" spans="1:82">
      <c r="A299" s="70" t="s">
        <v>1994</v>
      </c>
      <c r="B299" s="70">
        <v>272</v>
      </c>
      <c r="C299" s="70">
        <v>18</v>
      </c>
      <c r="D299" s="70">
        <v>16</v>
      </c>
      <c r="E299" s="70">
        <v>2021</v>
      </c>
      <c r="F299" s="70" t="s">
        <v>160</v>
      </c>
      <c r="G299" s="70" t="s">
        <v>1662</v>
      </c>
      <c r="H299" s="70" t="s">
        <v>1663</v>
      </c>
      <c r="I299" s="148"/>
      <c r="J299" s="71">
        <v>130.77337643783829</v>
      </c>
      <c r="K299" s="71">
        <v>4.8380634031582677</v>
      </c>
      <c r="L299" s="71">
        <v>19.820292640027496</v>
      </c>
      <c r="M299" s="71">
        <v>58.114513629163042</v>
      </c>
      <c r="N299" s="71">
        <v>76.515604093264997</v>
      </c>
      <c r="O299" s="71">
        <v>26.709734132750775</v>
      </c>
      <c r="P299" s="71">
        <v>29.715070320910719</v>
      </c>
      <c r="Q299" s="71">
        <v>1.88473582678923</v>
      </c>
      <c r="R299" s="71">
        <v>39.880489037680107</v>
      </c>
      <c r="S299" s="71">
        <v>0</v>
      </c>
      <c r="T299" s="72"/>
      <c r="U299" s="71">
        <v>6254460</v>
      </c>
      <c r="V299" s="71">
        <v>1726</v>
      </c>
      <c r="W299" s="71">
        <v>447</v>
      </c>
      <c r="X299" s="71">
        <v>12822</v>
      </c>
      <c r="Y299" s="71">
        <v>17422</v>
      </c>
      <c r="Z299" s="71">
        <v>19652</v>
      </c>
      <c r="AA299" s="71">
        <v>6395</v>
      </c>
      <c r="AB299" s="71">
        <v>32280</v>
      </c>
      <c r="AC299" s="71">
        <v>6858346</v>
      </c>
      <c r="AD299" s="71">
        <v>0</v>
      </c>
      <c r="AE299" s="72"/>
      <c r="AF299" s="71">
        <v>47906471.45800364</v>
      </c>
      <c r="AG299" s="71">
        <v>3273488.3279915839</v>
      </c>
      <c r="AH299" s="71">
        <v>2855553.7699710955</v>
      </c>
      <c r="AI299" s="71">
        <v>80782790.114284828</v>
      </c>
      <c r="AJ299" s="71">
        <v>69691551.612744257</v>
      </c>
      <c r="AK299" s="71">
        <v>0</v>
      </c>
      <c r="AL299" s="71">
        <v>0</v>
      </c>
      <c r="AM299" s="71">
        <v>4237198.298435878</v>
      </c>
      <c r="AN299" s="71">
        <v>0</v>
      </c>
      <c r="AO299" s="71">
        <v>0</v>
      </c>
      <c r="AP299" s="71">
        <v>208747053.58143127</v>
      </c>
      <c r="AQ299" s="72"/>
      <c r="AR299" s="71">
        <v>60</v>
      </c>
      <c r="AS299" s="71">
        <v>52</v>
      </c>
      <c r="AT299" s="71">
        <v>31</v>
      </c>
      <c r="AU299" s="71">
        <v>0</v>
      </c>
      <c r="AV299" s="71">
        <v>0</v>
      </c>
      <c r="AW299" s="71">
        <v>2</v>
      </c>
      <c r="AX299" s="71"/>
      <c r="AY299" s="72"/>
      <c r="AZ299" s="71">
        <v>382.96199999999988</v>
      </c>
      <c r="BA299" s="71">
        <v>7109.3019999999997</v>
      </c>
      <c r="BB299" s="71">
        <v>106561.7</v>
      </c>
      <c r="BC299" s="71">
        <v>0</v>
      </c>
      <c r="BD299" s="71">
        <v>0</v>
      </c>
      <c r="BE299" s="71">
        <v>498</v>
      </c>
      <c r="BF299" s="71"/>
      <c r="BG299" s="72"/>
      <c r="BH299" s="71">
        <v>0</v>
      </c>
      <c r="BI299" s="71">
        <v>0</v>
      </c>
      <c r="BJ299" s="71">
        <v>10.023</v>
      </c>
      <c r="BK299" s="71">
        <v>0</v>
      </c>
      <c r="BL299" s="71">
        <v>6.508</v>
      </c>
      <c r="BM299" s="71">
        <v>0</v>
      </c>
      <c r="BN299" s="72"/>
      <c r="BO299" s="71">
        <v>0</v>
      </c>
      <c r="BP299" s="71">
        <v>0</v>
      </c>
      <c r="BQ299" s="71">
        <v>1</v>
      </c>
      <c r="BR299" s="71">
        <v>0</v>
      </c>
      <c r="BS299" s="71">
        <v>2</v>
      </c>
      <c r="BT299" s="71">
        <v>0</v>
      </c>
      <c r="BU299"/>
      <c r="BV299" s="70">
        <v>16.530999999999999</v>
      </c>
      <c r="BW299" s="70">
        <v>0</v>
      </c>
      <c r="BX299" s="70">
        <v>0</v>
      </c>
      <c r="BY299" s="70">
        <v>0</v>
      </c>
      <c r="BZ299" s="70">
        <v>0</v>
      </c>
      <c r="CA299" s="70">
        <v>0</v>
      </c>
      <c r="CB299" s="70">
        <v>0</v>
      </c>
      <c r="CC299" s="70">
        <v>0</v>
      </c>
      <c r="CD299" s="70">
        <v>0</v>
      </c>
    </row>
    <row r="300" spans="1:82">
      <c r="A300" s="70" t="s">
        <v>1664</v>
      </c>
      <c r="B300" s="70">
        <v>272</v>
      </c>
      <c r="C300" s="70">
        <v>19</v>
      </c>
      <c r="D300" s="70">
        <v>16</v>
      </c>
      <c r="E300" s="70">
        <v>2022</v>
      </c>
      <c r="F300" s="70" t="s">
        <v>161</v>
      </c>
      <c r="G300" s="70" t="s">
        <v>1662</v>
      </c>
      <c r="H300" s="70" t="s">
        <v>1663</v>
      </c>
      <c r="I300" s="148"/>
      <c r="J300" s="71">
        <v>111.81888061605753</v>
      </c>
      <c r="K300" s="71">
        <v>4.6278692738203713</v>
      </c>
      <c r="L300" s="71">
        <v>17.771509257420369</v>
      </c>
      <c r="M300" s="71">
        <v>59.250793686166425</v>
      </c>
      <c r="N300" s="71">
        <v>74.918534725755705</v>
      </c>
      <c r="O300" s="71">
        <v>27.980711164155291</v>
      </c>
      <c r="P300" s="71">
        <v>29.744874356369863</v>
      </c>
      <c r="Q300" s="71">
        <v>1.8628772962941744</v>
      </c>
      <c r="R300" s="71">
        <v>40.246526621922598</v>
      </c>
      <c r="S300" s="71">
        <v>0</v>
      </c>
      <c r="T300" s="72"/>
      <c r="U300" s="71">
        <v>6577498</v>
      </c>
      <c r="V300" s="71">
        <v>1726</v>
      </c>
      <c r="W300" s="71">
        <v>447</v>
      </c>
      <c r="X300" s="71">
        <v>12822</v>
      </c>
      <c r="Y300" s="71">
        <v>17321</v>
      </c>
      <c r="Z300" s="71">
        <v>19560</v>
      </c>
      <c r="AA300" s="71">
        <v>6499</v>
      </c>
      <c r="AB300" s="71">
        <v>31644</v>
      </c>
      <c r="AC300" s="71">
        <v>7008221.9999999991</v>
      </c>
      <c r="AD300" s="71">
        <v>0</v>
      </c>
      <c r="AE300" s="72"/>
      <c r="AF300" s="71">
        <v>44914614.73813203</v>
      </c>
      <c r="AG300" s="71">
        <v>3302244.5210561543</v>
      </c>
      <c r="AH300" s="71">
        <v>3169690.9362885058</v>
      </c>
      <c r="AI300" s="71">
        <v>80227357.978567705</v>
      </c>
      <c r="AJ300" s="71">
        <v>70528768.188168123</v>
      </c>
      <c r="AK300" s="71">
        <v>0</v>
      </c>
      <c r="AL300" s="71">
        <v>0</v>
      </c>
      <c r="AM300" s="71">
        <v>4086104.1042187647</v>
      </c>
      <c r="AN300" s="71">
        <v>0</v>
      </c>
      <c r="AO300" s="71">
        <v>0</v>
      </c>
      <c r="AP300" s="71">
        <v>206228780.46643129</v>
      </c>
      <c r="AQ300" s="72"/>
      <c r="AR300" s="71">
        <v>62</v>
      </c>
      <c r="AS300" s="71">
        <v>56</v>
      </c>
      <c r="AT300" s="71">
        <v>40</v>
      </c>
      <c r="AU300" s="71">
        <v>0</v>
      </c>
      <c r="AV300" s="71">
        <v>0</v>
      </c>
      <c r="AW300" s="71">
        <v>2</v>
      </c>
      <c r="AX300" s="71"/>
      <c r="AY300" s="72"/>
      <c r="AZ300" s="71">
        <v>402.76199999999989</v>
      </c>
      <c r="BA300" s="71">
        <v>7266.8019999999997</v>
      </c>
      <c r="BB300" s="71">
        <v>106735.1</v>
      </c>
      <c r="BC300" s="71">
        <v>0</v>
      </c>
      <c r="BD300" s="71">
        <v>0</v>
      </c>
      <c r="BE300" s="71">
        <v>498</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1995</v>
      </c>
      <c r="B301" s="70">
        <v>272</v>
      </c>
      <c r="C301" s="70">
        <v>20</v>
      </c>
      <c r="D301" s="70">
        <v>16</v>
      </c>
      <c r="E301" s="70">
        <v>2023</v>
      </c>
      <c r="F301" s="70" t="s">
        <v>1539</v>
      </c>
      <c r="G301" s="70" t="s">
        <v>1662</v>
      </c>
      <c r="H301" s="70" t="s">
        <v>1663</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63</v>
      </c>
      <c r="AS301" s="71">
        <v>61</v>
      </c>
      <c r="AT301" s="71">
        <v>51</v>
      </c>
      <c r="AU301" s="71">
        <v>0</v>
      </c>
      <c r="AV301" s="71">
        <v>0</v>
      </c>
      <c r="AW301" s="71">
        <v>2</v>
      </c>
      <c r="AX301" s="71"/>
      <c r="AY301" s="72"/>
      <c r="AZ301" s="71">
        <v>412.06199999999984</v>
      </c>
      <c r="BA301" s="71">
        <v>7514.3019999999997</v>
      </c>
      <c r="BB301" s="71">
        <v>289691.5</v>
      </c>
      <c r="BC301" s="71">
        <v>0</v>
      </c>
      <c r="BD301" s="71">
        <v>0</v>
      </c>
      <c r="BE301" s="71">
        <v>498</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1661</v>
      </c>
      <c r="B302" s="70">
        <v>272</v>
      </c>
      <c r="C302" s="70">
        <v>21</v>
      </c>
      <c r="D302" s="70">
        <v>16</v>
      </c>
      <c r="E302" s="70">
        <v>2024</v>
      </c>
      <c r="F302" s="70" t="s">
        <v>1554</v>
      </c>
      <c r="G302" s="70" t="s">
        <v>1662</v>
      </c>
      <c r="H302" s="70" t="s">
        <v>1663</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1996</v>
      </c>
      <c r="B303" s="70">
        <v>222</v>
      </c>
      <c r="C303" s="70">
        <v>1</v>
      </c>
      <c r="D303" s="70">
        <v>14</v>
      </c>
      <c r="E303" s="70">
        <v>1990</v>
      </c>
      <c r="F303" s="70" t="s">
        <v>787</v>
      </c>
      <c r="G303" s="70" t="s">
        <v>1997</v>
      </c>
      <c r="H303" s="70" t="s">
        <v>1998</v>
      </c>
      <c r="I303" s="148"/>
      <c r="J303" s="71">
        <v>231.89774870508811</v>
      </c>
      <c r="K303" s="71">
        <v>13.113075688007781</v>
      </c>
      <c r="L303" s="71">
        <v>29.01601220394306</v>
      </c>
      <c r="M303" s="71">
        <v>43.881341370713074</v>
      </c>
      <c r="N303" s="71">
        <v>54.914387724104678</v>
      </c>
      <c r="O303" s="71">
        <v>30.22768423355587</v>
      </c>
      <c r="P303" s="71">
        <v>46.118156474891798</v>
      </c>
      <c r="Q303" s="71">
        <v>2.93509579976172</v>
      </c>
      <c r="R303" s="71">
        <v>1.2777234424329209</v>
      </c>
      <c r="S303" s="71">
        <v>2.8743357592699041</v>
      </c>
      <c r="T303" s="72"/>
      <c r="U303" s="71">
        <v>4167198</v>
      </c>
      <c r="V303" s="71">
        <v>2430</v>
      </c>
      <c r="W303" s="71">
        <v>266</v>
      </c>
      <c r="X303" s="71">
        <v>13473</v>
      </c>
      <c r="Y303" s="71">
        <v>14924</v>
      </c>
      <c r="Z303" s="71">
        <v>12433</v>
      </c>
      <c r="AA303" s="71">
        <v>11198</v>
      </c>
      <c r="AB303" s="71">
        <v>47656</v>
      </c>
      <c r="AC303" s="71">
        <v>221304</v>
      </c>
      <c r="AD303" s="71">
        <v>2.8743357592699041</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1999</v>
      </c>
      <c r="B304" s="70">
        <v>223</v>
      </c>
      <c r="C304" s="70">
        <v>2</v>
      </c>
      <c r="D304" s="70">
        <v>14</v>
      </c>
      <c r="E304" s="70">
        <v>2005</v>
      </c>
      <c r="F304" s="70" t="s">
        <v>789</v>
      </c>
      <c r="G304" s="70" t="s">
        <v>1997</v>
      </c>
      <c r="H304" s="70" t="s">
        <v>1998</v>
      </c>
      <c r="I304" s="148"/>
      <c r="J304" s="71">
        <v>234.43390827809449</v>
      </c>
      <c r="K304" s="71">
        <v>9.0141349600507965</v>
      </c>
      <c r="L304" s="71">
        <v>20.491911706709921</v>
      </c>
      <c r="M304" s="71">
        <v>68.350013195930615</v>
      </c>
      <c r="N304" s="71">
        <v>77.393943489872868</v>
      </c>
      <c r="O304" s="71">
        <v>42.545050863827782</v>
      </c>
      <c r="P304" s="71">
        <v>44.765162548520642</v>
      </c>
      <c r="Q304" s="71">
        <v>2.4561967875654198</v>
      </c>
      <c r="R304" s="71">
        <v>1.7400680217654589</v>
      </c>
      <c r="S304" s="71">
        <v>4.8061695000000002</v>
      </c>
      <c r="T304" s="72"/>
      <c r="U304" s="71">
        <v>5611939</v>
      </c>
      <c r="V304" s="71">
        <v>1809</v>
      </c>
      <c r="W304" s="71">
        <v>205</v>
      </c>
      <c r="X304" s="71">
        <v>9794</v>
      </c>
      <c r="Y304" s="71">
        <v>16157</v>
      </c>
      <c r="Z304" s="71">
        <v>20250</v>
      </c>
      <c r="AA304" s="71">
        <v>8902</v>
      </c>
      <c r="AB304" s="71">
        <v>41691</v>
      </c>
      <c r="AC304" s="71">
        <v>307695</v>
      </c>
      <c r="AD304" s="71">
        <v>4.8061695000000002</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2000</v>
      </c>
      <c r="B305" s="70">
        <v>224</v>
      </c>
      <c r="C305" s="70">
        <v>3</v>
      </c>
      <c r="D305" s="70">
        <v>14</v>
      </c>
      <c r="E305" s="70">
        <v>2006</v>
      </c>
      <c r="F305" s="70" t="s">
        <v>790</v>
      </c>
      <c r="G305" s="70" t="s">
        <v>1997</v>
      </c>
      <c r="H305" s="70" t="s">
        <v>1998</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2001</v>
      </c>
      <c r="B306" s="70">
        <v>225</v>
      </c>
      <c r="C306" s="70">
        <v>4</v>
      </c>
      <c r="D306" s="70">
        <v>14</v>
      </c>
      <c r="E306" s="70">
        <v>2007</v>
      </c>
      <c r="F306" s="70" t="s">
        <v>791</v>
      </c>
      <c r="G306" s="70" t="s">
        <v>1997</v>
      </c>
      <c r="H306" s="70" t="s">
        <v>1998</v>
      </c>
      <c r="I306" s="148"/>
      <c r="J306" s="71">
        <v>178.6290046410785</v>
      </c>
      <c r="K306" s="71">
        <v>6.1925199483742599</v>
      </c>
      <c r="L306" s="71">
        <v>17.7013489538278</v>
      </c>
      <c r="M306" s="71">
        <v>75.372101752293929</v>
      </c>
      <c r="N306" s="71">
        <v>71.48561676468735</v>
      </c>
      <c r="O306" s="71">
        <v>41.027400489170567</v>
      </c>
      <c r="P306" s="71">
        <v>43.548244027787021</v>
      </c>
      <c r="Q306" s="71">
        <v>2.5143327518557101</v>
      </c>
      <c r="R306" s="71">
        <v>0.97657002975627627</v>
      </c>
      <c r="S306" s="71">
        <v>4.9769624764999998</v>
      </c>
      <c r="T306" s="72"/>
      <c r="U306" s="71">
        <v>4946053</v>
      </c>
      <c r="V306" s="71">
        <v>1578</v>
      </c>
      <c r="W306" s="71">
        <v>168</v>
      </c>
      <c r="X306" s="71">
        <v>12163</v>
      </c>
      <c r="Y306" s="71">
        <v>16215</v>
      </c>
      <c r="Z306" s="71">
        <v>20300</v>
      </c>
      <c r="AA306" s="71">
        <v>8528</v>
      </c>
      <c r="AB306" s="71">
        <v>40421</v>
      </c>
      <c r="AC306" s="71">
        <v>177641</v>
      </c>
      <c r="AD306" s="71">
        <v>4.9769624764999998</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2002</v>
      </c>
      <c r="B307" s="70">
        <v>226</v>
      </c>
      <c r="C307" s="70">
        <v>5</v>
      </c>
      <c r="D307" s="70">
        <v>14</v>
      </c>
      <c r="E307" s="70">
        <v>2008</v>
      </c>
      <c r="F307" s="70" t="s">
        <v>792</v>
      </c>
      <c r="G307" s="70" t="s">
        <v>1997</v>
      </c>
      <c r="H307" s="70" t="s">
        <v>1998</v>
      </c>
      <c r="I307" s="148"/>
      <c r="J307" s="71">
        <v>156.31243244566659</v>
      </c>
      <c r="K307" s="71">
        <v>4.928613713619086</v>
      </c>
      <c r="L307" s="71">
        <v>14.357686980173529</v>
      </c>
      <c r="M307" s="71">
        <v>77.760838919419243</v>
      </c>
      <c r="N307" s="71">
        <v>72.894233217963176</v>
      </c>
      <c r="O307" s="71">
        <v>39.698718766536558</v>
      </c>
      <c r="P307" s="71">
        <v>42.004114591390739</v>
      </c>
      <c r="Q307" s="71">
        <v>2.4360715438596601</v>
      </c>
      <c r="R307" s="71">
        <v>1.0353003957439819</v>
      </c>
      <c r="S307" s="71">
        <v>5.3916084916099987</v>
      </c>
      <c r="T307" s="72"/>
      <c r="U307" s="71">
        <v>4809310</v>
      </c>
      <c r="V307" s="71">
        <v>1578</v>
      </c>
      <c r="W307" s="71">
        <v>168</v>
      </c>
      <c r="X307" s="71">
        <v>12163</v>
      </c>
      <c r="Y307" s="71">
        <v>16166</v>
      </c>
      <c r="Z307" s="71">
        <v>20332</v>
      </c>
      <c r="AA307" s="71">
        <v>8235</v>
      </c>
      <c r="AB307" s="71">
        <v>39807</v>
      </c>
      <c r="AC307" s="71">
        <v>195554</v>
      </c>
      <c r="AD307" s="71">
        <v>5.3916084916099987</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2003</v>
      </c>
      <c r="B308" s="70">
        <v>227</v>
      </c>
      <c r="C308" s="70">
        <v>6</v>
      </c>
      <c r="D308" s="70">
        <v>14</v>
      </c>
      <c r="E308" s="70">
        <v>2009</v>
      </c>
      <c r="F308" s="70" t="s">
        <v>176</v>
      </c>
      <c r="G308" s="70" t="s">
        <v>1997</v>
      </c>
      <c r="H308" s="70" t="s">
        <v>1998</v>
      </c>
      <c r="I308" s="148"/>
      <c r="J308" s="71">
        <v>190.74115858617569</v>
      </c>
      <c r="K308" s="71">
        <v>4.0337534588161521</v>
      </c>
      <c r="L308" s="71">
        <v>22.167327634171119</v>
      </c>
      <c r="M308" s="71">
        <v>71.338415289570108</v>
      </c>
      <c r="N308" s="71">
        <v>63.94314380208737</v>
      </c>
      <c r="O308" s="71">
        <v>40.350177020235307</v>
      </c>
      <c r="P308" s="71">
        <v>39.906645647139911</v>
      </c>
      <c r="Q308" s="71">
        <v>2.2947589169906202</v>
      </c>
      <c r="R308" s="71">
        <v>0.70420804699696848</v>
      </c>
      <c r="S308" s="71">
        <v>5.5591955760599996</v>
      </c>
      <c r="T308" s="72"/>
      <c r="U308" s="71">
        <v>4525468</v>
      </c>
      <c r="V308" s="71">
        <v>1323</v>
      </c>
      <c r="W308" s="71">
        <v>387</v>
      </c>
      <c r="X308" s="71">
        <v>12206</v>
      </c>
      <c r="Y308" s="71">
        <v>16235</v>
      </c>
      <c r="Z308" s="71">
        <v>20398</v>
      </c>
      <c r="AA308" s="71">
        <v>8032</v>
      </c>
      <c r="AB308" s="71">
        <v>39363</v>
      </c>
      <c r="AC308" s="71">
        <v>129767</v>
      </c>
      <c r="AD308" s="71">
        <v>5.5591955760599996</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20.821999999999999</v>
      </c>
      <c r="BK308" s="71">
        <v>0</v>
      </c>
      <c r="BL308" s="71">
        <v>0</v>
      </c>
      <c r="BM308" s="71">
        <v>0</v>
      </c>
      <c r="BN308" s="72"/>
      <c r="BO308" s="71">
        <v>0</v>
      </c>
      <c r="BP308" s="71">
        <v>0</v>
      </c>
      <c r="BQ308" s="71">
        <v>3</v>
      </c>
      <c r="BR308" s="71">
        <v>0</v>
      </c>
      <c r="BS308" s="71">
        <v>0</v>
      </c>
      <c r="BT308" s="71">
        <v>0</v>
      </c>
      <c r="BU308"/>
      <c r="BV308" s="70">
        <v>20.821999999999999</v>
      </c>
      <c r="BW308" s="70">
        <v>0</v>
      </c>
      <c r="BX308" s="70">
        <v>0</v>
      </c>
      <c r="BY308" s="70">
        <v>0</v>
      </c>
      <c r="BZ308" s="70">
        <v>0</v>
      </c>
      <c r="CA308" s="70">
        <v>0</v>
      </c>
      <c r="CB308" s="70">
        <v>0</v>
      </c>
      <c r="CC308" s="70">
        <v>0</v>
      </c>
      <c r="CD308" s="70">
        <v>0</v>
      </c>
    </row>
    <row r="309" spans="1:82">
      <c r="A309" s="70" t="s">
        <v>2004</v>
      </c>
      <c r="B309" s="70">
        <v>228</v>
      </c>
      <c r="C309" s="70">
        <v>7</v>
      </c>
      <c r="D309" s="70">
        <v>14</v>
      </c>
      <c r="E309" s="70">
        <v>2010</v>
      </c>
      <c r="F309" s="70" t="s">
        <v>177</v>
      </c>
      <c r="G309" s="70" t="s">
        <v>1997</v>
      </c>
      <c r="H309" s="70" t="s">
        <v>1998</v>
      </c>
      <c r="I309" s="148"/>
      <c r="J309" s="71">
        <v>199.95224584176819</v>
      </c>
      <c r="K309" s="71">
        <v>5.0154117211350968</v>
      </c>
      <c r="L309" s="71">
        <v>20.534668767469299</v>
      </c>
      <c r="M309" s="71">
        <v>81.58901760613206</v>
      </c>
      <c r="N309" s="71">
        <v>77.510202737569486</v>
      </c>
      <c r="O309" s="71">
        <v>39.964676656662988</v>
      </c>
      <c r="P309" s="71">
        <v>40.251058314952942</v>
      </c>
      <c r="Q309" s="71">
        <v>2.3531295347237799</v>
      </c>
      <c r="R309" s="71">
        <v>0.72480123371139138</v>
      </c>
      <c r="S309" s="71">
        <v>5.2194070439000004</v>
      </c>
      <c r="T309" s="72"/>
      <c r="U309" s="71">
        <v>5048029</v>
      </c>
      <c r="V309" s="71">
        <v>1323</v>
      </c>
      <c r="W309" s="71">
        <v>387</v>
      </c>
      <c r="X309" s="71">
        <v>12206</v>
      </c>
      <c r="Y309" s="71">
        <v>16191</v>
      </c>
      <c r="Z309" s="71">
        <v>20297</v>
      </c>
      <c r="AA309" s="71">
        <v>7899</v>
      </c>
      <c r="AB309" s="71">
        <v>38678</v>
      </c>
      <c r="AC309" s="71">
        <v>126571</v>
      </c>
      <c r="AD309" s="71">
        <v>5.2194070439000004</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22.806999999999999</v>
      </c>
      <c r="BK309" s="71">
        <v>0</v>
      </c>
      <c r="BL309" s="71">
        <v>0</v>
      </c>
      <c r="BM309" s="71">
        <v>0</v>
      </c>
      <c r="BN309" s="72"/>
      <c r="BO309" s="71">
        <v>0</v>
      </c>
      <c r="BP309" s="71">
        <v>0</v>
      </c>
      <c r="BQ309" s="71">
        <v>3</v>
      </c>
      <c r="BR309" s="71">
        <v>0</v>
      </c>
      <c r="BS309" s="71">
        <v>0</v>
      </c>
      <c r="BT309" s="71">
        <v>0</v>
      </c>
      <c r="BU309"/>
      <c r="BV309" s="70">
        <v>22.806999999999999</v>
      </c>
      <c r="BW309" s="70">
        <v>0</v>
      </c>
      <c r="BX309" s="70">
        <v>0</v>
      </c>
      <c r="BY309" s="70">
        <v>0</v>
      </c>
      <c r="BZ309" s="70">
        <v>0</v>
      </c>
      <c r="CA309" s="70">
        <v>0</v>
      </c>
      <c r="CB309" s="70">
        <v>0</v>
      </c>
      <c r="CC309" s="70">
        <v>0</v>
      </c>
      <c r="CD309" s="70">
        <v>0</v>
      </c>
    </row>
    <row r="310" spans="1:82">
      <c r="A310" s="70" t="s">
        <v>2005</v>
      </c>
      <c r="B310" s="70">
        <v>229</v>
      </c>
      <c r="C310" s="70">
        <v>8</v>
      </c>
      <c r="D310" s="70">
        <v>14</v>
      </c>
      <c r="E310" s="70">
        <v>2011</v>
      </c>
      <c r="F310" s="70" t="s">
        <v>178</v>
      </c>
      <c r="G310" s="70" t="s">
        <v>1997</v>
      </c>
      <c r="H310" s="70" t="s">
        <v>1998</v>
      </c>
      <c r="I310" s="148"/>
      <c r="J310" s="71">
        <v>213.10569930062411</v>
      </c>
      <c r="K310" s="71">
        <v>6.6636510731570766</v>
      </c>
      <c r="L310" s="71">
        <v>20.075158217324891</v>
      </c>
      <c r="M310" s="71">
        <v>74.772850206689938</v>
      </c>
      <c r="N310" s="71">
        <v>73.551970019265923</v>
      </c>
      <c r="O310" s="71">
        <v>39.403974511178269</v>
      </c>
      <c r="P310" s="71">
        <v>38.667248766241578</v>
      </c>
      <c r="Q310" s="71">
        <v>2.67549971876397</v>
      </c>
      <c r="R310" s="71">
        <v>0.51925621664588972</v>
      </c>
      <c r="S310" s="71">
        <v>4.7594150561999999</v>
      </c>
      <c r="T310" s="72"/>
      <c r="U310" s="71">
        <v>5665666</v>
      </c>
      <c r="V310" s="71">
        <v>1323</v>
      </c>
      <c r="W310" s="71">
        <v>387</v>
      </c>
      <c r="X310" s="71">
        <v>12206</v>
      </c>
      <c r="Y310" s="71">
        <v>16170</v>
      </c>
      <c r="Z310" s="71">
        <v>20447</v>
      </c>
      <c r="AA310" s="71">
        <v>7814</v>
      </c>
      <c r="AB310" s="71">
        <v>38125</v>
      </c>
      <c r="AC310" s="71">
        <v>90527</v>
      </c>
      <c r="AD310" s="71">
        <v>4.7594150561999999</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24.561</v>
      </c>
      <c r="BK310" s="71">
        <v>0</v>
      </c>
      <c r="BL310" s="71">
        <v>7.0759999999999996</v>
      </c>
      <c r="BM310" s="71">
        <v>0</v>
      </c>
      <c r="BN310" s="72"/>
      <c r="BO310" s="71">
        <v>0</v>
      </c>
      <c r="BP310" s="71">
        <v>0</v>
      </c>
      <c r="BQ310" s="71">
        <v>3</v>
      </c>
      <c r="BR310" s="71">
        <v>0</v>
      </c>
      <c r="BS310" s="71">
        <v>1</v>
      </c>
      <c r="BT310" s="71">
        <v>0</v>
      </c>
      <c r="BU310"/>
      <c r="BV310" s="70">
        <v>31.637</v>
      </c>
      <c r="BW310" s="70">
        <v>0</v>
      </c>
      <c r="BX310" s="70">
        <v>0</v>
      </c>
      <c r="BY310" s="70">
        <v>0</v>
      </c>
      <c r="BZ310" s="70">
        <v>0</v>
      </c>
      <c r="CA310" s="70">
        <v>0</v>
      </c>
      <c r="CB310" s="70">
        <v>0</v>
      </c>
      <c r="CC310" s="70">
        <v>0</v>
      </c>
      <c r="CD310" s="70">
        <v>0</v>
      </c>
    </row>
    <row r="311" spans="1:82">
      <c r="A311" s="70" t="s">
        <v>2006</v>
      </c>
      <c r="B311" s="70">
        <v>230</v>
      </c>
      <c r="C311" s="70">
        <v>9</v>
      </c>
      <c r="D311" s="70">
        <v>14</v>
      </c>
      <c r="E311" s="70">
        <v>2012</v>
      </c>
      <c r="F311" s="70" t="s">
        <v>179</v>
      </c>
      <c r="G311" s="1064" t="s">
        <v>1997</v>
      </c>
      <c r="H311" s="70" t="s">
        <v>1998</v>
      </c>
      <c r="I311" s="148"/>
      <c r="J311" s="71">
        <v>195.1998679662218</v>
      </c>
      <c r="K311" s="71">
        <v>6.4380238286519598</v>
      </c>
      <c r="L311" s="71">
        <v>19.643486458402769</v>
      </c>
      <c r="M311" s="71">
        <v>75.209568448513238</v>
      </c>
      <c r="N311" s="71">
        <v>79.418874862502875</v>
      </c>
      <c r="O311" s="71">
        <v>39.545121765026387</v>
      </c>
      <c r="P311" s="71">
        <v>37.996432694397541</v>
      </c>
      <c r="Q311" s="71">
        <v>2.8823253398693098</v>
      </c>
      <c r="R311" s="71">
        <v>0.30771230787059989</v>
      </c>
      <c r="S311" s="71">
        <v>4.8968677782000007</v>
      </c>
      <c r="T311" s="72"/>
      <c r="U311" s="71">
        <v>5217782</v>
      </c>
      <c r="V311" s="71">
        <v>1323</v>
      </c>
      <c r="W311" s="71">
        <v>387</v>
      </c>
      <c r="X311" s="71">
        <v>12206</v>
      </c>
      <c r="Y311" s="71">
        <v>16393</v>
      </c>
      <c r="Z311" s="71">
        <v>20683</v>
      </c>
      <c r="AA311" s="71">
        <v>7635</v>
      </c>
      <c r="AB311" s="71">
        <v>37803</v>
      </c>
      <c r="AC311" s="71">
        <v>52257</v>
      </c>
      <c r="AD311" s="71">
        <v>4.8968677782000007</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20.919</v>
      </c>
      <c r="BK311" s="71">
        <v>0</v>
      </c>
      <c r="BL311" s="71">
        <v>7.1959999999999997</v>
      </c>
      <c r="BM311" s="71">
        <v>0</v>
      </c>
      <c r="BN311" s="72"/>
      <c r="BO311" s="71">
        <v>0</v>
      </c>
      <c r="BP311" s="71">
        <v>0</v>
      </c>
      <c r="BQ311" s="71">
        <v>3</v>
      </c>
      <c r="BR311" s="71">
        <v>0</v>
      </c>
      <c r="BS311" s="71">
        <v>1</v>
      </c>
      <c r="BT311" s="71">
        <v>0</v>
      </c>
      <c r="BU311"/>
      <c r="BV311" s="70">
        <v>20.919</v>
      </c>
      <c r="BW311" s="70">
        <v>0</v>
      </c>
      <c r="BX311" s="70">
        <v>7.1959999999999997</v>
      </c>
      <c r="BY311" s="70">
        <v>0</v>
      </c>
      <c r="BZ311" s="70">
        <v>0</v>
      </c>
      <c r="CA311" s="70">
        <v>0</v>
      </c>
      <c r="CB311" s="70">
        <v>0</v>
      </c>
      <c r="CC311" s="70">
        <v>0</v>
      </c>
      <c r="CD311" s="70">
        <v>0</v>
      </c>
    </row>
    <row r="312" spans="1:82">
      <c r="A312" s="70" t="s">
        <v>2007</v>
      </c>
      <c r="B312" s="70">
        <v>231</v>
      </c>
      <c r="C312" s="70">
        <v>10</v>
      </c>
      <c r="D312" s="70">
        <v>14</v>
      </c>
      <c r="E312" s="70">
        <v>2013</v>
      </c>
      <c r="F312" s="70" t="s">
        <v>180</v>
      </c>
      <c r="G312" s="1064" t="s">
        <v>1997</v>
      </c>
      <c r="H312" s="70" t="s">
        <v>1998</v>
      </c>
      <c r="I312" s="148"/>
      <c r="J312" s="71">
        <v>183.79819659103109</v>
      </c>
      <c r="K312" s="71">
        <v>4.2536399664379454</v>
      </c>
      <c r="L312" s="71">
        <v>19.42182979875847</v>
      </c>
      <c r="M312" s="71">
        <v>72.721267950296195</v>
      </c>
      <c r="N312" s="71">
        <v>81.365407173239817</v>
      </c>
      <c r="O312" s="71">
        <v>37.93366780085848</v>
      </c>
      <c r="P312" s="71">
        <v>37.430261851715763</v>
      </c>
      <c r="Q312" s="71">
        <v>2.89183534974448</v>
      </c>
      <c r="R312" s="71">
        <v>0.51859842841366788</v>
      </c>
      <c r="S312" s="71">
        <v>5.4136774495999997</v>
      </c>
      <c r="T312" s="72"/>
      <c r="U312" s="71">
        <v>5495924</v>
      </c>
      <c r="V312" s="71">
        <v>1323</v>
      </c>
      <c r="W312" s="71">
        <v>387</v>
      </c>
      <c r="X312" s="71">
        <v>12206</v>
      </c>
      <c r="Y312" s="71">
        <v>16320</v>
      </c>
      <c r="Z312" s="71">
        <v>20726</v>
      </c>
      <c r="AA312" s="71">
        <v>7493</v>
      </c>
      <c r="AB312" s="71">
        <v>37384</v>
      </c>
      <c r="AC312" s="71">
        <v>85969</v>
      </c>
      <c r="AD312" s="71">
        <v>5.4136774495999997</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23.524000000000001</v>
      </c>
      <c r="BK312" s="71">
        <v>0</v>
      </c>
      <c r="BL312" s="71">
        <v>13.834</v>
      </c>
      <c r="BM312" s="71">
        <v>0</v>
      </c>
      <c r="BN312" s="72"/>
      <c r="BO312" s="71">
        <v>0</v>
      </c>
      <c r="BP312" s="71">
        <v>0</v>
      </c>
      <c r="BQ312" s="71">
        <v>3</v>
      </c>
      <c r="BR312" s="71">
        <v>0</v>
      </c>
      <c r="BS312" s="71">
        <v>2</v>
      </c>
      <c r="BT312" s="71">
        <v>0</v>
      </c>
      <c r="BU312"/>
      <c r="BV312" s="70">
        <v>30.161999999999999</v>
      </c>
      <c r="BW312" s="70">
        <v>0</v>
      </c>
      <c r="BX312" s="70">
        <v>7.1959999999999997</v>
      </c>
      <c r="BY312" s="70">
        <v>0</v>
      </c>
      <c r="BZ312" s="70">
        <v>0</v>
      </c>
      <c r="CA312" s="70">
        <v>0</v>
      </c>
      <c r="CB312" s="70">
        <v>0</v>
      </c>
      <c r="CC312" s="70">
        <v>0</v>
      </c>
      <c r="CD312" s="70">
        <v>0</v>
      </c>
    </row>
    <row r="313" spans="1:82">
      <c r="A313" s="70" t="s">
        <v>2008</v>
      </c>
      <c r="B313" s="70">
        <v>232</v>
      </c>
      <c r="C313" s="70">
        <v>11</v>
      </c>
      <c r="D313" s="70">
        <v>14</v>
      </c>
      <c r="E313" s="70">
        <v>2014</v>
      </c>
      <c r="F313" s="70" t="s">
        <v>181</v>
      </c>
      <c r="G313" s="70" t="s">
        <v>1997</v>
      </c>
      <c r="H313" s="70" t="s">
        <v>1998</v>
      </c>
      <c r="I313" s="148"/>
      <c r="J313" s="71">
        <v>212.3106640811244</v>
      </c>
      <c r="K313" s="71">
        <v>3.5299353957417159</v>
      </c>
      <c r="L313" s="71">
        <v>15.56369118237637</v>
      </c>
      <c r="M313" s="71">
        <v>62.855380414630069</v>
      </c>
      <c r="N313" s="71">
        <v>77.515639866688176</v>
      </c>
      <c r="O313" s="71">
        <v>36.293067328913082</v>
      </c>
      <c r="P313" s="71">
        <v>37.007195161924095</v>
      </c>
      <c r="Q313" s="71">
        <v>2.7301617577848498</v>
      </c>
      <c r="R313" s="71">
        <v>0.47448763490176749</v>
      </c>
      <c r="S313" s="71">
        <v>5.5684481000292338</v>
      </c>
      <c r="T313" s="72"/>
      <c r="U313" s="71">
        <v>6169994</v>
      </c>
      <c r="V313" s="71">
        <v>1104</v>
      </c>
      <c r="W313" s="71">
        <v>372</v>
      </c>
      <c r="X313" s="71">
        <v>10643</v>
      </c>
      <c r="Y313" s="71">
        <v>16276</v>
      </c>
      <c r="Z313" s="71">
        <v>20885</v>
      </c>
      <c r="AA313" s="71">
        <v>7370</v>
      </c>
      <c r="AB313" s="71">
        <v>36786</v>
      </c>
      <c r="AC313" s="71">
        <v>78904</v>
      </c>
      <c r="AD313" s="71">
        <v>5.5684481000292338</v>
      </c>
      <c r="AE313" s="72"/>
      <c r="AF313" s="71"/>
      <c r="AG313" s="71"/>
      <c r="AH313" s="71"/>
      <c r="AI313" s="71"/>
      <c r="AJ313" s="71"/>
      <c r="AK313" s="71"/>
      <c r="AL313" s="71"/>
      <c r="AM313" s="71"/>
      <c r="AN313" s="71"/>
      <c r="AO313" s="71"/>
      <c r="AP313" s="71"/>
      <c r="AQ313" s="72"/>
      <c r="AR313" s="71">
        <v>641</v>
      </c>
      <c r="AS313" s="71">
        <v>102</v>
      </c>
      <c r="AT313" s="71">
        <v>3</v>
      </c>
      <c r="AU313" s="71">
        <v>0</v>
      </c>
      <c r="AV313" s="71">
        <v>0</v>
      </c>
      <c r="AW313" s="71">
        <v>0</v>
      </c>
      <c r="AX313" s="71"/>
      <c r="AY313" s="72"/>
      <c r="AZ313" s="71">
        <v>2744.2089999999998</v>
      </c>
      <c r="BA313" s="71">
        <v>7396.02</v>
      </c>
      <c r="BB313" s="71">
        <v>7950</v>
      </c>
      <c r="BC313" s="71">
        <v>0</v>
      </c>
      <c r="BD313" s="71">
        <v>0</v>
      </c>
      <c r="BE313" s="71">
        <v>0</v>
      </c>
      <c r="BF313" s="71"/>
      <c r="BG313" s="72"/>
      <c r="BH313" s="71">
        <v>0</v>
      </c>
      <c r="BI313" s="71">
        <v>0</v>
      </c>
      <c r="BJ313" s="71">
        <v>22.363</v>
      </c>
      <c r="BK313" s="71">
        <v>0</v>
      </c>
      <c r="BL313" s="71">
        <v>11.739000000000001</v>
      </c>
      <c r="BM313" s="71">
        <v>0</v>
      </c>
      <c r="BN313" s="72"/>
      <c r="BO313" s="71">
        <v>0</v>
      </c>
      <c r="BP313" s="71">
        <v>0</v>
      </c>
      <c r="BQ313" s="71">
        <v>3</v>
      </c>
      <c r="BR313" s="71">
        <v>0</v>
      </c>
      <c r="BS313" s="71">
        <v>2</v>
      </c>
      <c r="BT313" s="71">
        <v>0</v>
      </c>
      <c r="BU313"/>
      <c r="BV313" s="70">
        <v>28.367000000000001</v>
      </c>
      <c r="BW313" s="70">
        <v>0</v>
      </c>
      <c r="BX313" s="70">
        <v>5.7350000000000003</v>
      </c>
      <c r="BY313" s="70">
        <v>0</v>
      </c>
      <c r="BZ313" s="70">
        <v>0</v>
      </c>
      <c r="CA313" s="70">
        <v>0</v>
      </c>
      <c r="CB313" s="70">
        <v>0</v>
      </c>
      <c r="CC313" s="70">
        <v>0</v>
      </c>
      <c r="CD313" s="70">
        <v>0</v>
      </c>
    </row>
    <row r="314" spans="1:82">
      <c r="A314" s="70" t="s">
        <v>2009</v>
      </c>
      <c r="B314" s="70">
        <v>233</v>
      </c>
      <c r="C314" s="70">
        <v>12</v>
      </c>
      <c r="D314" s="70">
        <v>14</v>
      </c>
      <c r="E314" s="70">
        <v>2015</v>
      </c>
      <c r="F314" s="70" t="s">
        <v>182</v>
      </c>
      <c r="G314" s="70" t="s">
        <v>1997</v>
      </c>
      <c r="H314" s="70" t="s">
        <v>1998</v>
      </c>
      <c r="I314" s="148"/>
      <c r="J314" s="71">
        <v>221.62433886930779</v>
      </c>
      <c r="K314" s="71">
        <v>3.331831578123972</v>
      </c>
      <c r="L314" s="71">
        <v>15.595854943223509</v>
      </c>
      <c r="M314" s="71">
        <v>63.4977386286482</v>
      </c>
      <c r="N314" s="71">
        <v>68.58539226019775</v>
      </c>
      <c r="O314" s="71">
        <v>35.873103996714903</v>
      </c>
      <c r="P314" s="71">
        <v>36.599232239088025</v>
      </c>
      <c r="Q314" s="71">
        <v>2.6249913390468902</v>
      </c>
      <c r="R314" s="71">
        <v>0.45122177549046438</v>
      </c>
      <c r="S314" s="71">
        <v>2.5000328821796529</v>
      </c>
      <c r="T314" s="72"/>
      <c r="U314" s="71">
        <v>6316548</v>
      </c>
      <c r="V314" s="71">
        <v>1104</v>
      </c>
      <c r="W314" s="71">
        <v>372</v>
      </c>
      <c r="X314" s="71">
        <v>10643</v>
      </c>
      <c r="Y314" s="71">
        <v>16183</v>
      </c>
      <c r="Z314" s="71">
        <v>20842</v>
      </c>
      <c r="AA314" s="71">
        <v>7283</v>
      </c>
      <c r="AB314" s="71">
        <v>36130</v>
      </c>
      <c r="AC314" s="71">
        <v>77129</v>
      </c>
      <c r="AD314" s="71">
        <v>2.5000328821796529</v>
      </c>
      <c r="AE314" s="72"/>
      <c r="AF314" s="71">
        <v>64740931.871836483</v>
      </c>
      <c r="AG314" s="71">
        <v>2198136.6479774369</v>
      </c>
      <c r="AH314" s="71">
        <v>2310732.959508541</v>
      </c>
      <c r="AI314" s="71">
        <v>65616504.644772902</v>
      </c>
      <c r="AJ314" s="71">
        <v>87880753.579637513</v>
      </c>
      <c r="AK314" s="71">
        <v>0</v>
      </c>
      <c r="AL314" s="71">
        <v>0</v>
      </c>
      <c r="AM314" s="71">
        <v>4951464.9403502671</v>
      </c>
      <c r="AN314" s="71">
        <v>0</v>
      </c>
      <c r="AO314" s="71">
        <v>0</v>
      </c>
      <c r="AP314" s="71">
        <v>227698524.64408317</v>
      </c>
      <c r="AQ314" s="72"/>
      <c r="AR314" s="71">
        <v>685</v>
      </c>
      <c r="AS314" s="71">
        <v>127</v>
      </c>
      <c r="AT314" s="71">
        <v>3</v>
      </c>
      <c r="AU314" s="71">
        <v>0</v>
      </c>
      <c r="AV314" s="71">
        <v>0</v>
      </c>
      <c r="AW314" s="71">
        <v>0</v>
      </c>
      <c r="AX314" s="71"/>
      <c r="AY314" s="72"/>
      <c r="AZ314" s="71">
        <v>2965.509</v>
      </c>
      <c r="BA314" s="71">
        <v>11086.32</v>
      </c>
      <c r="BB314" s="71">
        <v>7950</v>
      </c>
      <c r="BC314" s="71">
        <v>0</v>
      </c>
      <c r="BD314" s="71">
        <v>0</v>
      </c>
      <c r="BE314" s="71">
        <v>0</v>
      </c>
      <c r="BF314" s="71"/>
      <c r="BG314" s="72"/>
      <c r="BH314" s="71">
        <v>0</v>
      </c>
      <c r="BI314" s="71">
        <v>0</v>
      </c>
      <c r="BJ314" s="71">
        <v>21.959</v>
      </c>
      <c r="BK314" s="71">
        <v>0</v>
      </c>
      <c r="BL314" s="71">
        <v>5.4169999999999998</v>
      </c>
      <c r="BM314" s="71">
        <v>0</v>
      </c>
      <c r="BN314" s="72"/>
      <c r="BO314" s="71">
        <v>0</v>
      </c>
      <c r="BP314" s="71">
        <v>0</v>
      </c>
      <c r="BQ314" s="71">
        <v>3</v>
      </c>
      <c r="BR314" s="71">
        <v>0</v>
      </c>
      <c r="BS314" s="71">
        <v>1</v>
      </c>
      <c r="BT314" s="71">
        <v>0</v>
      </c>
      <c r="BU314"/>
      <c r="BV314" s="70">
        <v>27.376000000000001</v>
      </c>
      <c r="BW314" s="70">
        <v>0</v>
      </c>
      <c r="BX314" s="70">
        <v>0</v>
      </c>
      <c r="BY314" s="70">
        <v>0</v>
      </c>
      <c r="BZ314" s="70">
        <v>0</v>
      </c>
      <c r="CA314" s="70">
        <v>0</v>
      </c>
      <c r="CB314" s="70">
        <v>0</v>
      </c>
      <c r="CC314" s="70">
        <v>0</v>
      </c>
      <c r="CD314" s="70">
        <v>0</v>
      </c>
    </row>
    <row r="315" spans="1:82">
      <c r="A315" s="70" t="s">
        <v>2010</v>
      </c>
      <c r="B315" s="70">
        <v>234</v>
      </c>
      <c r="C315" s="70">
        <v>13</v>
      </c>
      <c r="D315" s="70">
        <v>14</v>
      </c>
      <c r="E315" s="70">
        <v>2016</v>
      </c>
      <c r="F315" s="70" t="s">
        <v>155</v>
      </c>
      <c r="G315" s="70" t="s">
        <v>1997</v>
      </c>
      <c r="H315" s="70" t="s">
        <v>1998</v>
      </c>
      <c r="I315" s="148"/>
      <c r="J315" s="71">
        <v>246.61570685950883</v>
      </c>
      <c r="K315" s="71">
        <v>3.1605317162032933</v>
      </c>
      <c r="L315" s="71">
        <v>17.370442912429464</v>
      </c>
      <c r="M315" s="71">
        <v>55.905424069424392</v>
      </c>
      <c r="N315" s="71">
        <v>65.221141606849727</v>
      </c>
      <c r="O315" s="71">
        <v>35.245346672476821</v>
      </c>
      <c r="P315" s="71">
        <v>34.982797925237165</v>
      </c>
      <c r="Q315" s="71">
        <v>2.5114630143088905</v>
      </c>
      <c r="R315" s="71">
        <v>0.29153261859546631</v>
      </c>
      <c r="S315" s="71">
        <v>3.7059453716544821</v>
      </c>
      <c r="T315" s="72"/>
      <c r="U315" s="71">
        <v>6320536</v>
      </c>
      <c r="V315" s="71">
        <v>1104</v>
      </c>
      <c r="W315" s="71">
        <v>372</v>
      </c>
      <c r="X315" s="71">
        <v>10643</v>
      </c>
      <c r="Y315" s="71">
        <v>16170</v>
      </c>
      <c r="Z315" s="71">
        <v>20729</v>
      </c>
      <c r="AA315" s="71">
        <v>7200</v>
      </c>
      <c r="AB315" s="71">
        <v>35557</v>
      </c>
      <c r="AC315" s="71">
        <v>49790.901560591323</v>
      </c>
      <c r="AD315" s="71">
        <v>3.7059453716544821</v>
      </c>
      <c r="AE315" s="72"/>
      <c r="AF315" s="71">
        <v>73454745.263002276</v>
      </c>
      <c r="AG315" s="71">
        <v>2043617.0695773209</v>
      </c>
      <c r="AH315" s="71">
        <v>2213243.7985252598</v>
      </c>
      <c r="AI315" s="71">
        <v>65476472.438642897</v>
      </c>
      <c r="AJ315" s="71">
        <v>81846905.503918752</v>
      </c>
      <c r="AK315" s="71">
        <v>0</v>
      </c>
      <c r="AL315" s="71">
        <v>0</v>
      </c>
      <c r="AM315" s="71">
        <v>4876723.4884547386</v>
      </c>
      <c r="AN315" s="71">
        <v>0</v>
      </c>
      <c r="AO315" s="71">
        <v>0</v>
      </c>
      <c r="AP315" s="71">
        <v>229911707.56212124</v>
      </c>
      <c r="AQ315" s="72"/>
      <c r="AR315" s="71">
        <v>721</v>
      </c>
      <c r="AS315" s="71">
        <v>140</v>
      </c>
      <c r="AT315" s="71">
        <v>3</v>
      </c>
      <c r="AU315" s="71">
        <v>0</v>
      </c>
      <c r="AV315" s="71">
        <v>0</v>
      </c>
      <c r="AW315" s="71">
        <v>0</v>
      </c>
      <c r="AX315" s="71"/>
      <c r="AY315" s="72"/>
      <c r="AZ315" s="71">
        <v>3148.4690000000001</v>
      </c>
      <c r="BA315" s="71">
        <v>11399.82</v>
      </c>
      <c r="BB315" s="71">
        <v>7950</v>
      </c>
      <c r="BC315" s="71">
        <v>0</v>
      </c>
      <c r="BD315" s="71">
        <v>0</v>
      </c>
      <c r="BE315" s="71">
        <v>0</v>
      </c>
      <c r="BF315" s="71"/>
      <c r="BG315" s="72"/>
      <c r="BH315" s="71">
        <v>0</v>
      </c>
      <c r="BI315" s="71">
        <v>0</v>
      </c>
      <c r="BJ315" s="71">
        <v>22.545999999999999</v>
      </c>
      <c r="BK315" s="71">
        <v>0</v>
      </c>
      <c r="BL315" s="71">
        <v>5.4649999999999999</v>
      </c>
      <c r="BM315" s="71">
        <v>0</v>
      </c>
      <c r="BN315" s="72"/>
      <c r="BO315" s="71">
        <v>0</v>
      </c>
      <c r="BP315" s="71">
        <v>0</v>
      </c>
      <c r="BQ315" s="71">
        <v>3</v>
      </c>
      <c r="BR315" s="71">
        <v>0</v>
      </c>
      <c r="BS315" s="71">
        <v>1</v>
      </c>
      <c r="BT315" s="71">
        <v>0</v>
      </c>
      <c r="BU315"/>
      <c r="BV315" s="70">
        <v>28.010999999999999</v>
      </c>
      <c r="BW315" s="70">
        <v>0</v>
      </c>
      <c r="BX315" s="70">
        <v>0</v>
      </c>
      <c r="BY315" s="70">
        <v>0</v>
      </c>
      <c r="BZ315" s="70">
        <v>0</v>
      </c>
      <c r="CA315" s="70">
        <v>0</v>
      </c>
      <c r="CB315" s="70">
        <v>0</v>
      </c>
      <c r="CC315" s="70">
        <v>0</v>
      </c>
      <c r="CD315" s="70">
        <v>0</v>
      </c>
    </row>
    <row r="316" spans="1:82">
      <c r="A316" s="70" t="s">
        <v>2011</v>
      </c>
      <c r="B316" s="70">
        <v>235</v>
      </c>
      <c r="C316" s="70">
        <v>14</v>
      </c>
      <c r="D316" s="70">
        <v>14</v>
      </c>
      <c r="E316" s="70">
        <v>2017</v>
      </c>
      <c r="F316" s="70" t="s">
        <v>156</v>
      </c>
      <c r="G316" s="70" t="s">
        <v>1997</v>
      </c>
      <c r="H316" s="70" t="s">
        <v>1998</v>
      </c>
      <c r="I316" s="148"/>
      <c r="J316" s="71">
        <v>232.21428360066091</v>
      </c>
      <c r="K316" s="71">
        <v>3.5735051529874404</v>
      </c>
      <c r="L316" s="71">
        <v>15.942295137523207</v>
      </c>
      <c r="M316" s="71">
        <v>54.276485889415603</v>
      </c>
      <c r="N316" s="71">
        <v>65.610313281460805</v>
      </c>
      <c r="O316" s="71">
        <v>34.723748099155358</v>
      </c>
      <c r="P316" s="71">
        <v>34.037002842447194</v>
      </c>
      <c r="Q316" s="71">
        <v>2.3832876160429</v>
      </c>
      <c r="R316" s="71">
        <v>0.23988542061754786</v>
      </c>
      <c r="S316" s="71">
        <v>3.5287030874904732</v>
      </c>
      <c r="T316" s="72"/>
      <c r="U316" s="71">
        <v>6410149</v>
      </c>
      <c r="V316" s="71">
        <v>1104</v>
      </c>
      <c r="W316" s="71">
        <v>372</v>
      </c>
      <c r="X316" s="71">
        <v>10643</v>
      </c>
      <c r="Y316" s="71">
        <v>16103</v>
      </c>
      <c r="Z316" s="71">
        <v>20761</v>
      </c>
      <c r="AA316" s="71">
        <v>7050</v>
      </c>
      <c r="AB316" s="71">
        <v>34893</v>
      </c>
      <c r="AC316" s="71">
        <v>41782.999999999993</v>
      </c>
      <c r="AD316" s="71">
        <v>3.5287030874904728</v>
      </c>
      <c r="AE316" s="72"/>
      <c r="AF316" s="71">
        <v>69090849.175165921</v>
      </c>
      <c r="AG316" s="71">
        <v>2559419.9921357692</v>
      </c>
      <c r="AH316" s="71">
        <v>2674543.4277962628</v>
      </c>
      <c r="AI316" s="71">
        <v>67196795.200035945</v>
      </c>
      <c r="AJ316" s="71">
        <v>84744113.847622886</v>
      </c>
      <c r="AK316" s="71">
        <v>0</v>
      </c>
      <c r="AL316" s="71">
        <v>0</v>
      </c>
      <c r="AM316" s="71">
        <v>4793142.6197472475</v>
      </c>
      <c r="AN316" s="71">
        <v>0</v>
      </c>
      <c r="AO316" s="71">
        <v>0</v>
      </c>
      <c r="AP316" s="71">
        <v>231058864.26250401</v>
      </c>
      <c r="AQ316" s="72"/>
      <c r="AR316" s="71">
        <v>780</v>
      </c>
      <c r="AS316" s="71">
        <v>150</v>
      </c>
      <c r="AT316" s="71">
        <v>3</v>
      </c>
      <c r="AU316" s="71">
        <v>1</v>
      </c>
      <c r="AV316" s="71">
        <v>0</v>
      </c>
      <c r="AW316" s="71">
        <v>0</v>
      </c>
      <c r="AX316" s="71"/>
      <c r="AY316" s="72"/>
      <c r="AZ316" s="71">
        <v>3429.9690000000001</v>
      </c>
      <c r="BA316" s="71">
        <v>12175.62</v>
      </c>
      <c r="BB316" s="71">
        <v>7950</v>
      </c>
      <c r="BC316" s="71">
        <v>49.9</v>
      </c>
      <c r="BD316" s="71">
        <v>0</v>
      </c>
      <c r="BE316" s="71">
        <v>0</v>
      </c>
      <c r="BF316" s="71"/>
      <c r="BG316" s="72"/>
      <c r="BH316" s="71">
        <v>0</v>
      </c>
      <c r="BI316" s="71">
        <v>0</v>
      </c>
      <c r="BJ316" s="71">
        <v>26.460999999999999</v>
      </c>
      <c r="BK316" s="71">
        <v>0</v>
      </c>
      <c r="BL316" s="71">
        <v>5.61</v>
      </c>
      <c r="BM316" s="71">
        <v>0</v>
      </c>
      <c r="BN316" s="72"/>
      <c r="BO316" s="71">
        <v>0</v>
      </c>
      <c r="BP316" s="71">
        <v>0</v>
      </c>
      <c r="BQ316" s="71">
        <v>3</v>
      </c>
      <c r="BR316" s="71">
        <v>0</v>
      </c>
      <c r="BS316" s="71">
        <v>1</v>
      </c>
      <c r="BT316" s="71">
        <v>0</v>
      </c>
      <c r="BU316"/>
      <c r="BV316" s="70">
        <v>32.070999999999998</v>
      </c>
      <c r="BW316" s="70">
        <v>0</v>
      </c>
      <c r="BX316" s="70">
        <v>0</v>
      </c>
      <c r="BY316" s="70">
        <v>0</v>
      </c>
      <c r="BZ316" s="70">
        <v>0</v>
      </c>
      <c r="CA316" s="70">
        <v>0</v>
      </c>
      <c r="CB316" s="70">
        <v>0</v>
      </c>
      <c r="CC316" s="70">
        <v>0</v>
      </c>
      <c r="CD316" s="70">
        <v>0</v>
      </c>
    </row>
    <row r="317" spans="1:82">
      <c r="A317" s="70" t="s">
        <v>2012</v>
      </c>
      <c r="B317" s="70">
        <v>236</v>
      </c>
      <c r="C317" s="70">
        <v>15</v>
      </c>
      <c r="D317" s="70">
        <v>14</v>
      </c>
      <c r="E317" s="70">
        <v>2018</v>
      </c>
      <c r="F317" s="70" t="s">
        <v>183</v>
      </c>
      <c r="G317" s="70" t="s">
        <v>1997</v>
      </c>
      <c r="H317" s="70" t="s">
        <v>1998</v>
      </c>
      <c r="I317" s="148"/>
      <c r="J317" s="71">
        <v>203.08621512828188</v>
      </c>
      <c r="K317" s="71">
        <v>2.984812549017275</v>
      </c>
      <c r="L317" s="71">
        <v>14.514832201426858</v>
      </c>
      <c r="M317" s="71">
        <v>48.228920821921854</v>
      </c>
      <c r="N317" s="71">
        <v>59.901339953284115</v>
      </c>
      <c r="O317" s="71">
        <v>33.805502650552754</v>
      </c>
      <c r="P317" s="71">
        <v>33.210642150059044</v>
      </c>
      <c r="Q317" s="71">
        <v>2.1742794891077302</v>
      </c>
      <c r="R317" s="71">
        <v>0.21649445903499193</v>
      </c>
      <c r="S317" s="71">
        <v>2.2537227278405498</v>
      </c>
      <c r="T317" s="72"/>
      <c r="U317" s="71">
        <v>6280737</v>
      </c>
      <c r="V317" s="71">
        <v>1104</v>
      </c>
      <c r="W317" s="71">
        <v>372</v>
      </c>
      <c r="X317" s="71">
        <v>10643</v>
      </c>
      <c r="Y317" s="71">
        <v>16045</v>
      </c>
      <c r="Z317" s="71">
        <v>20599</v>
      </c>
      <c r="AA317" s="71">
        <v>6948</v>
      </c>
      <c r="AB317" s="71">
        <v>34305</v>
      </c>
      <c r="AC317" s="71">
        <v>37561</v>
      </c>
      <c r="AD317" s="71">
        <v>2.2537227278405498</v>
      </c>
      <c r="AE317" s="72"/>
      <c r="AF317" s="71">
        <v>63178859.916040398</v>
      </c>
      <c r="AG317" s="71">
        <v>1927771.6615340619</v>
      </c>
      <c r="AH317" s="71">
        <v>2487244.4901273581</v>
      </c>
      <c r="AI317" s="71">
        <v>61031686.289409287</v>
      </c>
      <c r="AJ317" s="71">
        <v>83072994.085330293</v>
      </c>
      <c r="AK317" s="71">
        <v>0</v>
      </c>
      <c r="AL317" s="71">
        <v>0</v>
      </c>
      <c r="AM317" s="71">
        <v>4722121.3529631142</v>
      </c>
      <c r="AN317" s="71">
        <v>0</v>
      </c>
      <c r="AO317" s="71">
        <v>0</v>
      </c>
      <c r="AP317" s="71">
        <v>216420677.79540452</v>
      </c>
      <c r="AQ317" s="72"/>
      <c r="AR317" s="71">
        <v>815</v>
      </c>
      <c r="AS317" s="71">
        <v>169</v>
      </c>
      <c r="AT317" s="71">
        <v>3</v>
      </c>
      <c r="AU317" s="71">
        <v>1</v>
      </c>
      <c r="AV317" s="71">
        <v>0</v>
      </c>
      <c r="AW317" s="71">
        <v>0</v>
      </c>
      <c r="AX317" s="71"/>
      <c r="AY317" s="72"/>
      <c r="AZ317" s="71">
        <v>3610.3689999999997</v>
      </c>
      <c r="BA317" s="71">
        <v>12841.02</v>
      </c>
      <c r="BB317" s="71">
        <v>7950</v>
      </c>
      <c r="BC317" s="71">
        <v>50</v>
      </c>
      <c r="BD317" s="71">
        <v>0</v>
      </c>
      <c r="BE317" s="71">
        <v>0</v>
      </c>
      <c r="BF317" s="71"/>
      <c r="BG317" s="72"/>
      <c r="BH317" s="71">
        <v>0</v>
      </c>
      <c r="BI317" s="71">
        <v>0</v>
      </c>
      <c r="BJ317" s="71">
        <v>24.494</v>
      </c>
      <c r="BK317" s="71">
        <v>0</v>
      </c>
      <c r="BL317" s="71">
        <v>5.2729999999999997</v>
      </c>
      <c r="BM317" s="71">
        <v>0</v>
      </c>
      <c r="BN317" s="72"/>
      <c r="BO317" s="71">
        <v>0</v>
      </c>
      <c r="BP317" s="71">
        <v>0</v>
      </c>
      <c r="BQ317" s="71">
        <v>3</v>
      </c>
      <c r="BR317" s="71">
        <v>0</v>
      </c>
      <c r="BS317" s="71">
        <v>1</v>
      </c>
      <c r="BT317" s="71">
        <v>0</v>
      </c>
      <c r="BU317"/>
      <c r="BV317" s="70">
        <v>29.766999999999999</v>
      </c>
      <c r="BW317" s="70">
        <v>0</v>
      </c>
      <c r="BX317" s="70">
        <v>0</v>
      </c>
      <c r="BY317" s="70">
        <v>0</v>
      </c>
      <c r="BZ317" s="70">
        <v>0</v>
      </c>
      <c r="CA317" s="70">
        <v>0</v>
      </c>
      <c r="CB317" s="70">
        <v>0</v>
      </c>
      <c r="CC317" s="70">
        <v>0</v>
      </c>
      <c r="CD317" s="70">
        <v>0</v>
      </c>
    </row>
    <row r="318" spans="1:82">
      <c r="A318" s="70" t="s">
        <v>2013</v>
      </c>
      <c r="B318" s="70">
        <v>237</v>
      </c>
      <c r="C318" s="70">
        <v>16</v>
      </c>
      <c r="D318" s="70">
        <v>14</v>
      </c>
      <c r="E318" s="70">
        <v>2019</v>
      </c>
      <c r="F318" s="70" t="s">
        <v>158</v>
      </c>
      <c r="G318" s="70" t="s">
        <v>1997</v>
      </c>
      <c r="H318" s="70" t="s">
        <v>1998</v>
      </c>
      <c r="I318" s="148"/>
      <c r="J318" s="71">
        <v>167.56545453348303</v>
      </c>
      <c r="K318" s="71">
        <v>3.0163449695454272</v>
      </c>
      <c r="L318" s="71">
        <v>14.524141139204856</v>
      </c>
      <c r="M318" s="71">
        <v>43.49414137966594</v>
      </c>
      <c r="N318" s="71">
        <v>47.592180529687717</v>
      </c>
      <c r="O318" s="71">
        <v>32.611524852208319</v>
      </c>
      <c r="P318" s="71">
        <v>32.416043425382526</v>
      </c>
      <c r="Q318" s="71">
        <v>2.0734633766775401</v>
      </c>
      <c r="R318" s="71">
        <v>0.23232652765487677</v>
      </c>
      <c r="S318" s="71">
        <v>4.3609691069606917</v>
      </c>
      <c r="T318" s="72"/>
      <c r="U318" s="71">
        <v>5658409</v>
      </c>
      <c r="V318" s="71">
        <v>1104</v>
      </c>
      <c r="W318" s="71">
        <v>372</v>
      </c>
      <c r="X318" s="71">
        <v>10643</v>
      </c>
      <c r="Y318" s="71">
        <v>15916</v>
      </c>
      <c r="Z318" s="71">
        <v>20417</v>
      </c>
      <c r="AA318" s="71">
        <v>6731</v>
      </c>
      <c r="AB318" s="71">
        <v>33600</v>
      </c>
      <c r="AC318" s="71">
        <v>40968</v>
      </c>
      <c r="AD318" s="71">
        <v>4.3609691069606917</v>
      </c>
      <c r="AE318" s="72"/>
      <c r="AF318" s="71">
        <v>55586551.397438653</v>
      </c>
      <c r="AG318" s="71">
        <v>2351088.3522606068</v>
      </c>
      <c r="AH318" s="71">
        <v>2702572.9733774071</v>
      </c>
      <c r="AI318" s="71">
        <v>61056736.504975148</v>
      </c>
      <c r="AJ318" s="71">
        <v>73567358.536753342</v>
      </c>
      <c r="AK318" s="71">
        <v>0</v>
      </c>
      <c r="AL318" s="71">
        <v>0</v>
      </c>
      <c r="AM318" s="71">
        <v>4576067.0593354236</v>
      </c>
      <c r="AN318" s="71">
        <v>0</v>
      </c>
      <c r="AO318" s="71">
        <v>0</v>
      </c>
      <c r="AP318" s="71">
        <v>199840374.82414055</v>
      </c>
      <c r="AQ318" s="72"/>
      <c r="AR318" s="71">
        <v>858</v>
      </c>
      <c r="AS318" s="71">
        <v>186</v>
      </c>
      <c r="AT318" s="71">
        <v>3</v>
      </c>
      <c r="AU318" s="71">
        <v>1</v>
      </c>
      <c r="AV318" s="71">
        <v>0</v>
      </c>
      <c r="AW318" s="71">
        <v>0</v>
      </c>
      <c r="AX318" s="71"/>
      <c r="AY318" s="72"/>
      <c r="AZ318" s="71">
        <v>3826.7940000000021</v>
      </c>
      <c r="BA318" s="71">
        <v>14003.42</v>
      </c>
      <c r="BB318" s="71">
        <v>7950</v>
      </c>
      <c r="BC318" s="71">
        <v>49.9</v>
      </c>
      <c r="BD318" s="71">
        <v>0</v>
      </c>
      <c r="BE318" s="71">
        <v>0</v>
      </c>
      <c r="BF318" s="71"/>
      <c r="BG318" s="72"/>
      <c r="BH318" s="71">
        <v>0</v>
      </c>
      <c r="BI318" s="71">
        <v>0</v>
      </c>
      <c r="BJ318" s="71">
        <v>21.584</v>
      </c>
      <c r="BK318" s="71">
        <v>0</v>
      </c>
      <c r="BL318" s="71">
        <v>4.9089999999999998</v>
      </c>
      <c r="BM318" s="71">
        <v>0</v>
      </c>
      <c r="BN318" s="72"/>
      <c r="BO318" s="71">
        <v>0</v>
      </c>
      <c r="BP318" s="71">
        <v>0</v>
      </c>
      <c r="BQ318" s="71">
        <v>3</v>
      </c>
      <c r="BR318" s="71">
        <v>0</v>
      </c>
      <c r="BS318" s="71">
        <v>1</v>
      </c>
      <c r="BT318" s="71">
        <v>0</v>
      </c>
      <c r="BU318"/>
      <c r="BV318" s="70">
        <v>26.492999999999999</v>
      </c>
      <c r="BW318" s="70">
        <v>0</v>
      </c>
      <c r="BX318" s="70">
        <v>0</v>
      </c>
      <c r="BY318" s="70">
        <v>0</v>
      </c>
      <c r="BZ318" s="70">
        <v>0</v>
      </c>
      <c r="CA318" s="70">
        <v>0</v>
      </c>
      <c r="CB318" s="70">
        <v>0</v>
      </c>
      <c r="CC318" s="70">
        <v>0</v>
      </c>
      <c r="CD318" s="70">
        <v>0</v>
      </c>
    </row>
    <row r="319" spans="1:82">
      <c r="A319" s="70" t="s">
        <v>2014</v>
      </c>
      <c r="B319" s="70">
        <v>238</v>
      </c>
      <c r="C319" s="70">
        <v>17</v>
      </c>
      <c r="D319" s="70">
        <v>14</v>
      </c>
      <c r="E319" s="70">
        <v>2020</v>
      </c>
      <c r="F319" s="70" t="s">
        <v>159</v>
      </c>
      <c r="G319" s="70" t="s">
        <v>1997</v>
      </c>
      <c r="H319" s="70" t="s">
        <v>1998</v>
      </c>
      <c r="I319" s="148"/>
      <c r="J319" s="71">
        <v>185.4944687449576</v>
      </c>
      <c r="K319" s="71">
        <v>2.7016602310056861</v>
      </c>
      <c r="L319" s="71">
        <v>17.090215444815151</v>
      </c>
      <c r="M319" s="71">
        <v>39.811196504570979</v>
      </c>
      <c r="N319" s="71">
        <v>51.554341713158372</v>
      </c>
      <c r="O319" s="71">
        <v>28.360991489012878</v>
      </c>
      <c r="P319" s="71">
        <v>30.144473955560954</v>
      </c>
      <c r="Q319" s="71">
        <v>1.9512461801638501</v>
      </c>
      <c r="R319" s="71">
        <v>0.1239128387222462</v>
      </c>
      <c r="S319" s="71">
        <v>3.4526422396279921</v>
      </c>
      <c r="T319" s="72"/>
      <c r="U319" s="71">
        <v>5893061</v>
      </c>
      <c r="V319" s="71">
        <v>902</v>
      </c>
      <c r="W319" s="71">
        <v>461</v>
      </c>
      <c r="X319" s="71">
        <v>10604</v>
      </c>
      <c r="Y319" s="71">
        <v>15892</v>
      </c>
      <c r="Z319" s="71">
        <v>20266</v>
      </c>
      <c r="AA319" s="71">
        <v>6653</v>
      </c>
      <c r="AB319" s="71">
        <v>33094</v>
      </c>
      <c r="AC319" s="71">
        <v>21965.999999999996</v>
      </c>
      <c r="AD319" s="71">
        <v>3.4526422396279921</v>
      </c>
      <c r="AE319" s="72"/>
      <c r="AF319" s="71">
        <v>63161030.199486643</v>
      </c>
      <c r="AG319" s="71">
        <v>2081723.495527874</v>
      </c>
      <c r="AH319" s="71">
        <v>3303551.578397884</v>
      </c>
      <c r="AI319" s="71">
        <v>57759394.088058211</v>
      </c>
      <c r="AJ319" s="71">
        <v>83488556.01714094</v>
      </c>
      <c r="AK319" s="71"/>
      <c r="AL319" s="71"/>
      <c r="AM319" s="71">
        <v>4319134.682008761</v>
      </c>
      <c r="AN319" s="71"/>
      <c r="AO319" s="71"/>
      <c r="AP319" s="71">
        <v>214113390.06062034</v>
      </c>
      <c r="AQ319" s="72"/>
      <c r="AR319" s="71">
        <v>880</v>
      </c>
      <c r="AS319" s="71">
        <v>202</v>
      </c>
      <c r="AT319" s="71">
        <v>3</v>
      </c>
      <c r="AU319" s="71">
        <v>1</v>
      </c>
      <c r="AV319" s="71">
        <v>0</v>
      </c>
      <c r="AW319" s="71">
        <v>0</v>
      </c>
      <c r="AX319" s="71"/>
      <c r="AY319" s="72"/>
      <c r="AZ319" s="71">
        <v>3961.7550000000051</v>
      </c>
      <c r="BA319" s="71">
        <v>14984.02</v>
      </c>
      <c r="BB319" s="71">
        <v>7950</v>
      </c>
      <c r="BC319" s="71">
        <v>49.9</v>
      </c>
      <c r="BD319" s="71">
        <v>0</v>
      </c>
      <c r="BE319" s="71">
        <v>0</v>
      </c>
      <c r="BF319" s="71"/>
      <c r="BG319" s="72"/>
      <c r="BH319" s="71">
        <v>0</v>
      </c>
      <c r="BI319" s="71">
        <v>0</v>
      </c>
      <c r="BJ319" s="71">
        <v>20.52</v>
      </c>
      <c r="BK319" s="71">
        <v>0</v>
      </c>
      <c r="BL319" s="71">
        <v>3.944</v>
      </c>
      <c r="BM319" s="71">
        <v>0</v>
      </c>
      <c r="BN319" s="72"/>
      <c r="BO319" s="71">
        <v>0</v>
      </c>
      <c r="BP319" s="71">
        <v>0</v>
      </c>
      <c r="BQ319" s="71">
        <v>3</v>
      </c>
      <c r="BR319" s="71">
        <v>0</v>
      </c>
      <c r="BS319" s="71">
        <v>1</v>
      </c>
      <c r="BT319" s="71">
        <v>0</v>
      </c>
      <c r="BU319"/>
      <c r="BV319" s="70">
        <v>24.463999999999999</v>
      </c>
      <c r="BW319" s="70">
        <v>0</v>
      </c>
      <c r="BX319" s="70">
        <v>0</v>
      </c>
      <c r="BY319" s="70">
        <v>0</v>
      </c>
      <c r="BZ319" s="70">
        <v>0</v>
      </c>
      <c r="CA319" s="70">
        <v>0</v>
      </c>
      <c r="CB319" s="70">
        <v>0</v>
      </c>
      <c r="CC319" s="70">
        <v>0</v>
      </c>
      <c r="CD319" s="70">
        <v>0</v>
      </c>
    </row>
    <row r="320" spans="1:82">
      <c r="A320" s="70" t="s">
        <v>2015</v>
      </c>
      <c r="B320" s="70">
        <v>238</v>
      </c>
      <c r="C320" s="70">
        <v>18</v>
      </c>
      <c r="D320" s="70">
        <v>14</v>
      </c>
      <c r="E320" s="70">
        <v>2021</v>
      </c>
      <c r="F320" s="70" t="s">
        <v>160</v>
      </c>
      <c r="G320" s="70" t="s">
        <v>1997</v>
      </c>
      <c r="H320" s="70" t="s">
        <v>1998</v>
      </c>
      <c r="I320" s="148"/>
      <c r="J320" s="71">
        <v>168.44477336889457</v>
      </c>
      <c r="K320" s="71">
        <v>3.1343513160864909</v>
      </c>
      <c r="L320" s="71">
        <v>15.427950614700872</v>
      </c>
      <c r="M320" s="71">
        <v>43.063548422495884</v>
      </c>
      <c r="N320" s="71">
        <v>56.076508767836152</v>
      </c>
      <c r="O320" s="71">
        <v>27.193586430290939</v>
      </c>
      <c r="P320" s="71">
        <v>30.453881295269561</v>
      </c>
      <c r="Q320" s="71">
        <v>1.8880055048034901</v>
      </c>
      <c r="R320" s="71">
        <v>0.12974751520231789</v>
      </c>
      <c r="S320" s="71">
        <v>3.1990828513819478</v>
      </c>
      <c r="T320" s="72"/>
      <c r="U320" s="71">
        <v>5641777</v>
      </c>
      <c r="V320" s="71">
        <v>902</v>
      </c>
      <c r="W320" s="71">
        <v>461</v>
      </c>
      <c r="X320" s="71">
        <v>10604</v>
      </c>
      <c r="Y320" s="71">
        <v>15698</v>
      </c>
      <c r="Z320" s="71">
        <v>20008</v>
      </c>
      <c r="AA320" s="71">
        <v>6554</v>
      </c>
      <c r="AB320" s="71">
        <v>32336</v>
      </c>
      <c r="AC320" s="71">
        <v>22312.999999999996</v>
      </c>
      <c r="AD320" s="71">
        <v>3.1990828513819478</v>
      </c>
      <c r="AE320" s="72"/>
      <c r="AF320" s="71">
        <v>53630773.187513106</v>
      </c>
      <c r="AG320" s="71">
        <v>2335728.9642445366</v>
      </c>
      <c r="AH320" s="71">
        <v>2742603.6505300943</v>
      </c>
      <c r="AI320" s="71">
        <v>63544031.367084235</v>
      </c>
      <c r="AJ320" s="71">
        <v>85424572.275052324</v>
      </c>
      <c r="AK320" s="71">
        <v>0</v>
      </c>
      <c r="AL320" s="71">
        <v>0</v>
      </c>
      <c r="AM320" s="71">
        <v>4244549.0761531154</v>
      </c>
      <c r="AN320" s="71">
        <v>0</v>
      </c>
      <c r="AO320" s="71">
        <v>0</v>
      </c>
      <c r="AP320" s="71">
        <v>211922258.5205774</v>
      </c>
      <c r="AQ320" s="72"/>
      <c r="AR320" s="71">
        <v>911</v>
      </c>
      <c r="AS320" s="71">
        <v>207</v>
      </c>
      <c r="AT320" s="71">
        <v>3</v>
      </c>
      <c r="AU320" s="71">
        <v>1</v>
      </c>
      <c r="AV320" s="71">
        <v>0</v>
      </c>
      <c r="AW320" s="71">
        <v>0</v>
      </c>
      <c r="AX320" s="71"/>
      <c r="AY320" s="72"/>
      <c r="AZ320" s="71">
        <v>4134.8650000000052</v>
      </c>
      <c r="BA320" s="71">
        <v>15522.42</v>
      </c>
      <c r="BB320" s="71">
        <v>7950</v>
      </c>
      <c r="BC320" s="71">
        <v>49.9</v>
      </c>
      <c r="BD320" s="71">
        <v>0</v>
      </c>
      <c r="BE320" s="71">
        <v>0</v>
      </c>
      <c r="BF320" s="71"/>
      <c r="BG320" s="72"/>
      <c r="BH320" s="71">
        <v>0</v>
      </c>
      <c r="BI320" s="71">
        <v>0</v>
      </c>
      <c r="BJ320" s="71">
        <v>19.123999999999999</v>
      </c>
      <c r="BK320" s="71">
        <v>0</v>
      </c>
      <c r="BL320" s="71">
        <v>4.2759999999999998</v>
      </c>
      <c r="BM320" s="71">
        <v>0</v>
      </c>
      <c r="BN320" s="72"/>
      <c r="BO320" s="71">
        <v>0</v>
      </c>
      <c r="BP320" s="71">
        <v>0</v>
      </c>
      <c r="BQ320" s="71">
        <v>3</v>
      </c>
      <c r="BR320" s="71">
        <v>0</v>
      </c>
      <c r="BS320" s="71">
        <v>1</v>
      </c>
      <c r="BT320" s="71">
        <v>0</v>
      </c>
      <c r="BU320"/>
      <c r="BV320" s="70">
        <v>23.4</v>
      </c>
      <c r="BW320" s="70">
        <v>0</v>
      </c>
      <c r="BX320" s="70">
        <v>0</v>
      </c>
      <c r="BY320" s="70">
        <v>0</v>
      </c>
      <c r="BZ320" s="70">
        <v>0</v>
      </c>
      <c r="CA320" s="70">
        <v>0</v>
      </c>
      <c r="CB320" s="70">
        <v>0</v>
      </c>
      <c r="CC320" s="70">
        <v>0</v>
      </c>
      <c r="CD320" s="70">
        <v>0</v>
      </c>
    </row>
    <row r="321" spans="1:82">
      <c r="A321" s="70" t="s">
        <v>2016</v>
      </c>
      <c r="B321" s="70">
        <v>238</v>
      </c>
      <c r="C321" s="70">
        <v>19</v>
      </c>
      <c r="D321" s="70">
        <v>14</v>
      </c>
      <c r="E321" s="70">
        <v>2022</v>
      </c>
      <c r="F321" s="70" t="s">
        <v>161</v>
      </c>
      <c r="G321" s="70" t="s">
        <v>1997</v>
      </c>
      <c r="H321" s="70" t="s">
        <v>1998</v>
      </c>
      <c r="I321" s="148"/>
      <c r="J321" s="71">
        <v>143.49311525775263</v>
      </c>
      <c r="K321" s="71">
        <v>2.289778457642595</v>
      </c>
      <c r="L321" s="71">
        <v>12.243335774181409</v>
      </c>
      <c r="M321" s="71">
        <v>42.978688998655166</v>
      </c>
      <c r="N321" s="71">
        <v>60.316744411015634</v>
      </c>
      <c r="O321" s="71">
        <v>28.259659971773402</v>
      </c>
      <c r="P321" s="71">
        <v>29.680798615334446</v>
      </c>
      <c r="Q321" s="71">
        <v>1.8640546931443163</v>
      </c>
      <c r="R321" s="71">
        <v>0.11959868900102764</v>
      </c>
      <c r="S321" s="71">
        <v>3.9380440513998201</v>
      </c>
      <c r="T321" s="72"/>
      <c r="U321" s="71">
        <v>5635094</v>
      </c>
      <c r="V321" s="71">
        <v>902</v>
      </c>
      <c r="W321" s="71">
        <v>461</v>
      </c>
      <c r="X321" s="71">
        <v>10604</v>
      </c>
      <c r="Y321" s="71">
        <v>15613</v>
      </c>
      <c r="Z321" s="71">
        <v>19755</v>
      </c>
      <c r="AA321" s="71">
        <v>6485</v>
      </c>
      <c r="AB321" s="71">
        <v>31664</v>
      </c>
      <c r="AC321" s="71">
        <v>20825.999999999996</v>
      </c>
      <c r="AD321" s="71">
        <v>3.9380440513998201</v>
      </c>
      <c r="AE321" s="72"/>
      <c r="AF321" s="71">
        <v>44061077.520607449</v>
      </c>
      <c r="AG321" s="71">
        <v>1732511.9286917334</v>
      </c>
      <c r="AH321" s="71">
        <v>2513908.5706772022</v>
      </c>
      <c r="AI321" s="71">
        <v>59773928.446511544</v>
      </c>
      <c r="AJ321" s="71">
        <v>94892781.664203569</v>
      </c>
      <c r="AK321" s="71">
        <v>0</v>
      </c>
      <c r="AL321" s="71">
        <v>0</v>
      </c>
      <c r="AM321" s="71">
        <v>4088686.6501069069</v>
      </c>
      <c r="AN321" s="71">
        <v>0</v>
      </c>
      <c r="AO321" s="71">
        <v>0</v>
      </c>
      <c r="AP321" s="71">
        <v>207062894.78079841</v>
      </c>
      <c r="AQ321" s="72"/>
      <c r="AR321" s="71">
        <v>973</v>
      </c>
      <c r="AS321" s="71">
        <v>209</v>
      </c>
      <c r="AT321" s="71">
        <v>3</v>
      </c>
      <c r="AU321" s="71">
        <v>1</v>
      </c>
      <c r="AV321" s="71">
        <v>0</v>
      </c>
      <c r="AW321" s="71">
        <v>0</v>
      </c>
      <c r="AX321" s="71"/>
      <c r="AY321" s="72"/>
      <c r="AZ321" s="71">
        <v>4502.4930000000058</v>
      </c>
      <c r="BA321" s="71">
        <v>15621.420000000004</v>
      </c>
      <c r="BB321" s="71">
        <v>7950</v>
      </c>
      <c r="BC321" s="71">
        <v>49.9</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2017</v>
      </c>
      <c r="B322" s="70">
        <v>238</v>
      </c>
      <c r="C322" s="70">
        <v>20</v>
      </c>
      <c r="D322" s="70">
        <v>14</v>
      </c>
      <c r="E322" s="70">
        <v>2023</v>
      </c>
      <c r="F322" s="70" t="s">
        <v>1539</v>
      </c>
      <c r="G322" s="70" t="s">
        <v>1997</v>
      </c>
      <c r="H322" s="70" t="s">
        <v>1998</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1023</v>
      </c>
      <c r="AS322" s="71">
        <v>209</v>
      </c>
      <c r="AT322" s="71">
        <v>2</v>
      </c>
      <c r="AU322" s="71">
        <v>1</v>
      </c>
      <c r="AV322" s="71">
        <v>0</v>
      </c>
      <c r="AW322" s="71">
        <v>0</v>
      </c>
      <c r="AX322" s="71"/>
      <c r="AY322" s="72"/>
      <c r="AZ322" s="71">
        <v>4807.8730000000069</v>
      </c>
      <c r="BA322" s="71">
        <v>15621.420000000004</v>
      </c>
      <c r="BB322" s="71">
        <v>6000</v>
      </c>
      <c r="BC322" s="71">
        <v>49.9</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2018</v>
      </c>
      <c r="B323" s="70">
        <v>238</v>
      </c>
      <c r="C323" s="70">
        <v>21</v>
      </c>
      <c r="D323" s="70">
        <v>14</v>
      </c>
      <c r="E323" s="70">
        <v>2024</v>
      </c>
      <c r="F323" s="70" t="s">
        <v>1554</v>
      </c>
      <c r="G323" s="70" t="s">
        <v>1997</v>
      </c>
      <c r="H323" s="70" t="s">
        <v>1998</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2019</v>
      </c>
      <c r="B324" s="70">
        <v>477</v>
      </c>
      <c r="C324" s="70">
        <v>1</v>
      </c>
      <c r="D324" s="70">
        <v>29</v>
      </c>
      <c r="E324" s="70">
        <v>1990</v>
      </c>
      <c r="F324" s="70" t="s">
        <v>787</v>
      </c>
      <c r="G324" s="70" t="s">
        <v>2020</v>
      </c>
      <c r="H324" s="70" t="s">
        <v>2021</v>
      </c>
      <c r="I324" s="148"/>
      <c r="J324" s="71">
        <v>840.12156679141106</v>
      </c>
      <c r="K324" s="71">
        <v>2.200563967374324</v>
      </c>
      <c r="L324" s="71">
        <v>1.9296308547097769</v>
      </c>
      <c r="M324" s="71">
        <v>35.578845396393803</v>
      </c>
      <c r="N324" s="71">
        <v>35.346252971472303</v>
      </c>
      <c r="O324" s="71">
        <v>22.737014634618721</v>
      </c>
      <c r="P324" s="71">
        <v>19.23305864777145</v>
      </c>
      <c r="Q324" s="71">
        <v>1.89349893545145</v>
      </c>
      <c r="R324" s="71">
        <v>45.65886346467083</v>
      </c>
      <c r="S324" s="71">
        <v>1.8030090945934989</v>
      </c>
      <c r="T324" s="72"/>
      <c r="U324" s="71">
        <v>19980579</v>
      </c>
      <c r="V324" s="71">
        <v>677</v>
      </c>
      <c r="W324" s="71">
        <v>21</v>
      </c>
      <c r="X324" s="71">
        <v>11120</v>
      </c>
      <c r="Y324" s="71">
        <v>10899</v>
      </c>
      <c r="Z324" s="71">
        <v>9352</v>
      </c>
      <c r="AA324" s="71">
        <v>4670</v>
      </c>
      <c r="AB324" s="71">
        <v>30744</v>
      </c>
      <c r="AC324" s="71">
        <v>7908197.333333333</v>
      </c>
      <c r="AD324" s="71">
        <v>1.8030090945934989</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2022</v>
      </c>
      <c r="B325" s="70">
        <v>478</v>
      </c>
      <c r="C325" s="70">
        <v>2</v>
      </c>
      <c r="D325" s="70">
        <v>29</v>
      </c>
      <c r="E325" s="70">
        <v>2005</v>
      </c>
      <c r="F325" s="70" t="s">
        <v>789</v>
      </c>
      <c r="G325" s="70" t="s">
        <v>2020</v>
      </c>
      <c r="H325" s="70" t="s">
        <v>2021</v>
      </c>
      <c r="I325" s="148"/>
      <c r="J325" s="71">
        <v>426.29089337211161</v>
      </c>
      <c r="K325" s="71">
        <v>1.9145925022097969</v>
      </c>
      <c r="L325" s="71">
        <v>0.86503588723631386</v>
      </c>
      <c r="M325" s="71">
        <v>57.612516698824983</v>
      </c>
      <c r="N325" s="71">
        <v>48.083146882630572</v>
      </c>
      <c r="O325" s="71">
        <v>28.30243852773452</v>
      </c>
      <c r="P325" s="71">
        <v>16.830936761390539</v>
      </c>
      <c r="Q325" s="71">
        <v>1.67198831477073</v>
      </c>
      <c r="R325" s="71">
        <v>50.399469789750697</v>
      </c>
      <c r="S325" s="71">
        <v>3.8754315360374489</v>
      </c>
      <c r="T325" s="72"/>
      <c r="U325" s="71">
        <v>9904946</v>
      </c>
      <c r="V325" s="71">
        <v>642</v>
      </c>
      <c r="W325" s="71">
        <v>8</v>
      </c>
      <c r="X325" s="71">
        <v>8046</v>
      </c>
      <c r="Y325" s="71">
        <v>11577</v>
      </c>
      <c r="Z325" s="71">
        <v>13471</v>
      </c>
      <c r="AA325" s="71">
        <v>3347</v>
      </c>
      <c r="AB325" s="71">
        <v>28380</v>
      </c>
      <c r="AC325" s="71">
        <v>8912102.666666666</v>
      </c>
      <c r="AD325" s="71">
        <v>3.8754315360374489</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2023</v>
      </c>
      <c r="B326" s="70">
        <v>479</v>
      </c>
      <c r="C326" s="70">
        <v>3</v>
      </c>
      <c r="D326" s="70">
        <v>29</v>
      </c>
      <c r="E326" s="70">
        <v>2006</v>
      </c>
      <c r="F326" s="70" t="s">
        <v>790</v>
      </c>
      <c r="G326" s="70" t="s">
        <v>2020</v>
      </c>
      <c r="H326" s="70" t="s">
        <v>2021</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2024</v>
      </c>
      <c r="B327" s="70">
        <v>480</v>
      </c>
      <c r="C327" s="70">
        <v>4</v>
      </c>
      <c r="D327" s="70">
        <v>29</v>
      </c>
      <c r="E327" s="70">
        <v>2007</v>
      </c>
      <c r="F327" s="70" t="s">
        <v>791</v>
      </c>
      <c r="G327" s="70" t="s">
        <v>2020</v>
      </c>
      <c r="H327" s="70" t="s">
        <v>2021</v>
      </c>
      <c r="I327" s="148"/>
      <c r="J327" s="71">
        <v>437.84777023969701</v>
      </c>
      <c r="K327" s="71">
        <v>1.744711176520507</v>
      </c>
      <c r="L327" s="71">
        <v>0.28791428139513481</v>
      </c>
      <c r="M327" s="71">
        <v>68.368201285865808</v>
      </c>
      <c r="N327" s="71">
        <v>45.988902313818542</v>
      </c>
      <c r="O327" s="71">
        <v>27.599516309365189</v>
      </c>
      <c r="P327" s="71">
        <v>16.131437955415009</v>
      </c>
      <c r="Q327" s="71">
        <v>1.7449361063569999</v>
      </c>
      <c r="R327" s="71">
        <v>44.754232551759138</v>
      </c>
      <c r="S327" s="71">
        <v>4.4028384585473663</v>
      </c>
      <c r="T327" s="72"/>
      <c r="U327" s="71">
        <v>12363026</v>
      </c>
      <c r="V327" s="71">
        <v>589</v>
      </c>
      <c r="W327" s="71">
        <v>5</v>
      </c>
      <c r="X327" s="71">
        <v>10951</v>
      </c>
      <c r="Y327" s="71">
        <v>11657</v>
      </c>
      <c r="Z327" s="71">
        <v>13656</v>
      </c>
      <c r="AA327" s="71">
        <v>3159</v>
      </c>
      <c r="AB327" s="71">
        <v>28052</v>
      </c>
      <c r="AC327" s="71">
        <v>8140928.333333333</v>
      </c>
      <c r="AD327" s="71">
        <v>4.4028384585473663</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2025</v>
      </c>
      <c r="B328" s="70">
        <v>481</v>
      </c>
      <c r="C328" s="70">
        <v>5</v>
      </c>
      <c r="D328" s="70">
        <v>29</v>
      </c>
      <c r="E328" s="70">
        <v>2008</v>
      </c>
      <c r="F328" s="70" t="s">
        <v>792</v>
      </c>
      <c r="G328" s="70" t="s">
        <v>2020</v>
      </c>
      <c r="H328" s="70" t="s">
        <v>2021</v>
      </c>
      <c r="I328" s="148"/>
      <c r="J328" s="71">
        <v>396.04026778982808</v>
      </c>
      <c r="K328" s="71">
        <v>1.3141233007535751</v>
      </c>
      <c r="L328" s="71">
        <v>0.25488007499735887</v>
      </c>
      <c r="M328" s="71">
        <v>68.997618669717113</v>
      </c>
      <c r="N328" s="71">
        <v>49.745445598963848</v>
      </c>
      <c r="O328" s="71">
        <v>26.60509255915931</v>
      </c>
      <c r="P328" s="71">
        <v>15.52137470571973</v>
      </c>
      <c r="Q328" s="71">
        <v>1.7083772506942501</v>
      </c>
      <c r="R328" s="71">
        <v>42.251401126120122</v>
      </c>
      <c r="S328" s="71">
        <v>2.7207905345943209</v>
      </c>
      <c r="T328" s="72"/>
      <c r="U328" s="71">
        <v>12707138</v>
      </c>
      <c r="V328" s="71">
        <v>589</v>
      </c>
      <c r="W328" s="71">
        <v>5</v>
      </c>
      <c r="X328" s="71">
        <v>10951</v>
      </c>
      <c r="Y328" s="71">
        <v>11647</v>
      </c>
      <c r="Z328" s="71">
        <v>13626</v>
      </c>
      <c r="AA328" s="71">
        <v>3043</v>
      </c>
      <c r="AB328" s="71">
        <v>27916</v>
      </c>
      <c r="AC328" s="71">
        <v>7980708.333333333</v>
      </c>
      <c r="AD328" s="71">
        <v>2.7207905345943209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2026</v>
      </c>
      <c r="B329" s="70">
        <v>482</v>
      </c>
      <c r="C329" s="70">
        <v>6</v>
      </c>
      <c r="D329" s="70">
        <v>29</v>
      </c>
      <c r="E329" s="70">
        <v>2009</v>
      </c>
      <c r="F329" s="70" t="s">
        <v>176</v>
      </c>
      <c r="G329" s="1064" t="s">
        <v>2020</v>
      </c>
      <c r="H329" s="70" t="s">
        <v>2021</v>
      </c>
      <c r="I329" s="148"/>
      <c r="J329" s="71">
        <v>478.70311533725021</v>
      </c>
      <c r="K329" s="71">
        <v>1.71316358874647</v>
      </c>
      <c r="L329" s="71">
        <v>0.63557457085292324</v>
      </c>
      <c r="M329" s="71">
        <v>66.372124038164188</v>
      </c>
      <c r="N329" s="71">
        <v>45.762725823228301</v>
      </c>
      <c r="O329" s="71">
        <v>26.62185912041998</v>
      </c>
      <c r="P329" s="71">
        <v>14.497957171109841</v>
      </c>
      <c r="Q329" s="71">
        <v>1.6335502785101299</v>
      </c>
      <c r="R329" s="71">
        <v>35.919326208976678</v>
      </c>
      <c r="S329" s="71">
        <v>2.5820114567820669</v>
      </c>
      <c r="T329" s="72"/>
      <c r="U329" s="71">
        <v>12707081</v>
      </c>
      <c r="V329" s="71">
        <v>625</v>
      </c>
      <c r="W329" s="71">
        <v>17</v>
      </c>
      <c r="X329" s="71">
        <v>12112</v>
      </c>
      <c r="Y329" s="71">
        <v>11726</v>
      </c>
      <c r="Z329" s="71">
        <v>13458</v>
      </c>
      <c r="AA329" s="71">
        <v>2918</v>
      </c>
      <c r="AB329" s="71">
        <v>28021</v>
      </c>
      <c r="AC329" s="71">
        <v>6618986</v>
      </c>
      <c r="AD329" s="71">
        <v>2.5820114567820669</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36.340000000000003</v>
      </c>
      <c r="BK329" s="71">
        <v>0</v>
      </c>
      <c r="BL329" s="71">
        <v>18.744</v>
      </c>
      <c r="BM329" s="71">
        <v>0</v>
      </c>
      <c r="BN329" s="72"/>
      <c r="BO329" s="71">
        <v>0</v>
      </c>
      <c r="BP329" s="71">
        <v>0</v>
      </c>
      <c r="BQ329" s="71">
        <v>6</v>
      </c>
      <c r="BR329" s="71">
        <v>0</v>
      </c>
      <c r="BS329" s="71">
        <v>2</v>
      </c>
      <c r="BT329" s="71">
        <v>0</v>
      </c>
      <c r="BU329"/>
      <c r="BV329" s="70">
        <v>55.084000000000003</v>
      </c>
      <c r="BW329" s="70">
        <v>0</v>
      </c>
      <c r="BX329" s="70">
        <v>0</v>
      </c>
      <c r="BY329" s="70">
        <v>0</v>
      </c>
      <c r="BZ329" s="70">
        <v>0</v>
      </c>
      <c r="CA329" s="70">
        <v>0</v>
      </c>
      <c r="CB329" s="70">
        <v>0</v>
      </c>
      <c r="CC329" s="70">
        <v>0</v>
      </c>
      <c r="CD329" s="70">
        <v>0</v>
      </c>
    </row>
    <row r="330" spans="1:82">
      <c r="A330" s="70" t="s">
        <v>2027</v>
      </c>
      <c r="B330" s="70">
        <v>483</v>
      </c>
      <c r="C330" s="70">
        <v>7</v>
      </c>
      <c r="D330" s="70">
        <v>29</v>
      </c>
      <c r="E330" s="70">
        <v>2010</v>
      </c>
      <c r="F330" s="70" t="s">
        <v>177</v>
      </c>
      <c r="G330" s="1064" t="s">
        <v>2020</v>
      </c>
      <c r="H330" s="70" t="s">
        <v>2021</v>
      </c>
      <c r="I330" s="148"/>
      <c r="J330" s="71">
        <v>583.67095607420254</v>
      </c>
      <c r="K330" s="71">
        <v>1.4909734213032351</v>
      </c>
      <c r="L330" s="71">
        <v>0.62745406779339297</v>
      </c>
      <c r="M330" s="71">
        <v>75.762739511125218</v>
      </c>
      <c r="N330" s="71">
        <v>58.41688491046655</v>
      </c>
      <c r="O330" s="71">
        <v>26.481003909713781</v>
      </c>
      <c r="P330" s="71">
        <v>14.30367397013203</v>
      </c>
      <c r="Q330" s="71">
        <v>1.70568125641232</v>
      </c>
      <c r="R330" s="71">
        <v>34.182954563197683</v>
      </c>
      <c r="S330" s="71">
        <v>2.55805033303576</v>
      </c>
      <c r="T330" s="72"/>
      <c r="U330" s="71">
        <v>15597272</v>
      </c>
      <c r="V330" s="71">
        <v>625</v>
      </c>
      <c r="W330" s="71">
        <v>17</v>
      </c>
      <c r="X330" s="71">
        <v>12112</v>
      </c>
      <c r="Y330" s="71">
        <v>11799</v>
      </c>
      <c r="Z330" s="71">
        <v>13449</v>
      </c>
      <c r="AA330" s="71">
        <v>2807</v>
      </c>
      <c r="AB330" s="71">
        <v>28036</v>
      </c>
      <c r="AC330" s="71">
        <v>5969320.333333333</v>
      </c>
      <c r="AD330" s="71">
        <v>2.55805033303576</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45.069000000000003</v>
      </c>
      <c r="BK330" s="71">
        <v>0</v>
      </c>
      <c r="BL330" s="71">
        <v>18.486000000000001</v>
      </c>
      <c r="BM330" s="71">
        <v>0</v>
      </c>
      <c r="BN330" s="72"/>
      <c r="BO330" s="71">
        <v>0</v>
      </c>
      <c r="BP330" s="71">
        <v>0</v>
      </c>
      <c r="BQ330" s="71">
        <v>7</v>
      </c>
      <c r="BR330" s="71">
        <v>0</v>
      </c>
      <c r="BS330" s="71">
        <v>2</v>
      </c>
      <c r="BT330" s="71">
        <v>0</v>
      </c>
      <c r="BU330"/>
      <c r="BV330" s="70">
        <v>63.555</v>
      </c>
      <c r="BW330" s="70">
        <v>0</v>
      </c>
      <c r="BX330" s="70">
        <v>0</v>
      </c>
      <c r="BY330" s="70">
        <v>0</v>
      </c>
      <c r="BZ330" s="70">
        <v>0</v>
      </c>
      <c r="CA330" s="70">
        <v>0</v>
      </c>
      <c r="CB330" s="70">
        <v>0</v>
      </c>
      <c r="CC330" s="70">
        <v>0</v>
      </c>
      <c r="CD330" s="70">
        <v>0</v>
      </c>
    </row>
    <row r="331" spans="1:82">
      <c r="A331" s="70" t="s">
        <v>2028</v>
      </c>
      <c r="B331" s="70">
        <v>484</v>
      </c>
      <c r="C331" s="70">
        <v>8</v>
      </c>
      <c r="D331" s="70">
        <v>29</v>
      </c>
      <c r="E331" s="70">
        <v>2011</v>
      </c>
      <c r="F331" s="70" t="s">
        <v>178</v>
      </c>
      <c r="G331" s="70" t="s">
        <v>2020</v>
      </c>
      <c r="H331" s="70" t="s">
        <v>2021</v>
      </c>
      <c r="I331" s="148"/>
      <c r="J331" s="71">
        <v>603.43595085300581</v>
      </c>
      <c r="K331" s="71">
        <v>1.685530747217622</v>
      </c>
      <c r="L331" s="71">
        <v>0.68356381433968727</v>
      </c>
      <c r="M331" s="71">
        <v>70.97632162631615</v>
      </c>
      <c r="N331" s="71">
        <v>53.920321668143451</v>
      </c>
      <c r="O331" s="71">
        <v>25.898665498886128</v>
      </c>
      <c r="P331" s="71">
        <v>13.385578181812576</v>
      </c>
      <c r="Q331" s="71">
        <v>1.9670624817561699</v>
      </c>
      <c r="R331" s="71">
        <v>29.969286648929909</v>
      </c>
      <c r="S331" s="71">
        <v>2.6529774311305392</v>
      </c>
      <c r="T331" s="72"/>
      <c r="U331" s="71">
        <v>16636964</v>
      </c>
      <c r="V331" s="71">
        <v>625</v>
      </c>
      <c r="W331" s="71">
        <v>17</v>
      </c>
      <c r="X331" s="71">
        <v>12112</v>
      </c>
      <c r="Y331" s="71">
        <v>11890</v>
      </c>
      <c r="Z331" s="71">
        <v>13439</v>
      </c>
      <c r="AA331" s="71">
        <v>2705</v>
      </c>
      <c r="AB331" s="71">
        <v>28030</v>
      </c>
      <c r="AC331" s="71">
        <v>5224838</v>
      </c>
      <c r="AD331" s="71">
        <v>2.6529774311305392</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38.877000000000002</v>
      </c>
      <c r="BK331" s="71">
        <v>0</v>
      </c>
      <c r="BL331" s="71">
        <v>17.085999999999999</v>
      </c>
      <c r="BM331" s="71">
        <v>0</v>
      </c>
      <c r="BN331" s="72"/>
      <c r="BO331" s="71">
        <v>0</v>
      </c>
      <c r="BP331" s="71">
        <v>0</v>
      </c>
      <c r="BQ331" s="71">
        <v>6</v>
      </c>
      <c r="BR331" s="71">
        <v>0</v>
      </c>
      <c r="BS331" s="71">
        <v>2</v>
      </c>
      <c r="BT331" s="71">
        <v>0</v>
      </c>
      <c r="BU331"/>
      <c r="BV331" s="70">
        <v>55.963000000000001</v>
      </c>
      <c r="BW331" s="70">
        <v>0</v>
      </c>
      <c r="BX331" s="70">
        <v>0</v>
      </c>
      <c r="BY331" s="70">
        <v>0</v>
      </c>
      <c r="BZ331" s="70">
        <v>0</v>
      </c>
      <c r="CA331" s="70">
        <v>0</v>
      </c>
      <c r="CB331" s="70">
        <v>0</v>
      </c>
      <c r="CC331" s="70">
        <v>0</v>
      </c>
      <c r="CD331" s="70">
        <v>0</v>
      </c>
    </row>
    <row r="332" spans="1:82">
      <c r="A332" s="70" t="s">
        <v>2029</v>
      </c>
      <c r="B332" s="70">
        <v>485</v>
      </c>
      <c r="C332" s="70">
        <v>9</v>
      </c>
      <c r="D332" s="70">
        <v>29</v>
      </c>
      <c r="E332" s="70">
        <v>2012</v>
      </c>
      <c r="F332" s="70" t="s">
        <v>179</v>
      </c>
      <c r="G332" s="70" t="s">
        <v>2020</v>
      </c>
      <c r="H332" s="70" t="s">
        <v>2021</v>
      </c>
      <c r="I332" s="148"/>
      <c r="J332" s="71">
        <v>377.95516152462773</v>
      </c>
      <c r="K332" s="71">
        <v>1.5618607451518149</v>
      </c>
      <c r="L332" s="71">
        <v>0.70705134532804914</v>
      </c>
      <c r="M332" s="71">
        <v>77.824843473653672</v>
      </c>
      <c r="N332" s="71">
        <v>54.048631951338713</v>
      </c>
      <c r="O332" s="71">
        <v>25.81723053682499</v>
      </c>
      <c r="P332" s="71">
        <v>13.377133082192612</v>
      </c>
      <c r="Q332" s="71">
        <v>2.1943582065296101</v>
      </c>
      <c r="R332" s="71">
        <v>37.308955834147341</v>
      </c>
      <c r="S332" s="71">
        <v>2.523948099908679</v>
      </c>
      <c r="T332" s="72"/>
      <c r="U332" s="71">
        <v>9839742</v>
      </c>
      <c r="V332" s="71">
        <v>625</v>
      </c>
      <c r="W332" s="71">
        <v>17</v>
      </c>
      <c r="X332" s="71">
        <v>12112</v>
      </c>
      <c r="Y332" s="71">
        <v>12395</v>
      </c>
      <c r="Z332" s="71">
        <v>13503</v>
      </c>
      <c r="AA332" s="71">
        <v>2688</v>
      </c>
      <c r="AB332" s="71">
        <v>28780</v>
      </c>
      <c r="AC332" s="71">
        <v>6335964</v>
      </c>
      <c r="AD332" s="71">
        <v>2.523948099908679</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35.555999999999997</v>
      </c>
      <c r="BK332" s="71">
        <v>0</v>
      </c>
      <c r="BL332" s="71">
        <v>15.484999999999999</v>
      </c>
      <c r="BM332" s="71">
        <v>0</v>
      </c>
      <c r="BN332" s="72"/>
      <c r="BO332" s="71">
        <v>0</v>
      </c>
      <c r="BP332" s="71">
        <v>0</v>
      </c>
      <c r="BQ332" s="71">
        <v>6</v>
      </c>
      <c r="BR332" s="71">
        <v>0</v>
      </c>
      <c r="BS332" s="71">
        <v>2</v>
      </c>
      <c r="BT332" s="71">
        <v>0</v>
      </c>
      <c r="BU332"/>
      <c r="BV332" s="70">
        <v>51.040999999999997</v>
      </c>
      <c r="BW332" s="70">
        <v>0</v>
      </c>
      <c r="BX332" s="70">
        <v>0</v>
      </c>
      <c r="BY332" s="70">
        <v>0</v>
      </c>
      <c r="BZ332" s="70">
        <v>0</v>
      </c>
      <c r="CA332" s="70">
        <v>0</v>
      </c>
      <c r="CB332" s="70">
        <v>0</v>
      </c>
      <c r="CC332" s="70">
        <v>0</v>
      </c>
      <c r="CD332" s="70">
        <v>0</v>
      </c>
    </row>
    <row r="333" spans="1:82">
      <c r="A333" s="70" t="s">
        <v>2030</v>
      </c>
      <c r="B333" s="70">
        <v>486</v>
      </c>
      <c r="C333" s="70">
        <v>10</v>
      </c>
      <c r="D333" s="70">
        <v>29</v>
      </c>
      <c r="E333" s="70">
        <v>2013</v>
      </c>
      <c r="F333" s="70" t="s">
        <v>180</v>
      </c>
      <c r="G333" s="70" t="s">
        <v>2020</v>
      </c>
      <c r="H333" s="70" t="s">
        <v>2021</v>
      </c>
      <c r="I333" s="148"/>
      <c r="J333" s="71">
        <v>320.04500502551099</v>
      </c>
      <c r="K333" s="71">
        <v>1.267114846925528</v>
      </c>
      <c r="L333" s="71">
        <v>0.63785773364165066</v>
      </c>
      <c r="M333" s="71">
        <v>76.047536045727966</v>
      </c>
      <c r="N333" s="71">
        <v>52.299198839183617</v>
      </c>
      <c r="O333" s="71">
        <v>25.154893865434669</v>
      </c>
      <c r="P333" s="71">
        <v>13.337621666099174</v>
      </c>
      <c r="Q333" s="71">
        <v>2.2334678486296902</v>
      </c>
      <c r="R333" s="71">
        <v>36.357961042384211</v>
      </c>
      <c r="S333" s="71">
        <v>2.6412783521511969</v>
      </c>
      <c r="T333" s="72"/>
      <c r="U333" s="71">
        <v>8336930</v>
      </c>
      <c r="V333" s="71">
        <v>625</v>
      </c>
      <c r="W333" s="71">
        <v>17</v>
      </c>
      <c r="X333" s="71">
        <v>12112</v>
      </c>
      <c r="Y333" s="71">
        <v>12429</v>
      </c>
      <c r="Z333" s="71">
        <v>13744</v>
      </c>
      <c r="AA333" s="71">
        <v>2670</v>
      </c>
      <c r="AB333" s="71">
        <v>28873</v>
      </c>
      <c r="AC333" s="71">
        <v>6027125</v>
      </c>
      <c r="AD333" s="71">
        <v>2.6412783521511969</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39.031999999999996</v>
      </c>
      <c r="BK333" s="71">
        <v>0</v>
      </c>
      <c r="BL333" s="71">
        <v>5.0549999999999997</v>
      </c>
      <c r="BM333" s="71">
        <v>0</v>
      </c>
      <c r="BN333" s="72"/>
      <c r="BO333" s="71">
        <v>0</v>
      </c>
      <c r="BP333" s="71">
        <v>0</v>
      </c>
      <c r="BQ333" s="71">
        <v>6</v>
      </c>
      <c r="BR333" s="71">
        <v>0</v>
      </c>
      <c r="BS333" s="71">
        <v>1</v>
      </c>
      <c r="BT333" s="71">
        <v>0</v>
      </c>
      <c r="BU333"/>
      <c r="BV333" s="70">
        <v>44.087000000000003</v>
      </c>
      <c r="BW333" s="70">
        <v>0</v>
      </c>
      <c r="BX333" s="70">
        <v>0</v>
      </c>
      <c r="BY333" s="70">
        <v>0</v>
      </c>
      <c r="BZ333" s="70">
        <v>0</v>
      </c>
      <c r="CA333" s="70">
        <v>0</v>
      </c>
      <c r="CB333" s="70">
        <v>0</v>
      </c>
      <c r="CC333" s="70">
        <v>0</v>
      </c>
      <c r="CD333" s="70">
        <v>0</v>
      </c>
    </row>
    <row r="334" spans="1:82">
      <c r="A334" s="70" t="s">
        <v>2031</v>
      </c>
      <c r="B334" s="70">
        <v>487</v>
      </c>
      <c r="C334" s="70">
        <v>11</v>
      </c>
      <c r="D334" s="70">
        <v>29</v>
      </c>
      <c r="E334" s="70">
        <v>2014</v>
      </c>
      <c r="F334" s="70" t="s">
        <v>181</v>
      </c>
      <c r="G334" s="70" t="s">
        <v>2020</v>
      </c>
      <c r="H334" s="70" t="s">
        <v>2021</v>
      </c>
      <c r="I334" s="148"/>
      <c r="J334" s="71">
        <v>312.39118374646648</v>
      </c>
      <c r="K334" s="71">
        <v>1.2157566967369891</v>
      </c>
      <c r="L334" s="71">
        <v>0.15630739790017539</v>
      </c>
      <c r="M334" s="71">
        <v>68.021483022132784</v>
      </c>
      <c r="N334" s="71">
        <v>50.71694015457571</v>
      </c>
      <c r="O334" s="71">
        <v>24.040138540971203</v>
      </c>
      <c r="P334" s="71">
        <v>13.462183206121912</v>
      </c>
      <c r="Q334" s="71">
        <v>2.16017202528369</v>
      </c>
      <c r="R334" s="71">
        <v>35.37537518704805</v>
      </c>
      <c r="S334" s="71">
        <v>3.2665539935616459</v>
      </c>
      <c r="T334" s="72"/>
      <c r="U334" s="71">
        <v>9137793</v>
      </c>
      <c r="V334" s="71">
        <v>496</v>
      </c>
      <c r="W334" s="71">
        <v>6</v>
      </c>
      <c r="X334" s="71">
        <v>11274</v>
      </c>
      <c r="Y334" s="71">
        <v>12654</v>
      </c>
      <c r="Z334" s="71">
        <v>13834</v>
      </c>
      <c r="AA334" s="71">
        <v>2681</v>
      </c>
      <c r="AB334" s="71">
        <v>29106</v>
      </c>
      <c r="AC334" s="71">
        <v>5882679.333333333</v>
      </c>
      <c r="AD334" s="71">
        <v>3.2665539935616459</v>
      </c>
      <c r="AE334" s="72"/>
      <c r="AF334" s="71"/>
      <c r="AG334" s="71"/>
      <c r="AH334" s="71"/>
      <c r="AI334" s="71"/>
      <c r="AJ334" s="71"/>
      <c r="AK334" s="71"/>
      <c r="AL334" s="71"/>
      <c r="AM334" s="71"/>
      <c r="AN334" s="71"/>
      <c r="AO334" s="71"/>
      <c r="AP334" s="71"/>
      <c r="AQ334" s="72"/>
      <c r="AR334" s="71">
        <v>148</v>
      </c>
      <c r="AS334" s="71">
        <v>70</v>
      </c>
      <c r="AT334" s="71">
        <v>0</v>
      </c>
      <c r="AU334" s="71">
        <v>0</v>
      </c>
      <c r="AV334" s="71">
        <v>0</v>
      </c>
      <c r="AW334" s="71">
        <v>0</v>
      </c>
      <c r="AX334" s="71"/>
      <c r="AY334" s="72"/>
      <c r="AZ334" s="71">
        <v>636.20000000000005</v>
      </c>
      <c r="BA334" s="71">
        <v>1497.7</v>
      </c>
      <c r="BB334" s="71">
        <v>0</v>
      </c>
      <c r="BC334" s="71">
        <v>0</v>
      </c>
      <c r="BD334" s="71">
        <v>0</v>
      </c>
      <c r="BE334" s="71">
        <v>0</v>
      </c>
      <c r="BF334" s="71"/>
      <c r="BG334" s="72"/>
      <c r="BH334" s="71">
        <v>0</v>
      </c>
      <c r="BI334" s="71">
        <v>0</v>
      </c>
      <c r="BJ334" s="71">
        <v>36.466999999999999</v>
      </c>
      <c r="BK334" s="71">
        <v>0</v>
      </c>
      <c r="BL334" s="71">
        <v>19.827999999999999</v>
      </c>
      <c r="BM334" s="71">
        <v>0</v>
      </c>
      <c r="BN334" s="72"/>
      <c r="BO334" s="71">
        <v>0</v>
      </c>
      <c r="BP334" s="71">
        <v>0</v>
      </c>
      <c r="BQ334" s="71">
        <v>6</v>
      </c>
      <c r="BR334" s="71">
        <v>0</v>
      </c>
      <c r="BS334" s="71">
        <v>2</v>
      </c>
      <c r="BT334" s="71">
        <v>0</v>
      </c>
      <c r="BU334"/>
      <c r="BV334" s="70">
        <v>56.295000000000002</v>
      </c>
      <c r="BW334" s="70">
        <v>0</v>
      </c>
      <c r="BX334" s="70">
        <v>0</v>
      </c>
      <c r="BY334" s="70">
        <v>0</v>
      </c>
      <c r="BZ334" s="70">
        <v>0</v>
      </c>
      <c r="CA334" s="70">
        <v>0</v>
      </c>
      <c r="CB334" s="70">
        <v>0</v>
      </c>
      <c r="CC334" s="70">
        <v>0</v>
      </c>
      <c r="CD334" s="70">
        <v>0</v>
      </c>
    </row>
    <row r="335" spans="1:82">
      <c r="A335" s="70" t="s">
        <v>2032</v>
      </c>
      <c r="B335" s="70">
        <v>488</v>
      </c>
      <c r="C335" s="70">
        <v>12</v>
      </c>
      <c r="D335" s="70">
        <v>29</v>
      </c>
      <c r="E335" s="70">
        <v>2015</v>
      </c>
      <c r="F335" s="70" t="s">
        <v>182</v>
      </c>
      <c r="G335" s="70" t="s">
        <v>2020</v>
      </c>
      <c r="H335" s="70" t="s">
        <v>2021</v>
      </c>
      <c r="I335" s="148"/>
      <c r="J335" s="71">
        <v>308.27183526207591</v>
      </c>
      <c r="K335" s="71">
        <v>1.1701291412619561</v>
      </c>
      <c r="L335" s="71">
        <v>0.16707244103273411</v>
      </c>
      <c r="M335" s="71">
        <v>65.794849501837788</v>
      </c>
      <c r="N335" s="71">
        <v>47.085042739883562</v>
      </c>
      <c r="O335" s="71">
        <v>24.124240745511763</v>
      </c>
      <c r="P335" s="71">
        <v>13.548198560563135</v>
      </c>
      <c r="Q335" s="71">
        <v>2.1273109993715198</v>
      </c>
      <c r="R335" s="71">
        <v>35.118783434234523</v>
      </c>
      <c r="S335" s="71">
        <v>2.845026937006637</v>
      </c>
      <c r="T335" s="72"/>
      <c r="U335" s="71">
        <v>9860101</v>
      </c>
      <c r="V335" s="71">
        <v>496</v>
      </c>
      <c r="W335" s="71">
        <v>6</v>
      </c>
      <c r="X335" s="71">
        <v>11274</v>
      </c>
      <c r="Y335" s="71">
        <v>12806</v>
      </c>
      <c r="Z335" s="71">
        <v>14016</v>
      </c>
      <c r="AA335" s="71">
        <v>2696</v>
      </c>
      <c r="AB335" s="71">
        <v>29280</v>
      </c>
      <c r="AC335" s="71">
        <v>6002983</v>
      </c>
      <c r="AD335" s="71">
        <v>2.845026937006637</v>
      </c>
      <c r="AE335" s="72"/>
      <c r="AF335" s="71">
        <v>86936751.375065818</v>
      </c>
      <c r="AG335" s="71">
        <v>820727.82507386664</v>
      </c>
      <c r="AH335" s="71">
        <v>36580.192708542338</v>
      </c>
      <c r="AI335" s="71">
        <v>72418144.983042404</v>
      </c>
      <c r="AJ335" s="71">
        <v>57989477.808692507</v>
      </c>
      <c r="AK335" s="71">
        <v>0</v>
      </c>
      <c r="AL335" s="71">
        <v>0</v>
      </c>
      <c r="AM335" s="71">
        <v>4012701.1750195348</v>
      </c>
      <c r="AN335" s="71">
        <v>0</v>
      </c>
      <c r="AO335" s="71">
        <v>0</v>
      </c>
      <c r="AP335" s="71">
        <v>222214383.35960266</v>
      </c>
      <c r="AQ335" s="72"/>
      <c r="AR335" s="71">
        <v>189</v>
      </c>
      <c r="AS335" s="71">
        <v>89</v>
      </c>
      <c r="AT335" s="71">
        <v>0</v>
      </c>
      <c r="AU335" s="71">
        <v>0</v>
      </c>
      <c r="AV335" s="71">
        <v>0</v>
      </c>
      <c r="AW335" s="71">
        <v>0</v>
      </c>
      <c r="AX335" s="71"/>
      <c r="AY335" s="72"/>
      <c r="AZ335" s="71">
        <v>822.8</v>
      </c>
      <c r="BA335" s="71">
        <v>1818</v>
      </c>
      <c r="BB335" s="71">
        <v>0</v>
      </c>
      <c r="BC335" s="71">
        <v>0</v>
      </c>
      <c r="BD335" s="71">
        <v>0</v>
      </c>
      <c r="BE335" s="71">
        <v>0</v>
      </c>
      <c r="BF335" s="71"/>
      <c r="BG335" s="72"/>
      <c r="BH335" s="71">
        <v>0</v>
      </c>
      <c r="BI335" s="71">
        <v>0</v>
      </c>
      <c r="BJ335" s="71">
        <v>37.460999999999999</v>
      </c>
      <c r="BK335" s="71">
        <v>0</v>
      </c>
      <c r="BL335" s="71">
        <v>19.294999999999998</v>
      </c>
      <c r="BM335" s="71">
        <v>0</v>
      </c>
      <c r="BN335" s="72"/>
      <c r="BO335" s="71">
        <v>0</v>
      </c>
      <c r="BP335" s="71">
        <v>0</v>
      </c>
      <c r="BQ335" s="71">
        <v>6</v>
      </c>
      <c r="BR335" s="71">
        <v>0</v>
      </c>
      <c r="BS335" s="71">
        <v>2</v>
      </c>
      <c r="BT335" s="71">
        <v>0</v>
      </c>
      <c r="BU335"/>
      <c r="BV335" s="70">
        <v>56.756</v>
      </c>
      <c r="BW335" s="70">
        <v>0</v>
      </c>
      <c r="BX335" s="70">
        <v>0</v>
      </c>
      <c r="BY335" s="70">
        <v>0</v>
      </c>
      <c r="BZ335" s="70">
        <v>0</v>
      </c>
      <c r="CA335" s="70">
        <v>0</v>
      </c>
      <c r="CB335" s="70">
        <v>0</v>
      </c>
      <c r="CC335" s="70">
        <v>0</v>
      </c>
      <c r="CD335" s="70">
        <v>0</v>
      </c>
    </row>
    <row r="336" spans="1:82">
      <c r="A336" s="70" t="s">
        <v>2033</v>
      </c>
      <c r="B336" s="70">
        <v>489</v>
      </c>
      <c r="C336" s="70">
        <v>13</v>
      </c>
      <c r="D336" s="70">
        <v>29</v>
      </c>
      <c r="E336" s="70">
        <v>2016</v>
      </c>
      <c r="F336" s="70" t="s">
        <v>155</v>
      </c>
      <c r="G336" s="70" t="s">
        <v>2020</v>
      </c>
      <c r="H336" s="70" t="s">
        <v>2021</v>
      </c>
      <c r="I336" s="148"/>
      <c r="J336" s="71">
        <v>291.54706506730531</v>
      </c>
      <c r="K336" s="71">
        <v>1.1453194546340146</v>
      </c>
      <c r="L336" s="71">
        <v>0.17251780071066136</v>
      </c>
      <c r="M336" s="71">
        <v>57.826352584216245</v>
      </c>
      <c r="N336" s="71">
        <v>46.273292078046886</v>
      </c>
      <c r="O336" s="71">
        <v>23.963911235558317</v>
      </c>
      <c r="P336" s="71">
        <v>13.346909152864795</v>
      </c>
      <c r="Q336" s="71">
        <v>2.0901429681758494</v>
      </c>
      <c r="R336" s="71">
        <v>27.592241140698032</v>
      </c>
      <c r="S336" s="71">
        <v>3.0459741091018171</v>
      </c>
      <c r="T336" s="72"/>
      <c r="U336" s="71">
        <v>8796027</v>
      </c>
      <c r="V336" s="71">
        <v>496</v>
      </c>
      <c r="W336" s="71">
        <v>6</v>
      </c>
      <c r="X336" s="71">
        <v>11274</v>
      </c>
      <c r="Y336" s="71">
        <v>13048</v>
      </c>
      <c r="Z336" s="71">
        <v>14094</v>
      </c>
      <c r="AA336" s="71">
        <v>2747</v>
      </c>
      <c r="AB336" s="71">
        <v>29592</v>
      </c>
      <c r="AC336" s="71">
        <v>4712483.1831560917</v>
      </c>
      <c r="AD336" s="71">
        <v>3.0459741091018171</v>
      </c>
      <c r="AE336" s="72"/>
      <c r="AF336" s="71">
        <v>80857811.309379086</v>
      </c>
      <c r="AG336" s="71">
        <v>765053.72379307856</v>
      </c>
      <c r="AH336" s="71">
        <v>34452.740447914483</v>
      </c>
      <c r="AI336" s="71">
        <v>67599988.548822477</v>
      </c>
      <c r="AJ336" s="71">
        <v>56038817.405422106</v>
      </c>
      <c r="AK336" s="71">
        <v>0</v>
      </c>
      <c r="AL336" s="71">
        <v>0</v>
      </c>
      <c r="AM336" s="71">
        <v>4058610.1603159038</v>
      </c>
      <c r="AN336" s="71">
        <v>0</v>
      </c>
      <c r="AO336" s="71">
        <v>0</v>
      </c>
      <c r="AP336" s="71">
        <v>209354733.88818058</v>
      </c>
      <c r="AQ336" s="72"/>
      <c r="AR336" s="71">
        <v>250</v>
      </c>
      <c r="AS336" s="71">
        <v>100</v>
      </c>
      <c r="AT336" s="71">
        <v>0</v>
      </c>
      <c r="AU336" s="71">
        <v>0</v>
      </c>
      <c r="AV336" s="71">
        <v>0</v>
      </c>
      <c r="AW336" s="71">
        <v>0</v>
      </c>
      <c r="AX336" s="71"/>
      <c r="AY336" s="72"/>
      <c r="AZ336" s="71">
        <v>1105.7</v>
      </c>
      <c r="BA336" s="71">
        <v>2001.6</v>
      </c>
      <c r="BB336" s="71">
        <v>0</v>
      </c>
      <c r="BC336" s="71">
        <v>0</v>
      </c>
      <c r="BD336" s="71">
        <v>0</v>
      </c>
      <c r="BE336" s="71">
        <v>0</v>
      </c>
      <c r="BF336" s="71"/>
      <c r="BG336" s="72"/>
      <c r="BH336" s="71">
        <v>0</v>
      </c>
      <c r="BI336" s="71">
        <v>0</v>
      </c>
      <c r="BJ336" s="71">
        <v>34.122999999999998</v>
      </c>
      <c r="BK336" s="71">
        <v>0</v>
      </c>
      <c r="BL336" s="71">
        <v>17.652999999999999</v>
      </c>
      <c r="BM336" s="71">
        <v>0</v>
      </c>
      <c r="BN336" s="72"/>
      <c r="BO336" s="71">
        <v>0</v>
      </c>
      <c r="BP336" s="71">
        <v>0</v>
      </c>
      <c r="BQ336" s="71">
        <v>5</v>
      </c>
      <c r="BR336" s="71">
        <v>0</v>
      </c>
      <c r="BS336" s="71">
        <v>2</v>
      </c>
      <c r="BT336" s="71">
        <v>0</v>
      </c>
      <c r="BU336"/>
      <c r="BV336" s="70">
        <v>51.776000000000003</v>
      </c>
      <c r="BW336" s="70">
        <v>0</v>
      </c>
      <c r="BX336" s="70">
        <v>0</v>
      </c>
      <c r="BY336" s="70">
        <v>0</v>
      </c>
      <c r="BZ336" s="70">
        <v>0</v>
      </c>
      <c r="CA336" s="70">
        <v>0</v>
      </c>
      <c r="CB336" s="70">
        <v>0</v>
      </c>
      <c r="CC336" s="70">
        <v>0</v>
      </c>
      <c r="CD336" s="70">
        <v>0</v>
      </c>
    </row>
    <row r="337" spans="1:82">
      <c r="A337" s="70" t="s">
        <v>2034</v>
      </c>
      <c r="B337" s="70">
        <v>490</v>
      </c>
      <c r="C337" s="70">
        <v>14</v>
      </c>
      <c r="D337" s="70">
        <v>29</v>
      </c>
      <c r="E337" s="70">
        <v>2017</v>
      </c>
      <c r="F337" s="70" t="s">
        <v>156</v>
      </c>
      <c r="G337" s="70" t="s">
        <v>2020</v>
      </c>
      <c r="H337" s="70" t="s">
        <v>2021</v>
      </c>
      <c r="I337" s="148"/>
      <c r="J337" s="71">
        <v>266.82171046730252</v>
      </c>
      <c r="K337" s="71">
        <v>1.1591709558125054</v>
      </c>
      <c r="L337" s="71">
        <v>0.16381890793035064</v>
      </c>
      <c r="M337" s="71">
        <v>57.348288190514644</v>
      </c>
      <c r="N337" s="71">
        <v>46.64192789232434</v>
      </c>
      <c r="O337" s="71">
        <v>23.872263215608324</v>
      </c>
      <c r="P337" s="71">
        <v>13.088555277428984</v>
      </c>
      <c r="Q337" s="71">
        <v>2.0389734879234398</v>
      </c>
      <c r="R337" s="71">
        <v>25.958451017422789</v>
      </c>
      <c r="S337" s="71">
        <v>2.7343324383308794</v>
      </c>
      <c r="T337" s="72"/>
      <c r="U337" s="71">
        <v>8425559</v>
      </c>
      <c r="V337" s="71">
        <v>496</v>
      </c>
      <c r="W337" s="71">
        <v>6</v>
      </c>
      <c r="X337" s="71">
        <v>11274</v>
      </c>
      <c r="Y337" s="71">
        <v>13243</v>
      </c>
      <c r="Z337" s="71">
        <v>14273</v>
      </c>
      <c r="AA337" s="71">
        <v>2711</v>
      </c>
      <c r="AB337" s="71">
        <v>29852</v>
      </c>
      <c r="AC337" s="71">
        <v>4521416.7499999991</v>
      </c>
      <c r="AD337" s="71">
        <v>2.7343324383308789</v>
      </c>
      <c r="AE337" s="72"/>
      <c r="AF337" s="71">
        <v>75249852.998194993</v>
      </c>
      <c r="AG337" s="71">
        <v>787015.46236136439</v>
      </c>
      <c r="AH337" s="71">
        <v>40690.714123224607</v>
      </c>
      <c r="AI337" s="71">
        <v>69111434.163858816</v>
      </c>
      <c r="AJ337" s="71">
        <v>59453611.760616019</v>
      </c>
      <c r="AK337" s="71">
        <v>0</v>
      </c>
      <c r="AL337" s="71">
        <v>0</v>
      </c>
      <c r="AM337" s="71">
        <v>4100676.1667009089</v>
      </c>
      <c r="AN337" s="71">
        <v>0</v>
      </c>
      <c r="AO337" s="71">
        <v>0</v>
      </c>
      <c r="AP337" s="71">
        <v>208743281.26585531</v>
      </c>
      <c r="AQ337" s="72"/>
      <c r="AR337" s="71">
        <v>287</v>
      </c>
      <c r="AS337" s="71">
        <v>102</v>
      </c>
      <c r="AT337" s="71">
        <v>0</v>
      </c>
      <c r="AU337" s="71">
        <v>0</v>
      </c>
      <c r="AV337" s="71">
        <v>0</v>
      </c>
      <c r="AW337" s="71">
        <v>0</v>
      </c>
      <c r="AX337" s="71"/>
      <c r="AY337" s="72"/>
      <c r="AZ337" s="71">
        <v>1288.2</v>
      </c>
      <c r="BA337" s="71">
        <v>2080.8000000000002</v>
      </c>
      <c r="BB337" s="71">
        <v>0</v>
      </c>
      <c r="BC337" s="71">
        <v>0</v>
      </c>
      <c r="BD337" s="71">
        <v>0</v>
      </c>
      <c r="BE337" s="71">
        <v>0</v>
      </c>
      <c r="BF337" s="71"/>
      <c r="BG337" s="72"/>
      <c r="BH337" s="71">
        <v>0</v>
      </c>
      <c r="BI337" s="71">
        <v>0</v>
      </c>
      <c r="BJ337" s="71">
        <v>33.387999999999998</v>
      </c>
      <c r="BK337" s="71">
        <v>0</v>
      </c>
      <c r="BL337" s="71">
        <v>14.778</v>
      </c>
      <c r="BM337" s="71">
        <v>0</v>
      </c>
      <c r="BN337" s="72"/>
      <c r="BO337" s="71">
        <v>0</v>
      </c>
      <c r="BP337" s="71">
        <v>0</v>
      </c>
      <c r="BQ337" s="71">
        <v>5</v>
      </c>
      <c r="BR337" s="71">
        <v>0</v>
      </c>
      <c r="BS337" s="71">
        <v>2</v>
      </c>
      <c r="BT337" s="71">
        <v>0</v>
      </c>
      <c r="BU337"/>
      <c r="BV337" s="70">
        <v>48.165999999999997</v>
      </c>
      <c r="BW337" s="70">
        <v>0</v>
      </c>
      <c r="BX337" s="70">
        <v>0</v>
      </c>
      <c r="BY337" s="70">
        <v>0</v>
      </c>
      <c r="BZ337" s="70">
        <v>0</v>
      </c>
      <c r="CA337" s="70">
        <v>0</v>
      </c>
      <c r="CB337" s="70">
        <v>0</v>
      </c>
      <c r="CC337" s="70">
        <v>0</v>
      </c>
      <c r="CD337" s="70">
        <v>0</v>
      </c>
    </row>
    <row r="338" spans="1:82">
      <c r="A338" s="70" t="s">
        <v>2035</v>
      </c>
      <c r="B338" s="70">
        <v>491</v>
      </c>
      <c r="C338" s="70">
        <v>15</v>
      </c>
      <c r="D338" s="70">
        <v>29</v>
      </c>
      <c r="E338" s="70">
        <v>2018</v>
      </c>
      <c r="F338" s="70" t="s">
        <v>183</v>
      </c>
      <c r="G338" s="70" t="s">
        <v>2020</v>
      </c>
      <c r="H338" s="70" t="s">
        <v>2021</v>
      </c>
      <c r="I338" s="148"/>
      <c r="J338" s="71">
        <v>287.4125572933998</v>
      </c>
      <c r="K338" s="71">
        <v>1.051491143171351</v>
      </c>
      <c r="L338" s="71">
        <v>0.14585827668545981</v>
      </c>
      <c r="M338" s="71">
        <v>55.837418718239334</v>
      </c>
      <c r="N338" s="71">
        <v>46.032055020110946</v>
      </c>
      <c r="O338" s="71">
        <v>23.571456603227791</v>
      </c>
      <c r="P338" s="71">
        <v>12.824431906823321</v>
      </c>
      <c r="Q338" s="71">
        <v>1.9019954289063901</v>
      </c>
      <c r="R338" s="71">
        <v>26.391624720407258</v>
      </c>
      <c r="S338" s="71">
        <v>3.2874216289239664</v>
      </c>
      <c r="T338" s="72"/>
      <c r="U338" s="71">
        <v>9242902</v>
      </c>
      <c r="V338" s="71">
        <v>496</v>
      </c>
      <c r="W338" s="71">
        <v>6</v>
      </c>
      <c r="X338" s="71">
        <v>11274</v>
      </c>
      <c r="Y338" s="71">
        <v>13376</v>
      </c>
      <c r="Z338" s="71">
        <v>14363</v>
      </c>
      <c r="AA338" s="71">
        <v>2683</v>
      </c>
      <c r="AB338" s="71">
        <v>30009</v>
      </c>
      <c r="AC338" s="71">
        <v>4578850.75</v>
      </c>
      <c r="AD338" s="71">
        <v>3.2874216289239659</v>
      </c>
      <c r="AE338" s="72"/>
      <c r="AF338" s="71">
        <v>87745736.664421335</v>
      </c>
      <c r="AG338" s="71">
        <v>697852.13907084765</v>
      </c>
      <c r="AH338" s="71">
        <v>35647.350387848353</v>
      </c>
      <c r="AI338" s="71">
        <v>66337362.253666118</v>
      </c>
      <c r="AJ338" s="71">
        <v>59585156.732426181</v>
      </c>
      <c r="AK338" s="71">
        <v>0</v>
      </c>
      <c r="AL338" s="71">
        <v>0</v>
      </c>
      <c r="AM338" s="71">
        <v>4130772.1813458712</v>
      </c>
      <c r="AN338" s="71">
        <v>0</v>
      </c>
      <c r="AO338" s="71">
        <v>0</v>
      </c>
      <c r="AP338" s="71">
        <v>218532527.32131821</v>
      </c>
      <c r="AQ338" s="72"/>
      <c r="AR338" s="71">
        <v>334</v>
      </c>
      <c r="AS338" s="71">
        <v>117</v>
      </c>
      <c r="AT338" s="71">
        <v>0</v>
      </c>
      <c r="AU338" s="71">
        <v>0</v>
      </c>
      <c r="AV338" s="71">
        <v>0</v>
      </c>
      <c r="AW338" s="71">
        <v>0</v>
      </c>
      <c r="AX338" s="71"/>
      <c r="AY338" s="72"/>
      <c r="AZ338" s="71">
        <v>1527.5</v>
      </c>
      <c r="BA338" s="71">
        <v>2270</v>
      </c>
      <c r="BB338" s="71">
        <v>0</v>
      </c>
      <c r="BC338" s="71">
        <v>0</v>
      </c>
      <c r="BD338" s="71">
        <v>0</v>
      </c>
      <c r="BE338" s="71">
        <v>0</v>
      </c>
      <c r="BF338" s="71"/>
      <c r="BG338" s="72"/>
      <c r="BH338" s="71">
        <v>0</v>
      </c>
      <c r="BI338" s="71">
        <v>0</v>
      </c>
      <c r="BJ338" s="71">
        <v>31.68</v>
      </c>
      <c r="BK338" s="71">
        <v>0</v>
      </c>
      <c r="BL338" s="71">
        <v>15.952999999999999</v>
      </c>
      <c r="BM338" s="71">
        <v>0</v>
      </c>
      <c r="BN338" s="72"/>
      <c r="BO338" s="71">
        <v>0</v>
      </c>
      <c r="BP338" s="71">
        <v>0</v>
      </c>
      <c r="BQ338" s="71">
        <v>5</v>
      </c>
      <c r="BR338" s="71">
        <v>0</v>
      </c>
      <c r="BS338" s="71">
        <v>2</v>
      </c>
      <c r="BT338" s="71">
        <v>0</v>
      </c>
      <c r="BU338"/>
      <c r="BV338" s="70">
        <v>47.633000000000003</v>
      </c>
      <c r="BW338" s="70">
        <v>0</v>
      </c>
      <c r="BX338" s="70">
        <v>0</v>
      </c>
      <c r="BY338" s="70">
        <v>0</v>
      </c>
      <c r="BZ338" s="70">
        <v>0</v>
      </c>
      <c r="CA338" s="70">
        <v>0</v>
      </c>
      <c r="CB338" s="70">
        <v>0</v>
      </c>
      <c r="CC338" s="70">
        <v>0</v>
      </c>
      <c r="CD338" s="70">
        <v>0</v>
      </c>
    </row>
    <row r="339" spans="1:82">
      <c r="A339" s="70" t="s">
        <v>2036</v>
      </c>
      <c r="B339" s="70">
        <v>492</v>
      </c>
      <c r="C339" s="70">
        <v>16</v>
      </c>
      <c r="D339" s="70">
        <v>29</v>
      </c>
      <c r="E339" s="70">
        <v>2019</v>
      </c>
      <c r="F339" s="70" t="s">
        <v>158</v>
      </c>
      <c r="G339" s="70" t="s">
        <v>2020</v>
      </c>
      <c r="H339" s="70" t="s">
        <v>2021</v>
      </c>
      <c r="I339" s="148"/>
      <c r="J339" s="71">
        <v>310.85665571565613</v>
      </c>
      <c r="K339" s="71">
        <v>0.93346306348927532</v>
      </c>
      <c r="L339" s="71">
        <v>0.14545473463750713</v>
      </c>
      <c r="M339" s="71">
        <v>53.353475741299818</v>
      </c>
      <c r="N339" s="71">
        <v>38.039886831944415</v>
      </c>
      <c r="O339" s="71">
        <v>22.893715320894447</v>
      </c>
      <c r="P339" s="71">
        <v>12.603296039849363</v>
      </c>
      <c r="Q339" s="71">
        <v>1.86161219298307</v>
      </c>
      <c r="R339" s="71">
        <v>23.796707242843091</v>
      </c>
      <c r="S339" s="71">
        <v>2.8273719341205088</v>
      </c>
      <c r="T339" s="72"/>
      <c r="U339" s="71">
        <v>10167119</v>
      </c>
      <c r="V339" s="71">
        <v>496</v>
      </c>
      <c r="W339" s="71">
        <v>6</v>
      </c>
      <c r="X339" s="71">
        <v>11274</v>
      </c>
      <c r="Y339" s="71">
        <v>13571</v>
      </c>
      <c r="Z339" s="71">
        <v>14333</v>
      </c>
      <c r="AA339" s="71">
        <v>2617</v>
      </c>
      <c r="AB339" s="71">
        <v>30167</v>
      </c>
      <c r="AC339" s="71">
        <v>4196264.25</v>
      </c>
      <c r="AD339" s="71">
        <v>2.8273719341205088</v>
      </c>
      <c r="AE339" s="72"/>
      <c r="AF339" s="71">
        <v>100222847.8758574</v>
      </c>
      <c r="AG339" s="71">
        <v>673565.81899491558</v>
      </c>
      <c r="AH339" s="71">
        <v>41514.957033335369</v>
      </c>
      <c r="AI339" s="71">
        <v>70177739.503037155</v>
      </c>
      <c r="AJ339" s="71">
        <v>56996749.826030351</v>
      </c>
      <c r="AK339" s="71">
        <v>0</v>
      </c>
      <c r="AL339" s="71">
        <v>0</v>
      </c>
      <c r="AM339" s="71">
        <v>4108518.3029455869</v>
      </c>
      <c r="AN339" s="71">
        <v>0</v>
      </c>
      <c r="AO339" s="71">
        <v>0</v>
      </c>
      <c r="AP339" s="71">
        <v>232220936.28389871</v>
      </c>
      <c r="AQ339" s="72"/>
      <c r="AR339" s="71">
        <v>384</v>
      </c>
      <c r="AS339" s="71">
        <v>124</v>
      </c>
      <c r="AT339" s="71">
        <v>0</v>
      </c>
      <c r="AU339" s="71">
        <v>0</v>
      </c>
      <c r="AV339" s="71">
        <v>0</v>
      </c>
      <c r="AW339" s="71">
        <v>0</v>
      </c>
      <c r="AX339" s="71"/>
      <c r="AY339" s="72"/>
      <c r="AZ339" s="71">
        <v>1771.399999999999</v>
      </c>
      <c r="BA339" s="71">
        <v>2380.7000000000012</v>
      </c>
      <c r="BB339" s="71">
        <v>0</v>
      </c>
      <c r="BC339" s="71">
        <v>0</v>
      </c>
      <c r="BD339" s="71">
        <v>0</v>
      </c>
      <c r="BE339" s="71">
        <v>0</v>
      </c>
      <c r="BF339" s="71"/>
      <c r="BG339" s="72"/>
      <c r="BH339" s="71">
        <v>0</v>
      </c>
      <c r="BI339" s="71">
        <v>0</v>
      </c>
      <c r="BJ339" s="71">
        <v>29.215</v>
      </c>
      <c r="BK339" s="71">
        <v>0</v>
      </c>
      <c r="BL339" s="71">
        <v>16.680999999999997</v>
      </c>
      <c r="BM339" s="71">
        <v>0</v>
      </c>
      <c r="BN339" s="72"/>
      <c r="BO339" s="71">
        <v>0</v>
      </c>
      <c r="BP339" s="71">
        <v>0</v>
      </c>
      <c r="BQ339" s="71">
        <v>5</v>
      </c>
      <c r="BR339" s="71">
        <v>0</v>
      </c>
      <c r="BS339" s="71">
        <v>2</v>
      </c>
      <c r="BT339" s="71">
        <v>0</v>
      </c>
      <c r="BU339"/>
      <c r="BV339" s="70">
        <v>45.896000000000001</v>
      </c>
      <c r="BW339" s="70">
        <v>0</v>
      </c>
      <c r="BX339" s="70">
        <v>0</v>
      </c>
      <c r="BY339" s="70">
        <v>0</v>
      </c>
      <c r="BZ339" s="70">
        <v>0</v>
      </c>
      <c r="CA339" s="70">
        <v>0</v>
      </c>
      <c r="CB339" s="70">
        <v>0</v>
      </c>
      <c r="CC339" s="70">
        <v>0</v>
      </c>
      <c r="CD339" s="70">
        <v>0</v>
      </c>
    </row>
    <row r="340" spans="1:82">
      <c r="A340" s="70" t="s">
        <v>2037</v>
      </c>
      <c r="B340" s="70">
        <v>493</v>
      </c>
      <c r="C340" s="70">
        <v>17</v>
      </c>
      <c r="D340" s="70">
        <v>29</v>
      </c>
      <c r="E340" s="70">
        <v>2020</v>
      </c>
      <c r="F340" s="70" t="s">
        <v>159</v>
      </c>
      <c r="G340" s="70" t="s">
        <v>2020</v>
      </c>
      <c r="H340" s="70" t="s">
        <v>2021</v>
      </c>
      <c r="I340" s="148"/>
      <c r="J340" s="71">
        <v>254.19770048387349</v>
      </c>
      <c r="K340" s="71">
        <v>0.93137947665783094</v>
      </c>
      <c r="L340" s="71">
        <v>9.8208195147938909E-2</v>
      </c>
      <c r="M340" s="71">
        <v>49.00084151845239</v>
      </c>
      <c r="N340" s="71">
        <v>40.080042317797329</v>
      </c>
      <c r="O340" s="71">
        <v>20.245655969187276</v>
      </c>
      <c r="P340" s="71">
        <v>11.780494857125881</v>
      </c>
      <c r="Q340" s="71">
        <v>1.7890452300934201</v>
      </c>
      <c r="R340" s="71">
        <v>22.842568292873793</v>
      </c>
      <c r="S340" s="71">
        <v>3.400361235965212</v>
      </c>
      <c r="T340" s="72"/>
      <c r="U340" s="71">
        <v>8761142</v>
      </c>
      <c r="V340" s="71">
        <v>486</v>
      </c>
      <c r="W340" s="71">
        <v>4</v>
      </c>
      <c r="X340" s="71">
        <v>11539</v>
      </c>
      <c r="Y340" s="71">
        <v>13730</v>
      </c>
      <c r="Z340" s="71">
        <v>14467</v>
      </c>
      <c r="AA340" s="71">
        <v>2600</v>
      </c>
      <c r="AB340" s="71">
        <v>30343</v>
      </c>
      <c r="AC340" s="71">
        <v>4049296.75</v>
      </c>
      <c r="AD340" s="71">
        <v>3.400361235965212</v>
      </c>
      <c r="AE340" s="72"/>
      <c r="AF340" s="71">
        <v>91789197.881336153</v>
      </c>
      <c r="AG340" s="71">
        <v>642940.7996054315</v>
      </c>
      <c r="AH340" s="71">
        <v>34445.160797677097</v>
      </c>
      <c r="AI340" s="71">
        <v>67761739.275214672</v>
      </c>
      <c r="AJ340" s="71">
        <v>63886641.206488989</v>
      </c>
      <c r="AK340" s="71"/>
      <c r="AL340" s="71"/>
      <c r="AM340" s="71">
        <v>3960098.6177612809</v>
      </c>
      <c r="AN340" s="71"/>
      <c r="AO340" s="71"/>
      <c r="AP340" s="71">
        <v>228075062.94120422</v>
      </c>
      <c r="AQ340" s="72"/>
      <c r="AR340" s="71">
        <v>434</v>
      </c>
      <c r="AS340" s="71">
        <v>126</v>
      </c>
      <c r="AT340" s="71">
        <v>0</v>
      </c>
      <c r="AU340" s="71">
        <v>0</v>
      </c>
      <c r="AV340" s="71">
        <v>0</v>
      </c>
      <c r="AW340" s="71">
        <v>0</v>
      </c>
      <c r="AX340" s="71"/>
      <c r="AY340" s="72"/>
      <c r="AZ340" s="71">
        <v>2002.100000000001</v>
      </c>
      <c r="BA340" s="71">
        <v>2407.6000000000008</v>
      </c>
      <c r="BB340" s="71">
        <v>0</v>
      </c>
      <c r="BC340" s="71">
        <v>0</v>
      </c>
      <c r="BD340" s="71">
        <v>0</v>
      </c>
      <c r="BE340" s="71">
        <v>0</v>
      </c>
      <c r="BF340" s="71"/>
      <c r="BG340" s="72"/>
      <c r="BH340" s="71">
        <v>0</v>
      </c>
      <c r="BI340" s="71">
        <v>0</v>
      </c>
      <c r="BJ340" s="71">
        <v>22.478000000000002</v>
      </c>
      <c r="BK340" s="71">
        <v>0</v>
      </c>
      <c r="BL340" s="71">
        <v>16.901</v>
      </c>
      <c r="BM340" s="71">
        <v>0</v>
      </c>
      <c r="BN340" s="72"/>
      <c r="BO340" s="71">
        <v>0</v>
      </c>
      <c r="BP340" s="71">
        <v>0</v>
      </c>
      <c r="BQ340" s="71">
        <v>5</v>
      </c>
      <c r="BR340" s="71">
        <v>0</v>
      </c>
      <c r="BS340" s="71">
        <v>2</v>
      </c>
      <c r="BT340" s="71">
        <v>0</v>
      </c>
      <c r="BU340"/>
      <c r="BV340" s="70">
        <v>39.378999999999998</v>
      </c>
      <c r="BW340" s="70">
        <v>0</v>
      </c>
      <c r="BX340" s="70">
        <v>0</v>
      </c>
      <c r="BY340" s="70">
        <v>0</v>
      </c>
      <c r="BZ340" s="70">
        <v>0</v>
      </c>
      <c r="CA340" s="70">
        <v>0</v>
      </c>
      <c r="CB340" s="70">
        <v>0</v>
      </c>
      <c r="CC340" s="70">
        <v>0</v>
      </c>
      <c r="CD340" s="70">
        <v>0</v>
      </c>
    </row>
    <row r="341" spans="1:82">
      <c r="A341" s="70" t="s">
        <v>2038</v>
      </c>
      <c r="B341" s="70">
        <v>493</v>
      </c>
      <c r="C341" s="70">
        <v>18</v>
      </c>
      <c r="D341" s="70">
        <v>29</v>
      </c>
      <c r="E341" s="70">
        <v>2021</v>
      </c>
      <c r="F341" s="70" t="s">
        <v>160</v>
      </c>
      <c r="G341" s="70" t="s">
        <v>2020</v>
      </c>
      <c r="H341" s="70" t="s">
        <v>2021</v>
      </c>
      <c r="I341" s="148"/>
      <c r="J341" s="71">
        <v>229.00644275905165</v>
      </c>
      <c r="K341" s="71">
        <v>1.0214801979607917</v>
      </c>
      <c r="L341" s="71">
        <v>9.7463330828569311E-2</v>
      </c>
      <c r="M341" s="71">
        <v>52.773289249347371</v>
      </c>
      <c r="N341" s="71">
        <v>40.370818188467219</v>
      </c>
      <c r="O341" s="71">
        <v>19.843380741815661</v>
      </c>
      <c r="P341" s="71">
        <v>12.141591672953824</v>
      </c>
      <c r="Q341" s="71">
        <v>1.7754351617412301</v>
      </c>
      <c r="R341" s="71">
        <v>24.292320594327702</v>
      </c>
      <c r="S341" s="71">
        <v>3.3949697843766748</v>
      </c>
      <c r="T341" s="72"/>
      <c r="U341" s="71">
        <v>8384264</v>
      </c>
      <c r="V341" s="71">
        <v>486</v>
      </c>
      <c r="W341" s="71">
        <v>4</v>
      </c>
      <c r="X341" s="71">
        <v>11539</v>
      </c>
      <c r="Y341" s="71">
        <v>13821</v>
      </c>
      <c r="Z341" s="71">
        <v>14600</v>
      </c>
      <c r="AA341" s="71">
        <v>2613</v>
      </c>
      <c r="AB341" s="71">
        <v>30408</v>
      </c>
      <c r="AC341" s="71">
        <v>4177610.2499999995</v>
      </c>
      <c r="AD341" s="71">
        <v>3.3949697843766748</v>
      </c>
      <c r="AE341" s="72"/>
      <c r="AF341" s="71">
        <v>81820020.865768313</v>
      </c>
      <c r="AG341" s="71">
        <v>727481.2910251331</v>
      </c>
      <c r="AH341" s="71">
        <v>35037.580459553465</v>
      </c>
      <c r="AI341" s="71">
        <v>75250133.328211486</v>
      </c>
      <c r="AJ341" s="71">
        <v>61234002.171265177</v>
      </c>
      <c r="AK341" s="71">
        <v>0</v>
      </c>
      <c r="AL341" s="71">
        <v>0</v>
      </c>
      <c r="AM341" s="71">
        <v>3991472.3004596713</v>
      </c>
      <c r="AN341" s="71">
        <v>0</v>
      </c>
      <c r="AO341" s="71">
        <v>0</v>
      </c>
      <c r="AP341" s="71">
        <v>223058147.53718936</v>
      </c>
      <c r="AQ341" s="72"/>
      <c r="AR341" s="71">
        <v>506</v>
      </c>
      <c r="AS341" s="71">
        <v>127</v>
      </c>
      <c r="AT341" s="71">
        <v>0</v>
      </c>
      <c r="AU341" s="71">
        <v>0</v>
      </c>
      <c r="AV341" s="71">
        <v>0</v>
      </c>
      <c r="AW341" s="71">
        <v>1</v>
      </c>
      <c r="AX341" s="71"/>
      <c r="AY341" s="72"/>
      <c r="AZ341" s="71">
        <v>2332.8000000000011</v>
      </c>
      <c r="BA341" s="71">
        <v>2427.400000000001</v>
      </c>
      <c r="BB341" s="71">
        <v>0</v>
      </c>
      <c r="BC341" s="71">
        <v>0</v>
      </c>
      <c r="BD341" s="71">
        <v>0</v>
      </c>
      <c r="BE341" s="71">
        <v>109639.03999999999</v>
      </c>
      <c r="BF341" s="71"/>
      <c r="BG341" s="72"/>
      <c r="BH341" s="71">
        <v>0</v>
      </c>
      <c r="BI341" s="71">
        <v>0</v>
      </c>
      <c r="BJ341" s="71">
        <v>26.712</v>
      </c>
      <c r="BK341" s="71">
        <v>151.12200000000001</v>
      </c>
      <c r="BL341" s="71">
        <v>15.141</v>
      </c>
      <c r="BM341" s="71">
        <v>0</v>
      </c>
      <c r="BN341" s="72"/>
      <c r="BO341" s="71">
        <v>0</v>
      </c>
      <c r="BP341" s="71">
        <v>0</v>
      </c>
      <c r="BQ341" s="71">
        <v>6</v>
      </c>
      <c r="BR341" s="71">
        <v>1</v>
      </c>
      <c r="BS341" s="71">
        <v>2</v>
      </c>
      <c r="BT341" s="71">
        <v>0</v>
      </c>
      <c r="BU341"/>
      <c r="BV341" s="70">
        <v>42.402000000000001</v>
      </c>
      <c r="BW341" s="70">
        <v>0</v>
      </c>
      <c r="BX341" s="70">
        <v>0</v>
      </c>
      <c r="BY341" s="70">
        <v>7.1239999999999997</v>
      </c>
      <c r="BZ341" s="70">
        <v>143.44900000000001</v>
      </c>
      <c r="CA341" s="70">
        <v>0</v>
      </c>
      <c r="CB341" s="70">
        <v>0</v>
      </c>
      <c r="CC341" s="70">
        <v>0</v>
      </c>
      <c r="CD341" s="70">
        <v>0</v>
      </c>
    </row>
    <row r="342" spans="1:82">
      <c r="A342" s="70" t="s">
        <v>2039</v>
      </c>
      <c r="B342" s="70">
        <v>493</v>
      </c>
      <c r="C342" s="70">
        <v>19</v>
      </c>
      <c r="D342" s="70">
        <v>29</v>
      </c>
      <c r="E342" s="70">
        <v>2022</v>
      </c>
      <c r="F342" s="70" t="s">
        <v>161</v>
      </c>
      <c r="G342" s="70" t="s">
        <v>2020</v>
      </c>
      <c r="H342" s="70" t="s">
        <v>2021</v>
      </c>
      <c r="I342" s="148"/>
      <c r="J342" s="71">
        <v>210.54559932087656</v>
      </c>
      <c r="K342" s="71">
        <v>0.99035076703931024</v>
      </c>
      <c r="L342" s="71">
        <v>8.6577039236405959E-2</v>
      </c>
      <c r="M342" s="71">
        <v>48.026168937374429</v>
      </c>
      <c r="N342" s="71">
        <v>43.855737672807081</v>
      </c>
      <c r="O342" s="71">
        <v>21.039892627934353</v>
      </c>
      <c r="P342" s="71">
        <v>12.133199248920835</v>
      </c>
      <c r="Q342" s="71">
        <v>1.8037131045745547</v>
      </c>
      <c r="R342" s="71">
        <v>24.490372743606859</v>
      </c>
      <c r="S342" s="71">
        <v>2.8693268774780289</v>
      </c>
      <c r="T342" s="72"/>
      <c r="U342" s="71">
        <v>9344445</v>
      </c>
      <c r="V342" s="71">
        <v>486</v>
      </c>
      <c r="W342" s="71">
        <v>4</v>
      </c>
      <c r="X342" s="71">
        <v>11539</v>
      </c>
      <c r="Y342" s="71">
        <v>14007</v>
      </c>
      <c r="Z342" s="71">
        <v>14708</v>
      </c>
      <c r="AA342" s="71">
        <v>2651</v>
      </c>
      <c r="AB342" s="71">
        <v>30639</v>
      </c>
      <c r="AC342" s="71">
        <v>4264565.9999999991</v>
      </c>
      <c r="AD342" s="71">
        <v>2.8693268774780289</v>
      </c>
      <c r="AE342" s="72"/>
      <c r="AF342" s="71">
        <v>84925564.664666891</v>
      </c>
      <c r="AG342" s="71">
        <v>738861.51771882165</v>
      </c>
      <c r="AH342" s="71">
        <v>34071.658451937154</v>
      </c>
      <c r="AI342" s="71">
        <v>68247610.668234482</v>
      </c>
      <c r="AJ342" s="71">
        <v>69333809.357762083</v>
      </c>
      <c r="AK342" s="71">
        <v>0</v>
      </c>
      <c r="AL342" s="71">
        <v>0</v>
      </c>
      <c r="AM342" s="71">
        <v>3956331.1733396137</v>
      </c>
      <c r="AN342" s="71">
        <v>0</v>
      </c>
      <c r="AO342" s="71">
        <v>0</v>
      </c>
      <c r="AP342" s="71">
        <v>227236249.04017383</v>
      </c>
      <c r="AQ342" s="72"/>
      <c r="AR342" s="71">
        <v>567</v>
      </c>
      <c r="AS342" s="71">
        <v>127</v>
      </c>
      <c r="AT342" s="71">
        <v>0</v>
      </c>
      <c r="AU342" s="71">
        <v>0</v>
      </c>
      <c r="AV342" s="71">
        <v>0</v>
      </c>
      <c r="AW342" s="71">
        <v>1</v>
      </c>
      <c r="AX342" s="71"/>
      <c r="AY342" s="72"/>
      <c r="AZ342" s="71">
        <v>2639.8000000000025</v>
      </c>
      <c r="BA342" s="71">
        <v>2427.400000000001</v>
      </c>
      <c r="BB342" s="71">
        <v>0</v>
      </c>
      <c r="BC342" s="71">
        <v>0</v>
      </c>
      <c r="BD342" s="71">
        <v>0</v>
      </c>
      <c r="BE342" s="71">
        <v>109639.03999999999</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2040</v>
      </c>
      <c r="B343" s="70">
        <v>493</v>
      </c>
      <c r="C343" s="70">
        <v>20</v>
      </c>
      <c r="D343" s="70">
        <v>29</v>
      </c>
      <c r="E343" s="70">
        <v>2023</v>
      </c>
      <c r="F343" s="70" t="s">
        <v>1539</v>
      </c>
      <c r="G343" s="70" t="s">
        <v>2020</v>
      </c>
      <c r="H343" s="70" t="s">
        <v>2021</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606</v>
      </c>
      <c r="AS343" s="71">
        <v>127</v>
      </c>
      <c r="AT343" s="71">
        <v>0</v>
      </c>
      <c r="AU343" s="71">
        <v>0</v>
      </c>
      <c r="AV343" s="71">
        <v>0</v>
      </c>
      <c r="AW343" s="71">
        <v>1</v>
      </c>
      <c r="AX343" s="71"/>
      <c r="AY343" s="72"/>
      <c r="AZ343" s="71">
        <v>2848.9000000000028</v>
      </c>
      <c r="BA343" s="71">
        <v>2427.400000000001</v>
      </c>
      <c r="BB343" s="71">
        <v>0</v>
      </c>
      <c r="BC343" s="71">
        <v>0</v>
      </c>
      <c r="BD343" s="71">
        <v>0</v>
      </c>
      <c r="BE343" s="71">
        <v>109639.03999999999</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2041</v>
      </c>
      <c r="B344" s="70">
        <v>493</v>
      </c>
      <c r="C344" s="70">
        <v>21</v>
      </c>
      <c r="D344" s="70">
        <v>29</v>
      </c>
      <c r="E344" s="70">
        <v>2024</v>
      </c>
      <c r="F344" s="70" t="s">
        <v>1554</v>
      </c>
      <c r="G344" s="70" t="s">
        <v>2020</v>
      </c>
      <c r="H344" s="70" t="s">
        <v>2021</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2042</v>
      </c>
      <c r="B345" s="70">
        <v>86</v>
      </c>
      <c r="C345" s="70">
        <v>1</v>
      </c>
      <c r="D345" s="70">
        <v>6</v>
      </c>
      <c r="E345" s="70">
        <v>1990</v>
      </c>
      <c r="F345" s="70" t="s">
        <v>787</v>
      </c>
      <c r="G345" s="70" t="s">
        <v>2043</v>
      </c>
      <c r="H345" s="70" t="s">
        <v>2044</v>
      </c>
      <c r="I345" s="148"/>
      <c r="J345" s="71">
        <v>101.9279346068079</v>
      </c>
      <c r="K345" s="71">
        <v>5.5512743176976853</v>
      </c>
      <c r="L345" s="71">
        <v>9.616065335147514</v>
      </c>
      <c r="M345" s="71">
        <v>42.014523576944988</v>
      </c>
      <c r="N345" s="71">
        <v>28.218439002259071</v>
      </c>
      <c r="O345" s="71">
        <v>27.922862818498292</v>
      </c>
      <c r="P345" s="71">
        <v>41.118384912066411</v>
      </c>
      <c r="Q345" s="71">
        <v>2.4553157871684701</v>
      </c>
      <c r="R345" s="71">
        <v>0</v>
      </c>
      <c r="S345" s="71">
        <v>2.6207296106961309</v>
      </c>
      <c r="T345" s="72"/>
      <c r="U345" s="71">
        <v>2465446</v>
      </c>
      <c r="V345" s="71">
        <v>1886</v>
      </c>
      <c r="W345" s="71">
        <v>93</v>
      </c>
      <c r="X345" s="71">
        <v>14154</v>
      </c>
      <c r="Y345" s="71">
        <v>12700</v>
      </c>
      <c r="Z345" s="71">
        <v>11485</v>
      </c>
      <c r="AA345" s="71">
        <v>9984</v>
      </c>
      <c r="AB345" s="71">
        <v>39866</v>
      </c>
      <c r="AC345" s="71">
        <v>0</v>
      </c>
      <c r="AD345" s="71">
        <v>2.6207296106961309</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2045</v>
      </c>
      <c r="B346" s="70">
        <v>87</v>
      </c>
      <c r="C346" s="70">
        <v>2</v>
      </c>
      <c r="D346" s="70">
        <v>6</v>
      </c>
      <c r="E346" s="70">
        <v>2005</v>
      </c>
      <c r="F346" s="70" t="s">
        <v>789</v>
      </c>
      <c r="G346" s="70" t="s">
        <v>2043</v>
      </c>
      <c r="H346" s="70" t="s">
        <v>2044</v>
      </c>
      <c r="I346" s="148"/>
      <c r="J346" s="71">
        <v>61.803812322460601</v>
      </c>
      <c r="K346" s="71">
        <v>3.5938016727771802</v>
      </c>
      <c r="L346" s="71">
        <v>3.7519873059814151</v>
      </c>
      <c r="M346" s="71">
        <v>70.043910585950385</v>
      </c>
      <c r="N346" s="71">
        <v>39.389068630400473</v>
      </c>
      <c r="O346" s="71">
        <v>39.494413142628872</v>
      </c>
      <c r="P346" s="71">
        <v>42.849241751959603</v>
      </c>
      <c r="Q346" s="71">
        <v>2.1930854481092501</v>
      </c>
      <c r="R346" s="71">
        <v>0</v>
      </c>
      <c r="S346" s="71">
        <v>6.6117497192668582</v>
      </c>
      <c r="T346" s="72"/>
      <c r="U346" s="71">
        <v>1568880</v>
      </c>
      <c r="V346" s="71">
        <v>1519</v>
      </c>
      <c r="W346" s="71">
        <v>40</v>
      </c>
      <c r="X346" s="71">
        <v>13111</v>
      </c>
      <c r="Y346" s="71">
        <v>15002</v>
      </c>
      <c r="Z346" s="71">
        <v>18798</v>
      </c>
      <c r="AA346" s="71">
        <v>8521</v>
      </c>
      <c r="AB346" s="71">
        <v>37225</v>
      </c>
      <c r="AC346" s="71">
        <v>0</v>
      </c>
      <c r="AD346" s="71">
        <v>6.6117497192668582</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2046</v>
      </c>
      <c r="B347" s="70">
        <v>88</v>
      </c>
      <c r="C347" s="70">
        <v>3</v>
      </c>
      <c r="D347" s="70">
        <v>6</v>
      </c>
      <c r="E347" s="70">
        <v>2006</v>
      </c>
      <c r="F347" s="70" t="s">
        <v>790</v>
      </c>
      <c r="G347" s="70" t="s">
        <v>2043</v>
      </c>
      <c r="H347" s="70" t="s">
        <v>2044</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2047</v>
      </c>
      <c r="B348" s="70">
        <v>89</v>
      </c>
      <c r="C348" s="70">
        <v>4</v>
      </c>
      <c r="D348" s="70">
        <v>6</v>
      </c>
      <c r="E348" s="70">
        <v>2007</v>
      </c>
      <c r="F348" s="70" t="s">
        <v>791</v>
      </c>
      <c r="G348" s="70" t="s">
        <v>2043</v>
      </c>
      <c r="H348" s="70" t="s">
        <v>2044</v>
      </c>
      <c r="I348" s="148"/>
      <c r="J348" s="71">
        <v>61.153480640211797</v>
      </c>
      <c r="K348" s="71">
        <v>3.362190129903881</v>
      </c>
      <c r="L348" s="71">
        <v>4.7263624801297963</v>
      </c>
      <c r="M348" s="71">
        <v>67.670124510799099</v>
      </c>
      <c r="N348" s="71">
        <v>47.628643265841568</v>
      </c>
      <c r="O348" s="71">
        <v>38.193882484943131</v>
      </c>
      <c r="P348" s="71">
        <v>42.715884297893822</v>
      </c>
      <c r="Q348" s="71">
        <v>2.2721118336269099</v>
      </c>
      <c r="R348" s="71">
        <v>0</v>
      </c>
      <c r="S348" s="71">
        <v>6.7454683364588934</v>
      </c>
      <c r="T348" s="72"/>
      <c r="U348" s="71">
        <v>1744197</v>
      </c>
      <c r="V348" s="71">
        <v>1386</v>
      </c>
      <c r="W348" s="71">
        <v>58</v>
      </c>
      <c r="X348" s="71">
        <v>15167</v>
      </c>
      <c r="Y348" s="71">
        <v>15203</v>
      </c>
      <c r="Z348" s="71">
        <v>18898</v>
      </c>
      <c r="AA348" s="71">
        <v>8365</v>
      </c>
      <c r="AB348" s="71">
        <v>36527</v>
      </c>
      <c r="AC348" s="71">
        <v>0</v>
      </c>
      <c r="AD348" s="71">
        <v>6.7454683364588934</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2048</v>
      </c>
      <c r="B349" s="70">
        <v>90</v>
      </c>
      <c r="C349" s="70">
        <v>5</v>
      </c>
      <c r="D349" s="70">
        <v>6</v>
      </c>
      <c r="E349" s="70">
        <v>2008</v>
      </c>
      <c r="F349" s="70" t="s">
        <v>792</v>
      </c>
      <c r="G349" s="1064" t="s">
        <v>2043</v>
      </c>
      <c r="H349" s="70" t="s">
        <v>2044</v>
      </c>
      <c r="I349" s="148"/>
      <c r="J349" s="71">
        <v>49.21274705880478</v>
      </c>
      <c r="K349" s="71">
        <v>2.6458260383265269</v>
      </c>
      <c r="L349" s="71">
        <v>4.1472812251148996</v>
      </c>
      <c r="M349" s="71">
        <v>76.391882690221749</v>
      </c>
      <c r="N349" s="71">
        <v>45.541330163482179</v>
      </c>
      <c r="O349" s="71">
        <v>37.316639438621223</v>
      </c>
      <c r="P349" s="71">
        <v>41.682771638232559</v>
      </c>
      <c r="Q349" s="71">
        <v>2.2262880069854698</v>
      </c>
      <c r="R349" s="71">
        <v>0</v>
      </c>
      <c r="S349" s="71">
        <v>7.8168271573918524</v>
      </c>
      <c r="T349" s="72"/>
      <c r="U349" s="71">
        <v>1621499</v>
      </c>
      <c r="V349" s="71">
        <v>1386</v>
      </c>
      <c r="W349" s="71">
        <v>58</v>
      </c>
      <c r="X349" s="71">
        <v>15167</v>
      </c>
      <c r="Y349" s="71">
        <v>15336</v>
      </c>
      <c r="Z349" s="71">
        <v>19112</v>
      </c>
      <c r="AA349" s="71">
        <v>8172</v>
      </c>
      <c r="AB349" s="71">
        <v>36379</v>
      </c>
      <c r="AC349" s="71">
        <v>0</v>
      </c>
      <c r="AD349" s="71">
        <v>7.8168271573918524</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2049</v>
      </c>
      <c r="B350" s="70">
        <v>91</v>
      </c>
      <c r="C350" s="70">
        <v>6</v>
      </c>
      <c r="D350" s="70">
        <v>6</v>
      </c>
      <c r="E350" s="70">
        <v>2009</v>
      </c>
      <c r="F350" s="70" t="s">
        <v>176</v>
      </c>
      <c r="G350" s="1064" t="s">
        <v>2043</v>
      </c>
      <c r="H350" s="70" t="s">
        <v>2044</v>
      </c>
      <c r="I350" s="148"/>
      <c r="J350" s="71">
        <v>53.935628366528789</v>
      </c>
      <c r="K350" s="71">
        <v>1.6084366731884869</v>
      </c>
      <c r="L350" s="71">
        <v>9.9804524168652442</v>
      </c>
      <c r="M350" s="71">
        <v>70.607793478793624</v>
      </c>
      <c r="N350" s="71">
        <v>42.022569425371422</v>
      </c>
      <c r="O350" s="71">
        <v>38.176196995466277</v>
      </c>
      <c r="P350" s="71">
        <v>39.9563302159237</v>
      </c>
      <c r="Q350" s="71">
        <v>2.1026108238472898</v>
      </c>
      <c r="R350" s="71">
        <v>0</v>
      </c>
      <c r="S350" s="71">
        <v>4.3339169685493744</v>
      </c>
      <c r="T350" s="72"/>
      <c r="U350" s="71">
        <v>1535632</v>
      </c>
      <c r="V350" s="71">
        <v>1083</v>
      </c>
      <c r="W350" s="71">
        <v>180</v>
      </c>
      <c r="X350" s="71">
        <v>15956</v>
      </c>
      <c r="Y350" s="71">
        <v>15358</v>
      </c>
      <c r="Z350" s="71">
        <v>19299</v>
      </c>
      <c r="AA350" s="71">
        <v>8042</v>
      </c>
      <c r="AB350" s="71">
        <v>36067</v>
      </c>
      <c r="AC350" s="71">
        <v>0</v>
      </c>
      <c r="AD350" s="71">
        <v>4.3339169685493744</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7.41</v>
      </c>
      <c r="BK350" s="71">
        <v>0</v>
      </c>
      <c r="BL350" s="71">
        <v>23.85</v>
      </c>
      <c r="BM350" s="71">
        <v>0</v>
      </c>
      <c r="BN350" s="72"/>
      <c r="BO350" s="71">
        <v>0</v>
      </c>
      <c r="BP350" s="71">
        <v>0</v>
      </c>
      <c r="BQ350" s="71">
        <v>1</v>
      </c>
      <c r="BR350" s="71">
        <v>0</v>
      </c>
      <c r="BS350" s="71">
        <v>2</v>
      </c>
      <c r="BT350" s="71">
        <v>0</v>
      </c>
      <c r="BU350"/>
      <c r="BV350" s="70">
        <v>31.26</v>
      </c>
      <c r="BW350" s="70">
        <v>0</v>
      </c>
      <c r="BX350" s="70">
        <v>0</v>
      </c>
      <c r="BY350" s="70">
        <v>0</v>
      </c>
      <c r="BZ350" s="70">
        <v>0</v>
      </c>
      <c r="CA350" s="70">
        <v>0</v>
      </c>
      <c r="CB350" s="70">
        <v>0</v>
      </c>
      <c r="CC350" s="70">
        <v>0</v>
      </c>
      <c r="CD350" s="70">
        <v>0</v>
      </c>
    </row>
    <row r="351" spans="1:82">
      <c r="A351" s="70" t="s">
        <v>2050</v>
      </c>
      <c r="B351" s="70">
        <v>92</v>
      </c>
      <c r="C351" s="70">
        <v>7</v>
      </c>
      <c r="D351" s="70">
        <v>6</v>
      </c>
      <c r="E351" s="70">
        <v>2010</v>
      </c>
      <c r="F351" s="70" t="s">
        <v>177</v>
      </c>
      <c r="G351" s="70" t="s">
        <v>2043</v>
      </c>
      <c r="H351" s="70" t="s">
        <v>2044</v>
      </c>
      <c r="I351" s="148"/>
      <c r="J351" s="71">
        <v>61.945429030487077</v>
      </c>
      <c r="K351" s="71">
        <v>1.714151533875125</v>
      </c>
      <c r="L351" s="71">
        <v>9.4490598506013406</v>
      </c>
      <c r="M351" s="71">
        <v>70.480926280053623</v>
      </c>
      <c r="N351" s="71">
        <v>43.410568446440621</v>
      </c>
      <c r="O351" s="71">
        <v>38.194550809772323</v>
      </c>
      <c r="P351" s="71">
        <v>40.429408364455831</v>
      </c>
      <c r="Q351" s="71">
        <v>2.1818070059016499</v>
      </c>
      <c r="R351" s="71">
        <v>0</v>
      </c>
      <c r="S351" s="71">
        <v>5.7591916117924997</v>
      </c>
      <c r="T351" s="72"/>
      <c r="U351" s="71">
        <v>1600465</v>
      </c>
      <c r="V351" s="71">
        <v>1083</v>
      </c>
      <c r="W351" s="71">
        <v>180</v>
      </c>
      <c r="X351" s="71">
        <v>15956</v>
      </c>
      <c r="Y351" s="71">
        <v>15531</v>
      </c>
      <c r="Z351" s="71">
        <v>19398</v>
      </c>
      <c r="AA351" s="71">
        <v>7934</v>
      </c>
      <c r="AB351" s="71">
        <v>35862</v>
      </c>
      <c r="AC351" s="71">
        <v>0</v>
      </c>
      <c r="AD351" s="71">
        <v>5.7591916117924997</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7.6369999999999996</v>
      </c>
      <c r="BK351" s="71">
        <v>0</v>
      </c>
      <c r="BL351" s="71">
        <v>30.446999999999999</v>
      </c>
      <c r="BM351" s="71">
        <v>0</v>
      </c>
      <c r="BN351" s="72"/>
      <c r="BO351" s="71">
        <v>0</v>
      </c>
      <c r="BP351" s="71">
        <v>0</v>
      </c>
      <c r="BQ351" s="71">
        <v>1</v>
      </c>
      <c r="BR351" s="71">
        <v>0</v>
      </c>
      <c r="BS351" s="71">
        <v>4</v>
      </c>
      <c r="BT351" s="71">
        <v>0</v>
      </c>
      <c r="BU351"/>
      <c r="BV351" s="70">
        <v>38.084000000000003</v>
      </c>
      <c r="BW351" s="70">
        <v>0</v>
      </c>
      <c r="BX351" s="70">
        <v>0</v>
      </c>
      <c r="BY351" s="70">
        <v>0</v>
      </c>
      <c r="BZ351" s="70">
        <v>0</v>
      </c>
      <c r="CA351" s="70">
        <v>0</v>
      </c>
      <c r="CB351" s="70">
        <v>0</v>
      </c>
      <c r="CC351" s="70">
        <v>0</v>
      </c>
      <c r="CD351" s="70">
        <v>0</v>
      </c>
    </row>
    <row r="352" spans="1:82">
      <c r="A352" s="70" t="s">
        <v>2051</v>
      </c>
      <c r="B352" s="70">
        <v>93</v>
      </c>
      <c r="C352" s="70">
        <v>8</v>
      </c>
      <c r="D352" s="70">
        <v>6</v>
      </c>
      <c r="E352" s="70">
        <v>2011</v>
      </c>
      <c r="F352" s="70" t="s">
        <v>178</v>
      </c>
      <c r="G352" s="70" t="s">
        <v>2043</v>
      </c>
      <c r="H352" s="70" t="s">
        <v>2044</v>
      </c>
      <c r="I352" s="148"/>
      <c r="J352" s="71">
        <v>60.376917458558459</v>
      </c>
      <c r="K352" s="71">
        <v>2.7059533273164398</v>
      </c>
      <c r="L352" s="71">
        <v>9.2122837639159201</v>
      </c>
      <c r="M352" s="71">
        <v>81.655655833799017</v>
      </c>
      <c r="N352" s="71">
        <v>45.861893330231368</v>
      </c>
      <c r="O352" s="71">
        <v>37.580911964713039</v>
      </c>
      <c r="P352" s="71">
        <v>38.711784885885315</v>
      </c>
      <c r="Q352" s="71">
        <v>2.4891094957334898</v>
      </c>
      <c r="R352" s="71">
        <v>0</v>
      </c>
      <c r="S352" s="71">
        <v>3.7816302778800002</v>
      </c>
      <c r="T352" s="72"/>
      <c r="U352" s="71">
        <v>1633160</v>
      </c>
      <c r="V352" s="71">
        <v>1083</v>
      </c>
      <c r="W352" s="71">
        <v>180</v>
      </c>
      <c r="X352" s="71">
        <v>15956</v>
      </c>
      <c r="Y352" s="71">
        <v>15615</v>
      </c>
      <c r="Z352" s="71">
        <v>19501</v>
      </c>
      <c r="AA352" s="71">
        <v>7823</v>
      </c>
      <c r="AB352" s="71">
        <v>35469</v>
      </c>
      <c r="AC352" s="71">
        <v>0</v>
      </c>
      <c r="AD352" s="71">
        <v>3.7816302778800002</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7.484</v>
      </c>
      <c r="BK352" s="71">
        <v>0</v>
      </c>
      <c r="BL352" s="71">
        <v>24.737000000000002</v>
      </c>
      <c r="BM352" s="71">
        <v>0</v>
      </c>
      <c r="BN352" s="72"/>
      <c r="BO352" s="71">
        <v>0</v>
      </c>
      <c r="BP352" s="71">
        <v>0</v>
      </c>
      <c r="BQ352" s="71">
        <v>1</v>
      </c>
      <c r="BR352" s="71">
        <v>0</v>
      </c>
      <c r="BS352" s="71">
        <v>3</v>
      </c>
      <c r="BT352" s="71">
        <v>0</v>
      </c>
      <c r="BU352"/>
      <c r="BV352" s="70">
        <v>32.220999999999997</v>
      </c>
      <c r="BW352" s="70">
        <v>0</v>
      </c>
      <c r="BX352" s="70">
        <v>0</v>
      </c>
      <c r="BY352" s="70">
        <v>0</v>
      </c>
      <c r="BZ352" s="70">
        <v>0</v>
      </c>
      <c r="CA352" s="70">
        <v>0</v>
      </c>
      <c r="CB352" s="70">
        <v>0</v>
      </c>
      <c r="CC352" s="70">
        <v>0</v>
      </c>
      <c r="CD352" s="70">
        <v>0</v>
      </c>
    </row>
    <row r="353" spans="1:82">
      <c r="A353" s="70" t="s">
        <v>2052</v>
      </c>
      <c r="B353" s="70">
        <v>94</v>
      </c>
      <c r="C353" s="70">
        <v>9</v>
      </c>
      <c r="D353" s="70">
        <v>6</v>
      </c>
      <c r="E353" s="70">
        <v>2012</v>
      </c>
      <c r="F353" s="70" t="s">
        <v>179</v>
      </c>
      <c r="G353" s="70" t="s">
        <v>2043</v>
      </c>
      <c r="H353" s="70" t="s">
        <v>2044</v>
      </c>
      <c r="I353" s="148"/>
      <c r="J353" s="71">
        <v>61.925681640788149</v>
      </c>
      <c r="K353" s="71">
        <v>2.6847768107585259</v>
      </c>
      <c r="L353" s="71">
        <v>9.2490476157690686</v>
      </c>
      <c r="M353" s="71">
        <v>91.250424769729577</v>
      </c>
      <c r="N353" s="71">
        <v>51.234331426349947</v>
      </c>
      <c r="O353" s="71">
        <v>37.59683190965908</v>
      </c>
      <c r="P353" s="71">
        <v>38.240286682875009</v>
      </c>
      <c r="Q353" s="71">
        <v>2.70520601694477</v>
      </c>
      <c r="R353" s="71">
        <v>0</v>
      </c>
      <c r="S353" s="71">
        <v>5.2681848100000011</v>
      </c>
      <c r="T353" s="72"/>
      <c r="U353" s="71">
        <v>1683111</v>
      </c>
      <c r="V353" s="71">
        <v>1083</v>
      </c>
      <c r="W353" s="71">
        <v>180</v>
      </c>
      <c r="X353" s="71">
        <v>15956</v>
      </c>
      <c r="Y353" s="71">
        <v>15868</v>
      </c>
      <c r="Z353" s="71">
        <v>19664</v>
      </c>
      <c r="AA353" s="71">
        <v>7684</v>
      </c>
      <c r="AB353" s="71">
        <v>35480</v>
      </c>
      <c r="AC353" s="71">
        <v>0</v>
      </c>
      <c r="AD353" s="71">
        <v>5.2681848100000011</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7.2450000000000001</v>
      </c>
      <c r="BK353" s="71">
        <v>0</v>
      </c>
      <c r="BL353" s="71">
        <v>33.346000000000004</v>
      </c>
      <c r="BM353" s="71">
        <v>0</v>
      </c>
      <c r="BN353" s="72"/>
      <c r="BO353" s="71">
        <v>0</v>
      </c>
      <c r="BP353" s="71">
        <v>0</v>
      </c>
      <c r="BQ353" s="71">
        <v>1</v>
      </c>
      <c r="BR353" s="71">
        <v>0</v>
      </c>
      <c r="BS353" s="71">
        <v>4</v>
      </c>
      <c r="BT353" s="71">
        <v>0</v>
      </c>
      <c r="BU353"/>
      <c r="BV353" s="70">
        <v>40.591000000000001</v>
      </c>
      <c r="BW353" s="70">
        <v>0</v>
      </c>
      <c r="BX353" s="70">
        <v>0</v>
      </c>
      <c r="BY353" s="70">
        <v>0</v>
      </c>
      <c r="BZ353" s="70">
        <v>0</v>
      </c>
      <c r="CA353" s="70">
        <v>0</v>
      </c>
      <c r="CB353" s="70">
        <v>0</v>
      </c>
      <c r="CC353" s="70">
        <v>0</v>
      </c>
      <c r="CD353" s="70">
        <v>0</v>
      </c>
    </row>
    <row r="354" spans="1:82">
      <c r="A354" s="70" t="s">
        <v>2053</v>
      </c>
      <c r="B354" s="70">
        <v>95</v>
      </c>
      <c r="C354" s="70">
        <v>10</v>
      </c>
      <c r="D354" s="70">
        <v>6</v>
      </c>
      <c r="E354" s="70">
        <v>2013</v>
      </c>
      <c r="F354" s="70" t="s">
        <v>180</v>
      </c>
      <c r="G354" s="70" t="s">
        <v>2043</v>
      </c>
      <c r="H354" s="70" t="s">
        <v>2044</v>
      </c>
      <c r="I354" s="148"/>
      <c r="J354" s="71">
        <v>64.974044121904129</v>
      </c>
      <c r="K354" s="71">
        <v>2.3929068791170538</v>
      </c>
      <c r="L354" s="71">
        <v>9.2513962836406876</v>
      </c>
      <c r="M354" s="71">
        <v>90.47357209206011</v>
      </c>
      <c r="N354" s="71">
        <v>54.053614335024079</v>
      </c>
      <c r="O354" s="71">
        <v>36.324882024685813</v>
      </c>
      <c r="P354" s="71">
        <v>37.655053228110695</v>
      </c>
      <c r="Q354" s="71">
        <v>2.7315560097950198</v>
      </c>
      <c r="R354" s="71">
        <v>0</v>
      </c>
      <c r="S354" s="71">
        <v>6.4308230864062512</v>
      </c>
      <c r="T354" s="72"/>
      <c r="U354" s="71">
        <v>1720245</v>
      </c>
      <c r="V354" s="71">
        <v>1083</v>
      </c>
      <c r="W354" s="71">
        <v>180</v>
      </c>
      <c r="X354" s="71">
        <v>15956</v>
      </c>
      <c r="Y354" s="71">
        <v>15929</v>
      </c>
      <c r="Z354" s="71">
        <v>19847</v>
      </c>
      <c r="AA354" s="71">
        <v>7538</v>
      </c>
      <c r="AB354" s="71">
        <v>35312</v>
      </c>
      <c r="AC354" s="71">
        <v>0</v>
      </c>
      <c r="AD354" s="71">
        <v>6.4308230864062512</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7.6479999999999997</v>
      </c>
      <c r="BK354" s="71">
        <v>0</v>
      </c>
      <c r="BL354" s="71">
        <v>34.073999999999998</v>
      </c>
      <c r="BM354" s="71">
        <v>0</v>
      </c>
      <c r="BN354" s="72"/>
      <c r="BO354" s="71">
        <v>0</v>
      </c>
      <c r="BP354" s="71">
        <v>0</v>
      </c>
      <c r="BQ354" s="71">
        <v>1</v>
      </c>
      <c r="BR354" s="71">
        <v>0</v>
      </c>
      <c r="BS354" s="71">
        <v>3</v>
      </c>
      <c r="BT354" s="71">
        <v>0</v>
      </c>
      <c r="BU354"/>
      <c r="BV354" s="70">
        <v>41.722000000000001</v>
      </c>
      <c r="BW354" s="70">
        <v>0</v>
      </c>
      <c r="BX354" s="70">
        <v>0</v>
      </c>
      <c r="BY354" s="70">
        <v>0</v>
      </c>
      <c r="BZ354" s="70">
        <v>0</v>
      </c>
      <c r="CA354" s="70">
        <v>0</v>
      </c>
      <c r="CB354" s="70">
        <v>0</v>
      </c>
      <c r="CC354" s="70">
        <v>0</v>
      </c>
      <c r="CD354" s="70">
        <v>0</v>
      </c>
    </row>
    <row r="355" spans="1:82">
      <c r="A355" s="70" t="s">
        <v>2054</v>
      </c>
      <c r="B355" s="70">
        <v>96</v>
      </c>
      <c r="C355" s="70">
        <v>11</v>
      </c>
      <c r="D355" s="70">
        <v>6</v>
      </c>
      <c r="E355" s="70">
        <v>2014</v>
      </c>
      <c r="F355" s="70" t="s">
        <v>181</v>
      </c>
      <c r="G355" s="70" t="s">
        <v>2043</v>
      </c>
      <c r="H355" s="70" t="s">
        <v>2044</v>
      </c>
      <c r="I355" s="148"/>
      <c r="J355" s="71">
        <v>57.385609602965303</v>
      </c>
      <c r="K355" s="71">
        <v>2.0896694672227012</v>
      </c>
      <c r="L355" s="71">
        <v>7.5644709816079194</v>
      </c>
      <c r="M355" s="71">
        <v>79.69494389807457</v>
      </c>
      <c r="N355" s="71">
        <v>44.541687170550738</v>
      </c>
      <c r="O355" s="71">
        <v>34.610917978930416</v>
      </c>
      <c r="P355" s="71">
        <v>37.449072119081386</v>
      </c>
      <c r="Q355" s="71">
        <v>2.5887775858558499</v>
      </c>
      <c r="R355" s="71">
        <v>0</v>
      </c>
      <c r="S355" s="71">
        <v>4.8020700727999994</v>
      </c>
      <c r="T355" s="72"/>
      <c r="U355" s="71">
        <v>1672553</v>
      </c>
      <c r="V355" s="71">
        <v>874</v>
      </c>
      <c r="W355" s="71">
        <v>132</v>
      </c>
      <c r="X355" s="71">
        <v>15283</v>
      </c>
      <c r="Y355" s="71">
        <v>15955</v>
      </c>
      <c r="Z355" s="71">
        <v>19917</v>
      </c>
      <c r="AA355" s="71">
        <v>7458</v>
      </c>
      <c r="AB355" s="71">
        <v>34881</v>
      </c>
      <c r="AC355" s="71">
        <v>0</v>
      </c>
      <c r="AD355" s="71">
        <v>4.8020700727999994</v>
      </c>
      <c r="AE355" s="72"/>
      <c r="AF355" s="71"/>
      <c r="AG355" s="71"/>
      <c r="AH355" s="71"/>
      <c r="AI355" s="71"/>
      <c r="AJ355" s="71"/>
      <c r="AK355" s="71"/>
      <c r="AL355" s="71"/>
      <c r="AM355" s="71"/>
      <c r="AN355" s="71"/>
      <c r="AO355" s="71"/>
      <c r="AP355" s="71"/>
      <c r="AQ355" s="72"/>
      <c r="AR355" s="71">
        <v>536</v>
      </c>
      <c r="AS355" s="71">
        <v>109</v>
      </c>
      <c r="AT355" s="71">
        <v>1</v>
      </c>
      <c r="AU355" s="71">
        <v>0</v>
      </c>
      <c r="AV355" s="71">
        <v>0</v>
      </c>
      <c r="AW355" s="71">
        <v>0</v>
      </c>
      <c r="AX355" s="71"/>
      <c r="AY355" s="72"/>
      <c r="AZ355" s="71">
        <v>2221.1999999999998</v>
      </c>
      <c r="BA355" s="71">
        <v>32045.200000000001</v>
      </c>
      <c r="BB355" s="71">
        <v>1500</v>
      </c>
      <c r="BC355" s="71">
        <v>0</v>
      </c>
      <c r="BD355" s="71">
        <v>0</v>
      </c>
      <c r="BE355" s="71">
        <v>0</v>
      </c>
      <c r="BF355" s="71"/>
      <c r="BG355" s="72"/>
      <c r="BH355" s="71">
        <v>0</v>
      </c>
      <c r="BI355" s="71">
        <v>0</v>
      </c>
      <c r="BJ355" s="71">
        <v>7.2919999999999998</v>
      </c>
      <c r="BK355" s="71">
        <v>0</v>
      </c>
      <c r="BL355" s="71">
        <v>33.424999999999997</v>
      </c>
      <c r="BM355" s="71">
        <v>0</v>
      </c>
      <c r="BN355" s="72"/>
      <c r="BO355" s="71">
        <v>0</v>
      </c>
      <c r="BP355" s="71">
        <v>0</v>
      </c>
      <c r="BQ355" s="71">
        <v>1</v>
      </c>
      <c r="BR355" s="71">
        <v>0</v>
      </c>
      <c r="BS355" s="71">
        <v>3</v>
      </c>
      <c r="BT355" s="71">
        <v>0</v>
      </c>
      <c r="BU355"/>
      <c r="BV355" s="70">
        <v>40.716999999999999</v>
      </c>
      <c r="BW355" s="70">
        <v>0</v>
      </c>
      <c r="BX355" s="70">
        <v>0</v>
      </c>
      <c r="BY355" s="70">
        <v>0</v>
      </c>
      <c r="BZ355" s="70">
        <v>0</v>
      </c>
      <c r="CA355" s="70">
        <v>0</v>
      </c>
      <c r="CB355" s="70">
        <v>0</v>
      </c>
      <c r="CC355" s="70">
        <v>0</v>
      </c>
      <c r="CD355" s="70">
        <v>0</v>
      </c>
    </row>
    <row r="356" spans="1:82">
      <c r="A356" s="70" t="s">
        <v>2055</v>
      </c>
      <c r="B356" s="70">
        <v>97</v>
      </c>
      <c r="C356" s="70">
        <v>12</v>
      </c>
      <c r="D356" s="70">
        <v>6</v>
      </c>
      <c r="E356" s="70">
        <v>2015</v>
      </c>
      <c r="F356" s="70" t="s">
        <v>182</v>
      </c>
      <c r="G356" s="70" t="s">
        <v>2043</v>
      </c>
      <c r="H356" s="70" t="s">
        <v>2044</v>
      </c>
      <c r="I356" s="148"/>
      <c r="J356" s="71">
        <v>55.414622560591383</v>
      </c>
      <c r="K356" s="71">
        <v>2.0752154458884702</v>
      </c>
      <c r="L356" s="71">
        <v>7.9458502290249022</v>
      </c>
      <c r="M356" s="71">
        <v>80.967198691113069</v>
      </c>
      <c r="N356" s="71">
        <v>41.733161749163429</v>
      </c>
      <c r="O356" s="71">
        <v>34.463446949727597</v>
      </c>
      <c r="P356" s="71">
        <v>36.865572937793452</v>
      </c>
      <c r="Q356" s="71">
        <v>2.5031504734066599</v>
      </c>
      <c r="R356" s="71">
        <v>0</v>
      </c>
      <c r="S356" s="71">
        <v>5.9475051328000008</v>
      </c>
      <c r="T356" s="72"/>
      <c r="U356" s="71">
        <v>1596826</v>
      </c>
      <c r="V356" s="71">
        <v>874</v>
      </c>
      <c r="W356" s="71">
        <v>132</v>
      </c>
      <c r="X356" s="71">
        <v>15283</v>
      </c>
      <c r="Y356" s="71">
        <v>16084</v>
      </c>
      <c r="Z356" s="71">
        <v>20023</v>
      </c>
      <c r="AA356" s="71">
        <v>7336</v>
      </c>
      <c r="AB356" s="71">
        <v>34453</v>
      </c>
      <c r="AC356" s="71">
        <v>0</v>
      </c>
      <c r="AD356" s="71">
        <v>5.9475051328000008</v>
      </c>
      <c r="AE356" s="72"/>
      <c r="AF356" s="71">
        <v>17149911.861982722</v>
      </c>
      <c r="AG356" s="71">
        <v>1785815.4594711219</v>
      </c>
      <c r="AH356" s="71">
        <v>1660465.7612764139</v>
      </c>
      <c r="AI356" s="71">
        <v>114878238.94545659</v>
      </c>
      <c r="AJ356" s="71">
        <v>57567277.111078843</v>
      </c>
      <c r="AK356" s="71">
        <v>0</v>
      </c>
      <c r="AL356" s="71">
        <v>0</v>
      </c>
      <c r="AM356" s="71">
        <v>4721639.1251006853</v>
      </c>
      <c r="AN356" s="71">
        <v>0</v>
      </c>
      <c r="AO356" s="71">
        <v>0</v>
      </c>
      <c r="AP356" s="71">
        <v>197763348.26436639</v>
      </c>
      <c r="AQ356" s="72"/>
      <c r="AR356" s="71">
        <v>571</v>
      </c>
      <c r="AS356" s="71">
        <v>161</v>
      </c>
      <c r="AT356" s="71">
        <v>1</v>
      </c>
      <c r="AU356" s="71">
        <v>0</v>
      </c>
      <c r="AV356" s="71">
        <v>0</v>
      </c>
      <c r="AW356" s="71">
        <v>0</v>
      </c>
      <c r="AX356" s="71"/>
      <c r="AY356" s="72"/>
      <c r="AZ356" s="71">
        <v>2405.5</v>
      </c>
      <c r="BA356" s="71">
        <v>34131.599999999999</v>
      </c>
      <c r="BB356" s="71">
        <v>1500</v>
      </c>
      <c r="BC356" s="71">
        <v>0</v>
      </c>
      <c r="BD356" s="71">
        <v>0</v>
      </c>
      <c r="BE356" s="71">
        <v>0</v>
      </c>
      <c r="BF356" s="71"/>
      <c r="BG356" s="72"/>
      <c r="BH356" s="71">
        <v>0</v>
      </c>
      <c r="BI356" s="71">
        <v>0</v>
      </c>
      <c r="BJ356" s="71">
        <v>4.7789999999999999</v>
      </c>
      <c r="BK356" s="71">
        <v>0</v>
      </c>
      <c r="BL356" s="71">
        <v>31.850999999999999</v>
      </c>
      <c r="BM356" s="71">
        <v>0</v>
      </c>
      <c r="BN356" s="72"/>
      <c r="BO356" s="71">
        <v>0</v>
      </c>
      <c r="BP356" s="71">
        <v>0</v>
      </c>
      <c r="BQ356" s="71">
        <v>1</v>
      </c>
      <c r="BR356" s="71">
        <v>0</v>
      </c>
      <c r="BS356" s="71">
        <v>3</v>
      </c>
      <c r="BT356" s="71">
        <v>0</v>
      </c>
      <c r="BU356"/>
      <c r="BV356" s="70">
        <v>36.630000000000003</v>
      </c>
      <c r="BW356" s="70">
        <v>0</v>
      </c>
      <c r="BX356" s="70">
        <v>0</v>
      </c>
      <c r="BY356" s="70">
        <v>0</v>
      </c>
      <c r="BZ356" s="70">
        <v>0</v>
      </c>
      <c r="CA356" s="70">
        <v>0</v>
      </c>
      <c r="CB356" s="70">
        <v>0</v>
      </c>
      <c r="CC356" s="70">
        <v>0</v>
      </c>
      <c r="CD356" s="70">
        <v>0</v>
      </c>
    </row>
    <row r="357" spans="1:82">
      <c r="A357" s="70" t="s">
        <v>2056</v>
      </c>
      <c r="B357" s="70">
        <v>98</v>
      </c>
      <c r="C357" s="70">
        <v>13</v>
      </c>
      <c r="D357" s="70">
        <v>6</v>
      </c>
      <c r="E357" s="70">
        <v>2016</v>
      </c>
      <c r="F357" s="70" t="s">
        <v>155</v>
      </c>
      <c r="G357" s="70" t="s">
        <v>2043</v>
      </c>
      <c r="H357" s="70" t="s">
        <v>2044</v>
      </c>
      <c r="I357" s="148"/>
      <c r="J357" s="71">
        <v>52.483785658754144</v>
      </c>
      <c r="K357" s="71">
        <v>1.999895626239699</v>
      </c>
      <c r="L357" s="71">
        <v>9.2424261811729185</v>
      </c>
      <c r="M357" s="71">
        <v>69.633769574267859</v>
      </c>
      <c r="N357" s="71">
        <v>43.816762230019634</v>
      </c>
      <c r="O357" s="71">
        <v>34.182664359278021</v>
      </c>
      <c r="P357" s="71">
        <v>35.973977199785558</v>
      </c>
      <c r="Q357" s="71">
        <v>2.4003588344987858</v>
      </c>
      <c r="R357" s="71">
        <v>0</v>
      </c>
      <c r="S357" s="71">
        <v>5.673430724000001</v>
      </c>
      <c r="T357" s="72"/>
      <c r="U357" s="71">
        <v>1428851</v>
      </c>
      <c r="V357" s="71">
        <v>874</v>
      </c>
      <c r="W357" s="71">
        <v>132</v>
      </c>
      <c r="X357" s="71">
        <v>15283</v>
      </c>
      <c r="Y357" s="71">
        <v>16113</v>
      </c>
      <c r="Z357" s="71">
        <v>20104</v>
      </c>
      <c r="AA357" s="71">
        <v>7404</v>
      </c>
      <c r="AB357" s="71">
        <v>33984</v>
      </c>
      <c r="AC357" s="71">
        <v>0</v>
      </c>
      <c r="AD357" s="71">
        <v>5.673430724000001</v>
      </c>
      <c r="AE357" s="72"/>
      <c r="AF357" s="71">
        <v>16856291.157631889</v>
      </c>
      <c r="AG357" s="71">
        <v>1701600.320966474</v>
      </c>
      <c r="AH357" s="71">
        <v>1528999.734260357</v>
      </c>
      <c r="AI357" s="71">
        <v>106900358.8782554</v>
      </c>
      <c r="AJ357" s="71">
        <v>60531987.893969439</v>
      </c>
      <c r="AK357" s="71">
        <v>0</v>
      </c>
      <c r="AL357" s="71">
        <v>0</v>
      </c>
      <c r="AM357" s="71">
        <v>4660982.9578323755</v>
      </c>
      <c r="AN357" s="71">
        <v>0</v>
      </c>
      <c r="AO357" s="71">
        <v>0</v>
      </c>
      <c r="AP357" s="71">
        <v>192180220.94291592</v>
      </c>
      <c r="AQ357" s="72"/>
      <c r="AR357" s="71">
        <v>609</v>
      </c>
      <c r="AS357" s="71">
        <v>192</v>
      </c>
      <c r="AT357" s="71">
        <v>1</v>
      </c>
      <c r="AU357" s="71">
        <v>0</v>
      </c>
      <c r="AV357" s="71">
        <v>0</v>
      </c>
      <c r="AW357" s="71">
        <v>0</v>
      </c>
      <c r="AX357" s="71"/>
      <c r="AY357" s="72"/>
      <c r="AZ357" s="71">
        <v>2589.8000000000002</v>
      </c>
      <c r="BA357" s="71">
        <v>36273.9</v>
      </c>
      <c r="BB357" s="71">
        <v>1500</v>
      </c>
      <c r="BC357" s="71">
        <v>0</v>
      </c>
      <c r="BD357" s="71">
        <v>0</v>
      </c>
      <c r="BE357" s="71">
        <v>0</v>
      </c>
      <c r="BF357" s="71"/>
      <c r="BG357" s="72"/>
      <c r="BH357" s="71">
        <v>0</v>
      </c>
      <c r="BI357" s="71">
        <v>0</v>
      </c>
      <c r="BJ357" s="71">
        <v>3.49</v>
      </c>
      <c r="BK357" s="71">
        <v>0</v>
      </c>
      <c r="BL357" s="71">
        <v>31.881999999999998</v>
      </c>
      <c r="BM357" s="71">
        <v>0</v>
      </c>
      <c r="BN357" s="72"/>
      <c r="BO357" s="71">
        <v>0</v>
      </c>
      <c r="BP357" s="71">
        <v>0</v>
      </c>
      <c r="BQ357" s="71">
        <v>1</v>
      </c>
      <c r="BR357" s="71">
        <v>0</v>
      </c>
      <c r="BS357" s="71">
        <v>3</v>
      </c>
      <c r="BT357" s="71">
        <v>0</v>
      </c>
      <c r="BU357"/>
      <c r="BV357" s="70">
        <v>35.372</v>
      </c>
      <c r="BW357" s="70">
        <v>0</v>
      </c>
      <c r="BX357" s="70">
        <v>0</v>
      </c>
      <c r="BY357" s="70">
        <v>0</v>
      </c>
      <c r="BZ357" s="70">
        <v>0</v>
      </c>
      <c r="CA357" s="70">
        <v>0</v>
      </c>
      <c r="CB357" s="70">
        <v>0</v>
      </c>
      <c r="CC357" s="70">
        <v>0</v>
      </c>
      <c r="CD357" s="70">
        <v>0</v>
      </c>
    </row>
    <row r="358" spans="1:82">
      <c r="A358" s="70" t="s">
        <v>2057</v>
      </c>
      <c r="B358" s="70">
        <v>99</v>
      </c>
      <c r="C358" s="70">
        <v>14</v>
      </c>
      <c r="D358" s="70">
        <v>6</v>
      </c>
      <c r="E358" s="70">
        <v>2017</v>
      </c>
      <c r="F358" s="70" t="s">
        <v>156</v>
      </c>
      <c r="G358" s="70" t="s">
        <v>2043</v>
      </c>
      <c r="H358" s="70" t="s">
        <v>2044</v>
      </c>
      <c r="I358" s="148"/>
      <c r="J358" s="71">
        <v>55.749700942109072</v>
      </c>
      <c r="K358" s="71">
        <v>2.0018408183413956</v>
      </c>
      <c r="L358" s="71">
        <v>8.4778006552395837</v>
      </c>
      <c r="M358" s="71">
        <v>70.651488638662784</v>
      </c>
      <c r="N358" s="71">
        <v>48.544567858147502</v>
      </c>
      <c r="O358" s="71">
        <v>33.746980655876776</v>
      </c>
      <c r="P358" s="71">
        <v>35.277784364505195</v>
      </c>
      <c r="Q358" s="71">
        <v>2.2923766649365702</v>
      </c>
      <c r="R358" s="71">
        <v>0</v>
      </c>
      <c r="S358" s="71">
        <v>5.3167565651200004</v>
      </c>
      <c r="T358" s="72"/>
      <c r="U358" s="71">
        <v>1616927</v>
      </c>
      <c r="V358" s="71">
        <v>874</v>
      </c>
      <c r="W358" s="71">
        <v>132</v>
      </c>
      <c r="X358" s="71">
        <v>15283</v>
      </c>
      <c r="Y358" s="71">
        <v>16135</v>
      </c>
      <c r="Z358" s="71">
        <v>20177</v>
      </c>
      <c r="AA358" s="71">
        <v>7307</v>
      </c>
      <c r="AB358" s="71">
        <v>33562</v>
      </c>
      <c r="AC358" s="71">
        <v>0</v>
      </c>
      <c r="AD358" s="71">
        <v>5.3167565651200004</v>
      </c>
      <c r="AE358" s="72"/>
      <c r="AF358" s="71">
        <v>17884539.15041922</v>
      </c>
      <c r="AG358" s="71">
        <v>1719477.7736585471</v>
      </c>
      <c r="AH358" s="71">
        <v>1880095.3679000749</v>
      </c>
      <c r="AI358" s="71">
        <v>113696722.50907589</v>
      </c>
      <c r="AJ358" s="71">
        <v>67964723.37426199</v>
      </c>
      <c r="AK358" s="71">
        <v>0</v>
      </c>
      <c r="AL358" s="71">
        <v>0</v>
      </c>
      <c r="AM358" s="71">
        <v>4610307.2995717516</v>
      </c>
      <c r="AN358" s="71">
        <v>0</v>
      </c>
      <c r="AO358" s="71">
        <v>0</v>
      </c>
      <c r="AP358" s="71">
        <v>207755865.47488749</v>
      </c>
      <c r="AQ358" s="72"/>
      <c r="AR358" s="71">
        <v>635</v>
      </c>
      <c r="AS358" s="71">
        <v>207</v>
      </c>
      <c r="AT358" s="71">
        <v>1</v>
      </c>
      <c r="AU358" s="71">
        <v>0</v>
      </c>
      <c r="AV358" s="71">
        <v>0</v>
      </c>
      <c r="AW358" s="71">
        <v>0</v>
      </c>
      <c r="AX358" s="71"/>
      <c r="AY358" s="72"/>
      <c r="AZ358" s="71">
        <v>2725.6</v>
      </c>
      <c r="BA358" s="71">
        <v>36767.5</v>
      </c>
      <c r="BB358" s="71">
        <v>1500</v>
      </c>
      <c r="BC358" s="71">
        <v>0</v>
      </c>
      <c r="BD358" s="71">
        <v>0</v>
      </c>
      <c r="BE358" s="71">
        <v>0</v>
      </c>
      <c r="BF358" s="71"/>
      <c r="BG358" s="72"/>
      <c r="BH358" s="71">
        <v>0</v>
      </c>
      <c r="BI358" s="71">
        <v>0</v>
      </c>
      <c r="BJ358" s="71">
        <v>3.3239999999999998</v>
      </c>
      <c r="BK358" s="71">
        <v>0</v>
      </c>
      <c r="BL358" s="71">
        <v>31.998999999999999</v>
      </c>
      <c r="BM358" s="71">
        <v>0</v>
      </c>
      <c r="BN358" s="72"/>
      <c r="BO358" s="71">
        <v>0</v>
      </c>
      <c r="BP358" s="71">
        <v>0</v>
      </c>
      <c r="BQ358" s="71">
        <v>1</v>
      </c>
      <c r="BR358" s="71">
        <v>0</v>
      </c>
      <c r="BS358" s="71">
        <v>3</v>
      </c>
      <c r="BT358" s="71">
        <v>0</v>
      </c>
      <c r="BU358"/>
      <c r="BV358" s="70">
        <v>35.323</v>
      </c>
      <c r="BW358" s="70">
        <v>0</v>
      </c>
      <c r="BX358" s="70">
        <v>0</v>
      </c>
      <c r="BY358" s="70">
        <v>0</v>
      </c>
      <c r="BZ358" s="70">
        <v>0</v>
      </c>
      <c r="CA358" s="70">
        <v>0</v>
      </c>
      <c r="CB358" s="70">
        <v>0</v>
      </c>
      <c r="CC358" s="70">
        <v>0</v>
      </c>
      <c r="CD358" s="70">
        <v>0</v>
      </c>
    </row>
    <row r="359" spans="1:82">
      <c r="A359" s="70" t="s">
        <v>2058</v>
      </c>
      <c r="B359" s="70">
        <v>100</v>
      </c>
      <c r="C359" s="70">
        <v>15</v>
      </c>
      <c r="D359" s="70">
        <v>6</v>
      </c>
      <c r="E359" s="70">
        <v>2018</v>
      </c>
      <c r="F359" s="70" t="s">
        <v>183</v>
      </c>
      <c r="G359" s="70" t="s">
        <v>2043</v>
      </c>
      <c r="H359" s="70" t="s">
        <v>2044</v>
      </c>
      <c r="I359" s="148"/>
      <c r="J359" s="71">
        <v>47.318166211845103</v>
      </c>
      <c r="K359" s="71">
        <v>1.8902510142561004</v>
      </c>
      <c r="L359" s="71">
        <v>7.9284028114533855</v>
      </c>
      <c r="M359" s="71">
        <v>72.082673597981639</v>
      </c>
      <c r="N359" s="71">
        <v>40.553139058866201</v>
      </c>
      <c r="O359" s="71">
        <v>33.168746738692256</v>
      </c>
      <c r="P359" s="71">
        <v>34.338695049801991</v>
      </c>
      <c r="Q359" s="71">
        <v>2.0965112065502201</v>
      </c>
      <c r="R359" s="71">
        <v>0</v>
      </c>
      <c r="S359" s="71">
        <v>5.6699873796600002</v>
      </c>
      <c r="T359" s="72"/>
      <c r="U359" s="71">
        <v>1522477</v>
      </c>
      <c r="V359" s="71">
        <v>874</v>
      </c>
      <c r="W359" s="71">
        <v>132</v>
      </c>
      <c r="X359" s="71">
        <v>15283</v>
      </c>
      <c r="Y359" s="71">
        <v>16096</v>
      </c>
      <c r="Z359" s="71">
        <v>20211</v>
      </c>
      <c r="AA359" s="71">
        <v>7184</v>
      </c>
      <c r="AB359" s="71">
        <v>33078</v>
      </c>
      <c r="AC359" s="71">
        <v>0</v>
      </c>
      <c r="AD359" s="71">
        <v>5.6699873796600002</v>
      </c>
      <c r="AE359" s="72"/>
      <c r="AF359" s="71">
        <v>15673519.090114061</v>
      </c>
      <c r="AG359" s="71">
        <v>1567882.8192615539</v>
      </c>
      <c r="AH359" s="71">
        <v>1775546.073604764</v>
      </c>
      <c r="AI359" s="71">
        <v>113395886.87175789</v>
      </c>
      <c r="AJ359" s="71">
        <v>60863763.324542649</v>
      </c>
      <c r="AK359" s="71">
        <v>0</v>
      </c>
      <c r="AL359" s="71">
        <v>0</v>
      </c>
      <c r="AM359" s="71">
        <v>4553223.4401199212</v>
      </c>
      <c r="AN359" s="71">
        <v>0</v>
      </c>
      <c r="AO359" s="71">
        <v>0</v>
      </c>
      <c r="AP359" s="71">
        <v>197829821.61940083</v>
      </c>
      <c r="AQ359" s="72"/>
      <c r="AR359" s="71">
        <v>654</v>
      </c>
      <c r="AS359" s="71">
        <v>234</v>
      </c>
      <c r="AT359" s="71">
        <v>1</v>
      </c>
      <c r="AU359" s="71">
        <v>0</v>
      </c>
      <c r="AV359" s="71">
        <v>0</v>
      </c>
      <c r="AW359" s="71">
        <v>0</v>
      </c>
      <c r="AX359" s="71"/>
      <c r="AY359" s="72"/>
      <c r="AZ359" s="71">
        <v>2823.3000000000006</v>
      </c>
      <c r="BA359" s="71">
        <v>37683</v>
      </c>
      <c r="BB359" s="71">
        <v>1500</v>
      </c>
      <c r="BC359" s="71">
        <v>0</v>
      </c>
      <c r="BD359" s="71">
        <v>0</v>
      </c>
      <c r="BE359" s="71">
        <v>0</v>
      </c>
      <c r="BF359" s="71"/>
      <c r="BG359" s="72"/>
      <c r="BH359" s="71">
        <v>0</v>
      </c>
      <c r="BI359" s="71">
        <v>0</v>
      </c>
      <c r="BJ359" s="71">
        <v>3.169</v>
      </c>
      <c r="BK359" s="71">
        <v>0</v>
      </c>
      <c r="BL359" s="71">
        <v>32.112000000000002</v>
      </c>
      <c r="BM359" s="71">
        <v>0</v>
      </c>
      <c r="BN359" s="72"/>
      <c r="BO359" s="71">
        <v>0</v>
      </c>
      <c r="BP359" s="71">
        <v>0</v>
      </c>
      <c r="BQ359" s="71">
        <v>1</v>
      </c>
      <c r="BR359" s="71">
        <v>0</v>
      </c>
      <c r="BS359" s="71">
        <v>3</v>
      </c>
      <c r="BT359" s="71">
        <v>0</v>
      </c>
      <c r="BU359"/>
      <c r="BV359" s="70">
        <v>35.280999999999999</v>
      </c>
      <c r="BW359" s="70">
        <v>0</v>
      </c>
      <c r="BX359" s="70">
        <v>0</v>
      </c>
      <c r="BY359" s="70">
        <v>0</v>
      </c>
      <c r="BZ359" s="70">
        <v>0</v>
      </c>
      <c r="CA359" s="70">
        <v>0</v>
      </c>
      <c r="CB359" s="70">
        <v>0</v>
      </c>
      <c r="CC359" s="70">
        <v>0</v>
      </c>
      <c r="CD359" s="70">
        <v>0</v>
      </c>
    </row>
    <row r="360" spans="1:82">
      <c r="A360" s="70" t="s">
        <v>2059</v>
      </c>
      <c r="B360" s="70">
        <v>101</v>
      </c>
      <c r="C360" s="70">
        <v>16</v>
      </c>
      <c r="D360" s="70">
        <v>6</v>
      </c>
      <c r="E360" s="70">
        <v>2019</v>
      </c>
      <c r="F360" s="70" t="s">
        <v>158</v>
      </c>
      <c r="G360" s="70" t="s">
        <v>2043</v>
      </c>
      <c r="H360" s="70" t="s">
        <v>2044</v>
      </c>
      <c r="I360" s="148"/>
      <c r="J360" s="71">
        <v>43.909431273249091</v>
      </c>
      <c r="K360" s="71">
        <v>1.7225605632592742</v>
      </c>
      <c r="L360" s="71">
        <v>7.9943043356176702</v>
      </c>
      <c r="M360" s="71">
        <v>65.801702331741339</v>
      </c>
      <c r="N360" s="71">
        <v>38.734776852040298</v>
      </c>
      <c r="O360" s="71">
        <v>32.204220212089147</v>
      </c>
      <c r="P360" s="71">
        <v>33.398493708962683</v>
      </c>
      <c r="Q360" s="71">
        <v>2.0162580031602699</v>
      </c>
      <c r="R360" s="71">
        <v>0</v>
      </c>
      <c r="S360" s="71">
        <v>4.7682666351199989</v>
      </c>
      <c r="T360" s="72"/>
      <c r="U360" s="71">
        <v>1418340</v>
      </c>
      <c r="V360" s="71">
        <v>874</v>
      </c>
      <c r="W360" s="71">
        <v>132</v>
      </c>
      <c r="X360" s="71">
        <v>15283</v>
      </c>
      <c r="Y360" s="71">
        <v>16165</v>
      </c>
      <c r="Z360" s="71">
        <v>20162</v>
      </c>
      <c r="AA360" s="71">
        <v>6935</v>
      </c>
      <c r="AB360" s="71">
        <v>32673</v>
      </c>
      <c r="AC360" s="71">
        <v>0</v>
      </c>
      <c r="AD360" s="71">
        <v>4.7682666351199989</v>
      </c>
      <c r="AE360" s="72"/>
      <c r="AF360" s="71">
        <v>14718955.059146849</v>
      </c>
      <c r="AG360" s="71">
        <v>1514342.6042274591</v>
      </c>
      <c r="AH360" s="71">
        <v>1850348.162571298</v>
      </c>
      <c r="AI360" s="71">
        <v>107719469.2580134</v>
      </c>
      <c r="AJ360" s="71">
        <v>57801529.625012539</v>
      </c>
      <c r="AK360" s="71">
        <v>0</v>
      </c>
      <c r="AL360" s="71">
        <v>0</v>
      </c>
      <c r="AM360" s="71">
        <v>4449816.6377876876</v>
      </c>
      <c r="AN360" s="71">
        <v>0</v>
      </c>
      <c r="AO360" s="71">
        <v>0</v>
      </c>
      <c r="AP360" s="71">
        <v>188054461.34675926</v>
      </c>
      <c r="AQ360" s="72"/>
      <c r="AR360" s="71">
        <v>682</v>
      </c>
      <c r="AS360" s="71">
        <v>252</v>
      </c>
      <c r="AT360" s="71">
        <v>1</v>
      </c>
      <c r="AU360" s="71">
        <v>0</v>
      </c>
      <c r="AV360" s="71">
        <v>0</v>
      </c>
      <c r="AW360" s="71">
        <v>0</v>
      </c>
      <c r="AX360" s="71"/>
      <c r="AY360" s="72"/>
      <c r="AZ360" s="71">
        <v>2966.2000000000012</v>
      </c>
      <c r="BA360" s="71">
        <v>38427.800000000003</v>
      </c>
      <c r="BB360" s="71">
        <v>1500</v>
      </c>
      <c r="BC360" s="71">
        <v>0</v>
      </c>
      <c r="BD360" s="71">
        <v>0</v>
      </c>
      <c r="BE360" s="71">
        <v>0</v>
      </c>
      <c r="BF360" s="71"/>
      <c r="BG360" s="72"/>
      <c r="BH360" s="71">
        <v>0</v>
      </c>
      <c r="BI360" s="71">
        <v>0</v>
      </c>
      <c r="BJ360" s="71">
        <v>3.0289999999999999</v>
      </c>
      <c r="BK360" s="71">
        <v>0</v>
      </c>
      <c r="BL360" s="71">
        <v>31.193999999999999</v>
      </c>
      <c r="BM360" s="71">
        <v>0</v>
      </c>
      <c r="BN360" s="72"/>
      <c r="BO360" s="71">
        <v>0</v>
      </c>
      <c r="BP360" s="71">
        <v>0</v>
      </c>
      <c r="BQ360" s="71">
        <v>1</v>
      </c>
      <c r="BR360" s="71">
        <v>0</v>
      </c>
      <c r="BS360" s="71">
        <v>3</v>
      </c>
      <c r="BT360" s="71">
        <v>0</v>
      </c>
      <c r="BU360"/>
      <c r="BV360" s="70">
        <v>34.222999999999999</v>
      </c>
      <c r="BW360" s="70">
        <v>0</v>
      </c>
      <c r="BX360" s="70">
        <v>0</v>
      </c>
      <c r="BY360" s="70">
        <v>0</v>
      </c>
      <c r="BZ360" s="70">
        <v>0</v>
      </c>
      <c r="CA360" s="70">
        <v>0</v>
      </c>
      <c r="CB360" s="70">
        <v>0</v>
      </c>
      <c r="CC360" s="70">
        <v>0</v>
      </c>
      <c r="CD360" s="70">
        <v>0</v>
      </c>
    </row>
    <row r="361" spans="1:82">
      <c r="A361" s="70" t="s">
        <v>2060</v>
      </c>
      <c r="B361" s="70">
        <v>102</v>
      </c>
      <c r="C361" s="70">
        <v>17</v>
      </c>
      <c r="D361" s="70">
        <v>6</v>
      </c>
      <c r="E361" s="70">
        <v>2020</v>
      </c>
      <c r="F361" s="70" t="s">
        <v>159</v>
      </c>
      <c r="G361" s="70" t="s">
        <v>2043</v>
      </c>
      <c r="H361" s="70" t="s">
        <v>2044</v>
      </c>
      <c r="I361" s="148"/>
      <c r="J361" s="71">
        <v>41.409637695898851</v>
      </c>
      <c r="K361" s="71">
        <v>2.0999192788871484</v>
      </c>
      <c r="L361" s="71">
        <v>13.505350382440845</v>
      </c>
      <c r="M361" s="71">
        <v>62.672851900927448</v>
      </c>
      <c r="N361" s="71">
        <v>37.891998162417458</v>
      </c>
      <c r="O361" s="71">
        <v>28.09229957319868</v>
      </c>
      <c r="P361" s="71">
        <v>31.426735511163503</v>
      </c>
      <c r="Q361" s="71">
        <v>1.90384175855112</v>
      </c>
      <c r="R361" s="71">
        <v>0</v>
      </c>
      <c r="S361" s="71">
        <v>4.943644804799999</v>
      </c>
      <c r="T361" s="72"/>
      <c r="U361" s="71">
        <v>1420848</v>
      </c>
      <c r="V361" s="71">
        <v>1000</v>
      </c>
      <c r="W361" s="71">
        <v>237</v>
      </c>
      <c r="X361" s="71">
        <v>15274</v>
      </c>
      <c r="Y361" s="71">
        <v>16176</v>
      </c>
      <c r="Z361" s="71">
        <v>20074</v>
      </c>
      <c r="AA361" s="71">
        <v>6936</v>
      </c>
      <c r="AB361" s="71">
        <v>32290</v>
      </c>
      <c r="AC361" s="71">
        <v>0</v>
      </c>
      <c r="AD361" s="71">
        <v>4.943644804799999</v>
      </c>
      <c r="AE361" s="72"/>
      <c r="AF361" s="71">
        <v>14429787.186235391</v>
      </c>
      <c r="AG361" s="71">
        <v>1688304.1073744958</v>
      </c>
      <c r="AH361" s="71">
        <v>3307126.9504128355</v>
      </c>
      <c r="AI361" s="71">
        <v>104926442.88415973</v>
      </c>
      <c r="AJ361" s="71">
        <v>58203409.573893011</v>
      </c>
      <c r="AK361" s="71"/>
      <c r="AL361" s="71"/>
      <c r="AM361" s="71">
        <v>4214203.7493824521</v>
      </c>
      <c r="AN361" s="71"/>
      <c r="AO361" s="71"/>
      <c r="AP361" s="71">
        <v>186769274.45145792</v>
      </c>
      <c r="AQ361" s="72"/>
      <c r="AR361" s="71">
        <v>711</v>
      </c>
      <c r="AS361" s="71">
        <v>270</v>
      </c>
      <c r="AT361" s="71">
        <v>1</v>
      </c>
      <c r="AU361" s="71">
        <v>0</v>
      </c>
      <c r="AV361" s="71">
        <v>0</v>
      </c>
      <c r="AW361" s="71">
        <v>0</v>
      </c>
      <c r="AX361" s="71"/>
      <c r="AY361" s="72"/>
      <c r="AZ361" s="71">
        <v>3109.2000000000021</v>
      </c>
      <c r="BA361" s="71">
        <v>39302.299999999967</v>
      </c>
      <c r="BB361" s="71">
        <v>1500</v>
      </c>
      <c r="BC361" s="71">
        <v>0</v>
      </c>
      <c r="BD361" s="71">
        <v>0</v>
      </c>
      <c r="BE361" s="71">
        <v>0</v>
      </c>
      <c r="BF361" s="71"/>
      <c r="BG361" s="72"/>
      <c r="BH361" s="71">
        <v>0</v>
      </c>
      <c r="BI361" s="71">
        <v>0</v>
      </c>
      <c r="BJ361" s="71">
        <v>2.7949999999999999</v>
      </c>
      <c r="BK361" s="71">
        <v>0</v>
      </c>
      <c r="BL361" s="71">
        <v>30.545000000000002</v>
      </c>
      <c r="BM361" s="71">
        <v>0</v>
      </c>
      <c r="BN361" s="72"/>
      <c r="BO361" s="71">
        <v>0</v>
      </c>
      <c r="BP361" s="71">
        <v>0</v>
      </c>
      <c r="BQ361" s="71">
        <v>1</v>
      </c>
      <c r="BR361" s="71">
        <v>0</v>
      </c>
      <c r="BS361" s="71">
        <v>3</v>
      </c>
      <c r="BT361" s="71">
        <v>0</v>
      </c>
      <c r="BU361"/>
      <c r="BV361" s="70">
        <v>33.340000000000003</v>
      </c>
      <c r="BW361" s="70">
        <v>0</v>
      </c>
      <c r="BX361" s="70">
        <v>0</v>
      </c>
      <c r="BY361" s="70">
        <v>0</v>
      </c>
      <c r="BZ361" s="70">
        <v>0</v>
      </c>
      <c r="CA361" s="70">
        <v>0</v>
      </c>
      <c r="CB361" s="70">
        <v>0</v>
      </c>
      <c r="CC361" s="70">
        <v>0</v>
      </c>
      <c r="CD361" s="70">
        <v>0</v>
      </c>
    </row>
    <row r="362" spans="1:82">
      <c r="A362" s="70" t="s">
        <v>2061</v>
      </c>
      <c r="B362" s="70">
        <v>102</v>
      </c>
      <c r="C362" s="70">
        <v>18</v>
      </c>
      <c r="D362" s="70">
        <v>6</v>
      </c>
      <c r="E362" s="70">
        <v>2021</v>
      </c>
      <c r="F362" s="70" t="s">
        <v>160</v>
      </c>
      <c r="G362" s="70" t="s">
        <v>2043</v>
      </c>
      <c r="H362" s="70" t="s">
        <v>2044</v>
      </c>
      <c r="I362" s="148"/>
      <c r="J362" s="71">
        <v>43.304593315419453</v>
      </c>
      <c r="K362" s="71">
        <v>2.2848826817235541</v>
      </c>
      <c r="L362" s="71">
        <v>12.546783703912464</v>
      </c>
      <c r="M362" s="71">
        <v>69.105251958980929</v>
      </c>
      <c r="N362" s="71">
        <v>38.849233700452992</v>
      </c>
      <c r="O362" s="71">
        <v>27.133784460932041</v>
      </c>
      <c r="P362" s="71">
        <v>31.936149853888875</v>
      </c>
      <c r="Q362" s="71">
        <v>1.85916227374915</v>
      </c>
      <c r="R362" s="71">
        <v>0</v>
      </c>
      <c r="S362" s="71">
        <v>5.4794523923999998</v>
      </c>
      <c r="T362" s="72"/>
      <c r="U362" s="71">
        <v>1439969</v>
      </c>
      <c r="V362" s="71">
        <v>1000</v>
      </c>
      <c r="W362" s="71">
        <v>237</v>
      </c>
      <c r="X362" s="71">
        <v>15274</v>
      </c>
      <c r="Y362" s="71">
        <v>16149</v>
      </c>
      <c r="Z362" s="71">
        <v>19964</v>
      </c>
      <c r="AA362" s="71">
        <v>6873</v>
      </c>
      <c r="AB362" s="71">
        <v>31842</v>
      </c>
      <c r="AC362" s="71">
        <v>0</v>
      </c>
      <c r="AD362" s="71">
        <v>5.4794523923999998</v>
      </c>
      <c r="AE362" s="72"/>
      <c r="AF362" s="71">
        <v>14397211.781317957</v>
      </c>
      <c r="AG362" s="71">
        <v>1832056.1813185527</v>
      </c>
      <c r="AH362" s="71">
        <v>2696750.91960622</v>
      </c>
      <c r="AI362" s="71">
        <v>114678185.2520275</v>
      </c>
      <c r="AJ362" s="71">
        <v>58226580.551128387</v>
      </c>
      <c r="AK362" s="71">
        <v>0</v>
      </c>
      <c r="AL362" s="71">
        <v>0</v>
      </c>
      <c r="AM362" s="71">
        <v>4179704.7155760606</v>
      </c>
      <c r="AN362" s="71">
        <v>0</v>
      </c>
      <c r="AO362" s="71">
        <v>0</v>
      </c>
      <c r="AP362" s="71">
        <v>196010489.40097466</v>
      </c>
      <c r="AQ362" s="72"/>
      <c r="AR362" s="71">
        <v>745</v>
      </c>
      <c r="AS362" s="71">
        <v>279</v>
      </c>
      <c r="AT362" s="71">
        <v>1</v>
      </c>
      <c r="AU362" s="71">
        <v>0</v>
      </c>
      <c r="AV362" s="71">
        <v>0</v>
      </c>
      <c r="AW362" s="71">
        <v>0</v>
      </c>
      <c r="AX362" s="71"/>
      <c r="AY362" s="72"/>
      <c r="AZ362" s="71">
        <v>3301.1000000000022</v>
      </c>
      <c r="BA362" s="71">
        <v>39692.799999999967</v>
      </c>
      <c r="BB362" s="71">
        <v>1500</v>
      </c>
      <c r="BC362" s="71">
        <v>0</v>
      </c>
      <c r="BD362" s="71">
        <v>0</v>
      </c>
      <c r="BE362" s="71">
        <v>0</v>
      </c>
      <c r="BF362" s="71"/>
      <c r="BG362" s="72"/>
      <c r="BH362" s="71">
        <v>0</v>
      </c>
      <c r="BI362" s="71">
        <v>0</v>
      </c>
      <c r="BJ362" s="71">
        <v>2.5419999999999998</v>
      </c>
      <c r="BK362" s="71">
        <v>0</v>
      </c>
      <c r="BL362" s="71">
        <v>26.552</v>
      </c>
      <c r="BM362" s="71">
        <v>0</v>
      </c>
      <c r="BN362" s="72"/>
      <c r="BO362" s="71">
        <v>0</v>
      </c>
      <c r="BP362" s="71">
        <v>0</v>
      </c>
      <c r="BQ362" s="71">
        <v>1</v>
      </c>
      <c r="BR362" s="71">
        <v>0</v>
      </c>
      <c r="BS362" s="71">
        <v>2</v>
      </c>
      <c r="BT362" s="71">
        <v>0</v>
      </c>
      <c r="BU362"/>
      <c r="BV362" s="70">
        <v>29.094000000000001</v>
      </c>
      <c r="BW362" s="70">
        <v>0</v>
      </c>
      <c r="BX362" s="70">
        <v>0</v>
      </c>
      <c r="BY362" s="70">
        <v>0</v>
      </c>
      <c r="BZ362" s="70">
        <v>0</v>
      </c>
      <c r="CA362" s="70">
        <v>0</v>
      </c>
      <c r="CB362" s="70">
        <v>0</v>
      </c>
      <c r="CC362" s="70">
        <v>0</v>
      </c>
      <c r="CD362" s="70">
        <v>0</v>
      </c>
    </row>
    <row r="363" spans="1:82">
      <c r="A363" s="70" t="s">
        <v>2062</v>
      </c>
      <c r="B363" s="70">
        <v>102</v>
      </c>
      <c r="C363" s="70">
        <v>19</v>
      </c>
      <c r="D363" s="70">
        <v>6</v>
      </c>
      <c r="E363" s="70">
        <v>2022</v>
      </c>
      <c r="F363" s="70" t="s">
        <v>161</v>
      </c>
      <c r="G363" s="70" t="s">
        <v>2043</v>
      </c>
      <c r="H363" s="70" t="s">
        <v>2044</v>
      </c>
      <c r="I363" s="148"/>
      <c r="J363" s="71">
        <v>33.147770591841777</v>
      </c>
      <c r="K363" s="71">
        <v>2.190940451086727</v>
      </c>
      <c r="L363" s="71">
        <v>10.610029537899548</v>
      </c>
      <c r="M363" s="71">
        <v>68.247838777940657</v>
      </c>
      <c r="N363" s="71">
        <v>41.404267865486673</v>
      </c>
      <c r="O363" s="71">
        <v>28.378392028349314</v>
      </c>
      <c r="P363" s="71">
        <v>31.268961625283719</v>
      </c>
      <c r="Q363" s="71">
        <v>1.8412720640940745</v>
      </c>
      <c r="R363" s="71">
        <v>0</v>
      </c>
      <c r="S363" s="71">
        <v>1.53253244548</v>
      </c>
      <c r="T363" s="72"/>
      <c r="U363" s="71">
        <v>1486092</v>
      </c>
      <c r="V363" s="71">
        <v>1000</v>
      </c>
      <c r="W363" s="71">
        <v>237</v>
      </c>
      <c r="X363" s="71">
        <v>15274</v>
      </c>
      <c r="Y363" s="71">
        <v>16076</v>
      </c>
      <c r="Z363" s="71">
        <v>19838</v>
      </c>
      <c r="AA363" s="71">
        <v>6832</v>
      </c>
      <c r="AB363" s="71">
        <v>31277</v>
      </c>
      <c r="AC363" s="71">
        <v>0</v>
      </c>
      <c r="AD363" s="71">
        <v>1.53253244548</v>
      </c>
      <c r="AE363" s="72"/>
      <c r="AF363" s="71">
        <v>11656201.011393627</v>
      </c>
      <c r="AG363" s="71">
        <v>1808891.1882293972</v>
      </c>
      <c r="AH363" s="71">
        <v>2695987.205518967</v>
      </c>
      <c r="AI363" s="71">
        <v>111376435.98717053</v>
      </c>
      <c r="AJ363" s="71">
        <v>65410215.957195222</v>
      </c>
      <c r="AK363" s="71">
        <v>0</v>
      </c>
      <c r="AL363" s="71">
        <v>0</v>
      </c>
      <c r="AM363" s="71">
        <v>4038714.3871713532</v>
      </c>
      <c r="AN363" s="71">
        <v>0</v>
      </c>
      <c r="AO363" s="71">
        <v>0</v>
      </c>
      <c r="AP363" s="71">
        <v>196986445.73667911</v>
      </c>
      <c r="AQ363" s="72"/>
      <c r="AR363" s="71">
        <v>787</v>
      </c>
      <c r="AS363" s="71">
        <v>284</v>
      </c>
      <c r="AT363" s="71">
        <v>1</v>
      </c>
      <c r="AU363" s="71">
        <v>0</v>
      </c>
      <c r="AV363" s="71">
        <v>0</v>
      </c>
      <c r="AW363" s="71">
        <v>0</v>
      </c>
      <c r="AX363" s="71"/>
      <c r="AY363" s="72"/>
      <c r="AZ363" s="71">
        <v>3541.2000000000035</v>
      </c>
      <c r="BA363" s="71">
        <v>39940.199999999968</v>
      </c>
      <c r="BB363" s="71">
        <v>1500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2063</v>
      </c>
      <c r="B364" s="70">
        <v>102</v>
      </c>
      <c r="C364" s="70">
        <v>20</v>
      </c>
      <c r="D364" s="70">
        <v>6</v>
      </c>
      <c r="E364" s="70">
        <v>2023</v>
      </c>
      <c r="F364" s="70" t="s">
        <v>1539</v>
      </c>
      <c r="G364" s="70" t="s">
        <v>2043</v>
      </c>
      <c r="H364" s="70" t="s">
        <v>2044</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815</v>
      </c>
      <c r="AS364" s="71">
        <v>287</v>
      </c>
      <c r="AT364" s="71">
        <v>1</v>
      </c>
      <c r="AU364" s="71">
        <v>0</v>
      </c>
      <c r="AV364" s="71">
        <v>0</v>
      </c>
      <c r="AW364" s="71">
        <v>0</v>
      </c>
      <c r="AX364" s="71"/>
      <c r="AY364" s="72"/>
      <c r="AZ364" s="71">
        <v>3708.3000000000047</v>
      </c>
      <c r="BA364" s="71">
        <v>40080.899999999965</v>
      </c>
      <c r="BB364" s="71">
        <v>1500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2064</v>
      </c>
      <c r="B365" s="70">
        <v>102</v>
      </c>
      <c r="C365" s="70">
        <v>21</v>
      </c>
      <c r="D365" s="70">
        <v>6</v>
      </c>
      <c r="E365" s="70">
        <v>2024</v>
      </c>
      <c r="F365" s="70" t="s">
        <v>1554</v>
      </c>
      <c r="G365" s="70" t="s">
        <v>2043</v>
      </c>
      <c r="H365" s="70" t="s">
        <v>2044</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2065</v>
      </c>
      <c r="B366" s="70">
        <v>205</v>
      </c>
      <c r="C366" s="70">
        <v>1</v>
      </c>
      <c r="D366" s="70">
        <v>13</v>
      </c>
      <c r="E366" s="70">
        <v>1990</v>
      </c>
      <c r="F366" s="70" t="s">
        <v>787</v>
      </c>
      <c r="G366" s="70" t="s">
        <v>2066</v>
      </c>
      <c r="H366" s="70" t="s">
        <v>2067</v>
      </c>
      <c r="I366" s="148"/>
      <c r="J366" s="71">
        <v>116.21998705121079</v>
      </c>
      <c r="K366" s="71">
        <v>5.0800931453132394</v>
      </c>
      <c r="L366" s="71">
        <v>8.4772598940340593</v>
      </c>
      <c r="M366" s="71">
        <v>18.029201743538611</v>
      </c>
      <c r="N366" s="71">
        <v>27.583038190413468</v>
      </c>
      <c r="O366" s="71">
        <v>34.027722072938793</v>
      </c>
      <c r="P366" s="71">
        <v>44.845562230317633</v>
      </c>
      <c r="Q366" s="71">
        <v>2.1957172309322002</v>
      </c>
      <c r="R366" s="71">
        <v>0</v>
      </c>
      <c r="S366" s="71">
        <v>2.1403242189695439</v>
      </c>
      <c r="T366" s="72"/>
      <c r="U366" s="71">
        <v>4903693</v>
      </c>
      <c r="V366" s="71">
        <v>1797</v>
      </c>
      <c r="W366" s="71">
        <v>90</v>
      </c>
      <c r="X366" s="71">
        <v>6447</v>
      </c>
      <c r="Y366" s="71">
        <v>9097</v>
      </c>
      <c r="Z366" s="71">
        <v>13996</v>
      </c>
      <c r="AA366" s="71">
        <v>10889</v>
      </c>
      <c r="AB366" s="71">
        <v>35651</v>
      </c>
      <c r="AC366" s="71">
        <v>0</v>
      </c>
      <c r="AD366" s="71">
        <v>2.1403242189695439</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2068</v>
      </c>
      <c r="B367" s="70">
        <v>206</v>
      </c>
      <c r="C367" s="70">
        <v>2</v>
      </c>
      <c r="D367" s="70">
        <v>13</v>
      </c>
      <c r="E367" s="70">
        <v>2005</v>
      </c>
      <c r="F367" s="70" t="s">
        <v>789</v>
      </c>
      <c r="G367" s="70" t="s">
        <v>2066</v>
      </c>
      <c r="H367" s="70" t="s">
        <v>2067</v>
      </c>
      <c r="I367" s="148"/>
      <c r="J367" s="71">
        <v>81.353006384166761</v>
      </c>
      <c r="K367" s="71">
        <v>3.4004076265642889</v>
      </c>
      <c r="L367" s="71">
        <v>8.511577337418414</v>
      </c>
      <c r="M367" s="71">
        <v>32.124132959399773</v>
      </c>
      <c r="N367" s="71">
        <v>42.021278371322872</v>
      </c>
      <c r="O367" s="71">
        <v>48.263946095992679</v>
      </c>
      <c r="P367" s="71">
        <v>54.379967175882072</v>
      </c>
      <c r="Q367" s="71">
        <v>2.0871575062502701</v>
      </c>
      <c r="R367" s="71">
        <v>0</v>
      </c>
      <c r="S367" s="71">
        <v>1.9247175177329581</v>
      </c>
      <c r="T367" s="72"/>
      <c r="U367" s="71">
        <v>3591255</v>
      </c>
      <c r="V367" s="71">
        <v>1543</v>
      </c>
      <c r="W367" s="71">
        <v>102</v>
      </c>
      <c r="X367" s="71">
        <v>5403</v>
      </c>
      <c r="Y367" s="71">
        <v>11347</v>
      </c>
      <c r="Z367" s="71">
        <v>22972</v>
      </c>
      <c r="AA367" s="71">
        <v>10814</v>
      </c>
      <c r="AB367" s="71">
        <v>35427</v>
      </c>
      <c r="AC367" s="71">
        <v>0</v>
      </c>
      <c r="AD367" s="71">
        <v>1.9247175177329581</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2069</v>
      </c>
      <c r="B368" s="70">
        <v>207</v>
      </c>
      <c r="C368" s="70">
        <v>3</v>
      </c>
      <c r="D368" s="70">
        <v>13</v>
      </c>
      <c r="E368" s="70">
        <v>2006</v>
      </c>
      <c r="F368" s="70" t="s">
        <v>790</v>
      </c>
      <c r="G368" s="1064" t="s">
        <v>2066</v>
      </c>
      <c r="H368" s="70" t="s">
        <v>2067</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2070</v>
      </c>
      <c r="B369" s="70">
        <v>208</v>
      </c>
      <c r="C369" s="70">
        <v>4</v>
      </c>
      <c r="D369" s="70">
        <v>13</v>
      </c>
      <c r="E369" s="70">
        <v>2007</v>
      </c>
      <c r="F369" s="70" t="s">
        <v>791</v>
      </c>
      <c r="G369" s="1064" t="s">
        <v>2066</v>
      </c>
      <c r="H369" s="70" t="s">
        <v>2067</v>
      </c>
      <c r="I369" s="148"/>
      <c r="J369" s="71">
        <v>86.86374620527674</v>
      </c>
      <c r="K369" s="71">
        <v>3.011477741287687</v>
      </c>
      <c r="L369" s="71">
        <v>13.38801290891861</v>
      </c>
      <c r="M369" s="71">
        <v>37.795054425589399</v>
      </c>
      <c r="N369" s="71">
        <v>43.640764387535228</v>
      </c>
      <c r="O369" s="71">
        <v>46.654015413399677</v>
      </c>
      <c r="P369" s="71">
        <v>54.231044978318273</v>
      </c>
      <c r="Q369" s="71">
        <v>2.19056288041737</v>
      </c>
      <c r="R369" s="71">
        <v>0</v>
      </c>
      <c r="S369" s="71">
        <v>1.773569133462005</v>
      </c>
      <c r="T369" s="72"/>
      <c r="U369" s="71">
        <v>4264093</v>
      </c>
      <c r="V369" s="71">
        <v>1272</v>
      </c>
      <c r="W369" s="71">
        <v>157</v>
      </c>
      <c r="X369" s="71">
        <v>7683</v>
      </c>
      <c r="Y369" s="71">
        <v>11578</v>
      </c>
      <c r="Z369" s="71">
        <v>23084</v>
      </c>
      <c r="AA369" s="71">
        <v>10620</v>
      </c>
      <c r="AB369" s="71">
        <v>35216</v>
      </c>
      <c r="AC369" s="71">
        <v>0</v>
      </c>
      <c r="AD369" s="71">
        <v>1.773569133462005</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2071</v>
      </c>
      <c r="B370" s="70">
        <v>209</v>
      </c>
      <c r="C370" s="70">
        <v>5</v>
      </c>
      <c r="D370" s="70">
        <v>13</v>
      </c>
      <c r="E370" s="70">
        <v>2008</v>
      </c>
      <c r="F370" s="70" t="s">
        <v>792</v>
      </c>
      <c r="G370" s="70" t="s">
        <v>2066</v>
      </c>
      <c r="H370" s="70" t="s">
        <v>2067</v>
      </c>
      <c r="I370" s="148"/>
      <c r="J370" s="71">
        <v>83.093707974497249</v>
      </c>
      <c r="K370" s="71">
        <v>2.2599529924142878</v>
      </c>
      <c r="L370" s="71">
        <v>11.96507978366575</v>
      </c>
      <c r="M370" s="71">
        <v>38.975191152520743</v>
      </c>
      <c r="N370" s="71">
        <v>42.843555945945909</v>
      </c>
      <c r="O370" s="71">
        <v>45.694920091149669</v>
      </c>
      <c r="P370" s="71">
        <v>53.144003634207657</v>
      </c>
      <c r="Q370" s="71">
        <v>2.1412240874244599</v>
      </c>
      <c r="R370" s="71">
        <v>0</v>
      </c>
      <c r="S370" s="71">
        <v>1.840269828605027</v>
      </c>
      <c r="T370" s="72"/>
      <c r="U370" s="71">
        <v>4275887</v>
      </c>
      <c r="V370" s="71">
        <v>1272</v>
      </c>
      <c r="W370" s="71">
        <v>157</v>
      </c>
      <c r="X370" s="71">
        <v>7683</v>
      </c>
      <c r="Y370" s="71">
        <v>11687</v>
      </c>
      <c r="Z370" s="71">
        <v>23403</v>
      </c>
      <c r="AA370" s="71">
        <v>10419</v>
      </c>
      <c r="AB370" s="71">
        <v>34989</v>
      </c>
      <c r="AC370" s="71">
        <v>0</v>
      </c>
      <c r="AD370" s="71">
        <v>1.840269828605027</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2072</v>
      </c>
      <c r="B371" s="70">
        <v>210</v>
      </c>
      <c r="C371" s="70">
        <v>6</v>
      </c>
      <c r="D371" s="70">
        <v>13</v>
      </c>
      <c r="E371" s="70">
        <v>2009</v>
      </c>
      <c r="F371" s="70" t="s">
        <v>176</v>
      </c>
      <c r="G371" s="70" t="s">
        <v>2066</v>
      </c>
      <c r="H371" s="70" t="s">
        <v>2067</v>
      </c>
      <c r="I371" s="148"/>
      <c r="J371" s="71">
        <v>86.658621939845318</v>
      </c>
      <c r="K371" s="71">
        <v>2.4846684379193138</v>
      </c>
      <c r="L371" s="71">
        <v>14.89384576690367</v>
      </c>
      <c r="M371" s="71">
        <v>42.489863397200118</v>
      </c>
      <c r="N371" s="71">
        <v>37.48931820770219</v>
      </c>
      <c r="O371" s="71">
        <v>46.52989821894181</v>
      </c>
      <c r="P371" s="71">
        <v>51.478181716884542</v>
      </c>
      <c r="Q371" s="71">
        <v>2.0321293175941699</v>
      </c>
      <c r="R371" s="71">
        <v>0</v>
      </c>
      <c r="S371" s="71">
        <v>1.7795629098519721</v>
      </c>
      <c r="T371" s="72"/>
      <c r="U371" s="71">
        <v>3891593</v>
      </c>
      <c r="V371" s="71">
        <v>1539</v>
      </c>
      <c r="W371" s="71">
        <v>304</v>
      </c>
      <c r="X371" s="71">
        <v>9073</v>
      </c>
      <c r="Y371" s="71">
        <v>11848</v>
      </c>
      <c r="Z371" s="71">
        <v>23522</v>
      </c>
      <c r="AA371" s="71">
        <v>10361</v>
      </c>
      <c r="AB371" s="71">
        <v>34858</v>
      </c>
      <c r="AC371" s="71">
        <v>0</v>
      </c>
      <c r="AD371" s="71">
        <v>1.7795629098519721</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20.75</v>
      </c>
      <c r="BK371" s="71">
        <v>0</v>
      </c>
      <c r="BL371" s="71">
        <v>7.7</v>
      </c>
      <c r="BM371" s="71">
        <v>0</v>
      </c>
      <c r="BN371" s="72"/>
      <c r="BO371" s="71">
        <v>0</v>
      </c>
      <c r="BP371" s="71">
        <v>0</v>
      </c>
      <c r="BQ371" s="71">
        <v>4</v>
      </c>
      <c r="BR371" s="71">
        <v>0</v>
      </c>
      <c r="BS371" s="71">
        <v>1</v>
      </c>
      <c r="BT371" s="71">
        <v>0</v>
      </c>
      <c r="BU371"/>
      <c r="BV371" s="70">
        <v>28.45</v>
      </c>
      <c r="BW371" s="70">
        <v>0</v>
      </c>
      <c r="BX371" s="70">
        <v>0</v>
      </c>
      <c r="BY371" s="70">
        <v>0</v>
      </c>
      <c r="BZ371" s="70">
        <v>0</v>
      </c>
      <c r="CA371" s="70">
        <v>0</v>
      </c>
      <c r="CB371" s="70">
        <v>0</v>
      </c>
      <c r="CC371" s="70">
        <v>0</v>
      </c>
      <c r="CD371" s="70">
        <v>0</v>
      </c>
    </row>
    <row r="372" spans="1:82">
      <c r="A372" s="70" t="s">
        <v>2073</v>
      </c>
      <c r="B372" s="70">
        <v>211</v>
      </c>
      <c r="C372" s="70">
        <v>7</v>
      </c>
      <c r="D372" s="70">
        <v>13</v>
      </c>
      <c r="E372" s="70">
        <v>2010</v>
      </c>
      <c r="F372" s="70" t="s">
        <v>177</v>
      </c>
      <c r="G372" s="70" t="s">
        <v>2066</v>
      </c>
      <c r="H372" s="70" t="s">
        <v>2067</v>
      </c>
      <c r="I372" s="148"/>
      <c r="J372" s="71">
        <v>76.755871868820421</v>
      </c>
      <c r="K372" s="71">
        <v>2.660613905926577</v>
      </c>
      <c r="L372" s="71">
        <v>14.304058680312471</v>
      </c>
      <c r="M372" s="71">
        <v>40.649889558711777</v>
      </c>
      <c r="N372" s="71">
        <v>42.051152921575131</v>
      </c>
      <c r="O372" s="71">
        <v>46.643505213563067</v>
      </c>
      <c r="P372" s="71">
        <v>52.017065866443787</v>
      </c>
      <c r="Q372" s="71">
        <v>2.10514990848834</v>
      </c>
      <c r="R372" s="71">
        <v>0</v>
      </c>
      <c r="S372" s="71">
        <v>2.04138510200303</v>
      </c>
      <c r="T372" s="72"/>
      <c r="U372" s="71">
        <v>3764871</v>
      </c>
      <c r="V372" s="71">
        <v>1539</v>
      </c>
      <c r="W372" s="71">
        <v>304</v>
      </c>
      <c r="X372" s="71">
        <v>9073</v>
      </c>
      <c r="Y372" s="71">
        <v>11945</v>
      </c>
      <c r="Z372" s="71">
        <v>23689</v>
      </c>
      <c r="AA372" s="71">
        <v>10208</v>
      </c>
      <c r="AB372" s="71">
        <v>34602</v>
      </c>
      <c r="AC372" s="71">
        <v>0</v>
      </c>
      <c r="AD372" s="71">
        <v>2.04138510200303</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23.8</v>
      </c>
      <c r="BK372" s="71">
        <v>0</v>
      </c>
      <c r="BL372" s="71">
        <v>7.6310000000000002</v>
      </c>
      <c r="BM372" s="71">
        <v>0</v>
      </c>
      <c r="BN372" s="72"/>
      <c r="BO372" s="71">
        <v>0</v>
      </c>
      <c r="BP372" s="71">
        <v>0</v>
      </c>
      <c r="BQ372" s="71">
        <v>5</v>
      </c>
      <c r="BR372" s="71">
        <v>0</v>
      </c>
      <c r="BS372" s="71">
        <v>1</v>
      </c>
      <c r="BT372" s="71">
        <v>0</v>
      </c>
      <c r="BU372"/>
      <c r="BV372" s="70">
        <v>31.431000000000001</v>
      </c>
      <c r="BW372" s="70">
        <v>0</v>
      </c>
      <c r="BX372" s="70">
        <v>0</v>
      </c>
      <c r="BY372" s="70">
        <v>0</v>
      </c>
      <c r="BZ372" s="70">
        <v>0</v>
      </c>
      <c r="CA372" s="70">
        <v>0</v>
      </c>
      <c r="CB372" s="70">
        <v>0</v>
      </c>
      <c r="CC372" s="70">
        <v>0</v>
      </c>
      <c r="CD372" s="70">
        <v>0</v>
      </c>
    </row>
    <row r="373" spans="1:82">
      <c r="A373" s="70" t="s">
        <v>2074</v>
      </c>
      <c r="B373" s="70">
        <v>212</v>
      </c>
      <c r="C373" s="70">
        <v>8</v>
      </c>
      <c r="D373" s="70">
        <v>13</v>
      </c>
      <c r="E373" s="70">
        <v>2011</v>
      </c>
      <c r="F373" s="70" t="s">
        <v>178</v>
      </c>
      <c r="G373" s="70" t="s">
        <v>2066</v>
      </c>
      <c r="H373" s="70" t="s">
        <v>2067</v>
      </c>
      <c r="I373" s="148"/>
      <c r="J373" s="71">
        <v>91.522638720969439</v>
      </c>
      <c r="K373" s="71">
        <v>3.82072749243155</v>
      </c>
      <c r="L373" s="71">
        <v>15.240662893122201</v>
      </c>
      <c r="M373" s="71">
        <v>49.488957644345753</v>
      </c>
      <c r="N373" s="71">
        <v>45.11158949088032</v>
      </c>
      <c r="O373" s="71">
        <v>46.004385950547636</v>
      </c>
      <c r="P373" s="71">
        <v>50.642516492669095</v>
      </c>
      <c r="Q373" s="71">
        <v>2.3983705806813802</v>
      </c>
      <c r="R373" s="71">
        <v>0</v>
      </c>
      <c r="S373" s="71">
        <v>3.0444421597891749</v>
      </c>
      <c r="T373" s="72"/>
      <c r="U373" s="71">
        <v>4163906</v>
      </c>
      <c r="V373" s="71">
        <v>1539</v>
      </c>
      <c r="W373" s="71">
        <v>304</v>
      </c>
      <c r="X373" s="71">
        <v>9073</v>
      </c>
      <c r="Y373" s="71">
        <v>11987</v>
      </c>
      <c r="Z373" s="71">
        <v>23872</v>
      </c>
      <c r="AA373" s="71">
        <v>10234</v>
      </c>
      <c r="AB373" s="71">
        <v>34176</v>
      </c>
      <c r="AC373" s="71">
        <v>0</v>
      </c>
      <c r="AD373" s="71">
        <v>3.0444421597891749</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25.834</v>
      </c>
      <c r="BK373" s="71">
        <v>0</v>
      </c>
      <c r="BL373" s="71">
        <v>6.4329999999999998</v>
      </c>
      <c r="BM373" s="71">
        <v>0</v>
      </c>
      <c r="BN373" s="72"/>
      <c r="BO373" s="71">
        <v>0</v>
      </c>
      <c r="BP373" s="71">
        <v>0</v>
      </c>
      <c r="BQ373" s="71">
        <v>5</v>
      </c>
      <c r="BR373" s="71">
        <v>0</v>
      </c>
      <c r="BS373" s="71">
        <v>1</v>
      </c>
      <c r="BT373" s="71">
        <v>0</v>
      </c>
      <c r="BU373"/>
      <c r="BV373" s="70">
        <v>32.267000000000003</v>
      </c>
      <c r="BW373" s="70">
        <v>0</v>
      </c>
      <c r="BX373" s="70">
        <v>0</v>
      </c>
      <c r="BY373" s="70">
        <v>0</v>
      </c>
      <c r="BZ373" s="70">
        <v>0</v>
      </c>
      <c r="CA373" s="70">
        <v>0</v>
      </c>
      <c r="CB373" s="70">
        <v>0</v>
      </c>
      <c r="CC373" s="70">
        <v>0</v>
      </c>
      <c r="CD373" s="70">
        <v>0</v>
      </c>
    </row>
    <row r="374" spans="1:82">
      <c r="A374" s="70" t="s">
        <v>2075</v>
      </c>
      <c r="B374" s="70">
        <v>213</v>
      </c>
      <c r="C374" s="70">
        <v>9</v>
      </c>
      <c r="D374" s="70">
        <v>13</v>
      </c>
      <c r="E374" s="70">
        <v>2012</v>
      </c>
      <c r="F374" s="70" t="s">
        <v>179</v>
      </c>
      <c r="G374" s="70" t="s">
        <v>2066</v>
      </c>
      <c r="H374" s="70" t="s">
        <v>2067</v>
      </c>
      <c r="I374" s="148"/>
      <c r="J374" s="71">
        <v>91.98490600744843</v>
      </c>
      <c r="K374" s="71">
        <v>3.620352171785433</v>
      </c>
      <c r="L374" s="71">
        <v>15.27116139717943</v>
      </c>
      <c r="M374" s="71">
        <v>54.102184545063118</v>
      </c>
      <c r="N374" s="71">
        <v>50.791304889672453</v>
      </c>
      <c r="O374" s="71">
        <v>46.542904758789213</v>
      </c>
      <c r="P374" s="71">
        <v>50.582284467040814</v>
      </c>
      <c r="Q374" s="71">
        <v>2.6086024086170099</v>
      </c>
      <c r="R374" s="71">
        <v>0</v>
      </c>
      <c r="S374" s="71">
        <v>2.8247772342159752</v>
      </c>
      <c r="T374" s="72"/>
      <c r="U374" s="71">
        <v>4105118</v>
      </c>
      <c r="V374" s="71">
        <v>1539</v>
      </c>
      <c r="W374" s="71">
        <v>304</v>
      </c>
      <c r="X374" s="71">
        <v>9073</v>
      </c>
      <c r="Y374" s="71">
        <v>12359</v>
      </c>
      <c r="Z374" s="71">
        <v>24343</v>
      </c>
      <c r="AA374" s="71">
        <v>10164</v>
      </c>
      <c r="AB374" s="71">
        <v>34213</v>
      </c>
      <c r="AC374" s="71">
        <v>0</v>
      </c>
      <c r="AD374" s="71">
        <v>2.8247772342159752</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28.975999999999999</v>
      </c>
      <c r="BK374" s="71">
        <v>0</v>
      </c>
      <c r="BL374" s="71">
        <v>6.7880000000000003</v>
      </c>
      <c r="BM374" s="71">
        <v>0</v>
      </c>
      <c r="BN374" s="72"/>
      <c r="BO374" s="71">
        <v>0</v>
      </c>
      <c r="BP374" s="71">
        <v>0</v>
      </c>
      <c r="BQ374" s="71">
        <v>5</v>
      </c>
      <c r="BR374" s="71">
        <v>0</v>
      </c>
      <c r="BS374" s="71">
        <v>1</v>
      </c>
      <c r="BT374" s="71">
        <v>0</v>
      </c>
      <c r="BU374"/>
      <c r="BV374" s="70">
        <v>35.764000000000003</v>
      </c>
      <c r="BW374" s="70">
        <v>0</v>
      </c>
      <c r="BX374" s="70">
        <v>0</v>
      </c>
      <c r="BY374" s="70">
        <v>0</v>
      </c>
      <c r="BZ374" s="70">
        <v>0</v>
      </c>
      <c r="CA374" s="70">
        <v>0</v>
      </c>
      <c r="CB374" s="70">
        <v>0</v>
      </c>
      <c r="CC374" s="70">
        <v>0</v>
      </c>
      <c r="CD374" s="70">
        <v>0</v>
      </c>
    </row>
    <row r="375" spans="1:82">
      <c r="A375" s="70" t="s">
        <v>2076</v>
      </c>
      <c r="B375" s="70">
        <v>214</v>
      </c>
      <c r="C375" s="70">
        <v>10</v>
      </c>
      <c r="D375" s="70">
        <v>13</v>
      </c>
      <c r="E375" s="70">
        <v>2013</v>
      </c>
      <c r="F375" s="70" t="s">
        <v>180</v>
      </c>
      <c r="G375" s="70" t="s">
        <v>2066</v>
      </c>
      <c r="H375" s="70" t="s">
        <v>2067</v>
      </c>
      <c r="I375" s="148"/>
      <c r="J375" s="71">
        <v>97.082026072480559</v>
      </c>
      <c r="K375" s="71">
        <v>3.2278874201154859</v>
      </c>
      <c r="L375" s="71">
        <v>14.653505094505491</v>
      </c>
      <c r="M375" s="71">
        <v>52.803599539984027</v>
      </c>
      <c r="N375" s="71">
        <v>51.018034600723738</v>
      </c>
      <c r="O375" s="71">
        <v>45.977596681721792</v>
      </c>
      <c r="P375" s="71">
        <v>51.027642441649085</v>
      </c>
      <c r="Q375" s="71">
        <v>2.6395036861754</v>
      </c>
      <c r="R375" s="71">
        <v>0</v>
      </c>
      <c r="S375" s="71">
        <v>2.8548208888705568</v>
      </c>
      <c r="T375" s="72"/>
      <c r="U375" s="71">
        <v>4059929</v>
      </c>
      <c r="V375" s="71">
        <v>1539</v>
      </c>
      <c r="W375" s="71">
        <v>304</v>
      </c>
      <c r="X375" s="71">
        <v>9073</v>
      </c>
      <c r="Y375" s="71">
        <v>12560</v>
      </c>
      <c r="Z375" s="71">
        <v>25121</v>
      </c>
      <c r="AA375" s="71">
        <v>10215</v>
      </c>
      <c r="AB375" s="71">
        <v>34122</v>
      </c>
      <c r="AC375" s="71">
        <v>0</v>
      </c>
      <c r="AD375" s="71">
        <v>2.8548208888705568</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29.831</v>
      </c>
      <c r="BK375" s="71">
        <v>0</v>
      </c>
      <c r="BL375" s="71">
        <v>7.07</v>
      </c>
      <c r="BM375" s="71">
        <v>0</v>
      </c>
      <c r="BN375" s="72"/>
      <c r="BO375" s="71">
        <v>0</v>
      </c>
      <c r="BP375" s="71">
        <v>0</v>
      </c>
      <c r="BQ375" s="71">
        <v>5</v>
      </c>
      <c r="BR375" s="71">
        <v>0</v>
      </c>
      <c r="BS375" s="71">
        <v>1</v>
      </c>
      <c r="BT375" s="71">
        <v>0</v>
      </c>
      <c r="BU375"/>
      <c r="BV375" s="70">
        <v>36.901000000000003</v>
      </c>
      <c r="BW375" s="70">
        <v>0</v>
      </c>
      <c r="BX375" s="70">
        <v>0</v>
      </c>
      <c r="BY375" s="70">
        <v>0</v>
      </c>
      <c r="BZ375" s="70">
        <v>0</v>
      </c>
      <c r="CA375" s="70">
        <v>0</v>
      </c>
      <c r="CB375" s="70">
        <v>0</v>
      </c>
      <c r="CC375" s="70">
        <v>0</v>
      </c>
      <c r="CD375" s="70">
        <v>0</v>
      </c>
    </row>
    <row r="376" spans="1:82">
      <c r="A376" s="70" t="s">
        <v>2077</v>
      </c>
      <c r="B376" s="70">
        <v>215</v>
      </c>
      <c r="C376" s="70">
        <v>11</v>
      </c>
      <c r="D376" s="70">
        <v>13</v>
      </c>
      <c r="E376" s="70">
        <v>2014</v>
      </c>
      <c r="F376" s="70" t="s">
        <v>181</v>
      </c>
      <c r="G376" s="70" t="s">
        <v>2066</v>
      </c>
      <c r="H376" s="70" t="s">
        <v>2067</v>
      </c>
      <c r="I376" s="148"/>
      <c r="J376" s="71">
        <v>89.562102591406401</v>
      </c>
      <c r="K376" s="71">
        <v>3.0767400146769299</v>
      </c>
      <c r="L376" s="71">
        <v>17.52819616008297</v>
      </c>
      <c r="M376" s="71">
        <v>51.058885396813757</v>
      </c>
      <c r="N376" s="71">
        <v>49.823388964801907</v>
      </c>
      <c r="O376" s="71">
        <v>44.026088617573038</v>
      </c>
      <c r="P376" s="71">
        <v>51.081980513195894</v>
      </c>
      <c r="Q376" s="71">
        <v>2.5066189095695499</v>
      </c>
      <c r="R376" s="71">
        <v>0</v>
      </c>
      <c r="S376" s="71">
        <v>2.863113284856369</v>
      </c>
      <c r="T376" s="72"/>
      <c r="U376" s="71">
        <v>4163281</v>
      </c>
      <c r="V376" s="71">
        <v>1270</v>
      </c>
      <c r="W376" s="71">
        <v>308</v>
      </c>
      <c r="X376" s="71">
        <v>9057</v>
      </c>
      <c r="Y376" s="71">
        <v>12632</v>
      </c>
      <c r="Z376" s="71">
        <v>25335</v>
      </c>
      <c r="AA376" s="71">
        <v>10173</v>
      </c>
      <c r="AB376" s="71">
        <v>33774</v>
      </c>
      <c r="AC376" s="71">
        <v>0</v>
      </c>
      <c r="AD376" s="71">
        <v>2.863113284856369</v>
      </c>
      <c r="AE376" s="72"/>
      <c r="AF376" s="71"/>
      <c r="AG376" s="71"/>
      <c r="AH376" s="71"/>
      <c r="AI376" s="71"/>
      <c r="AJ376" s="71"/>
      <c r="AK376" s="71"/>
      <c r="AL376" s="71"/>
      <c r="AM376" s="71"/>
      <c r="AN376" s="71"/>
      <c r="AO376" s="71"/>
      <c r="AP376" s="71"/>
      <c r="AQ376" s="72"/>
      <c r="AR376" s="71">
        <v>295</v>
      </c>
      <c r="AS376" s="71">
        <v>219</v>
      </c>
      <c r="AT376" s="71">
        <v>0</v>
      </c>
      <c r="AU376" s="71">
        <v>0</v>
      </c>
      <c r="AV376" s="71">
        <v>0</v>
      </c>
      <c r="AW376" s="71">
        <v>0</v>
      </c>
      <c r="AX376" s="71"/>
      <c r="AY376" s="72"/>
      <c r="AZ376" s="71">
        <v>1324.4</v>
      </c>
      <c r="BA376" s="71">
        <v>21276.7</v>
      </c>
      <c r="BB376" s="71">
        <v>0</v>
      </c>
      <c r="BC376" s="71">
        <v>0</v>
      </c>
      <c r="BD376" s="71">
        <v>0</v>
      </c>
      <c r="BE376" s="71">
        <v>0</v>
      </c>
      <c r="BF376" s="71"/>
      <c r="BG376" s="72"/>
      <c r="BH376" s="71">
        <v>0</v>
      </c>
      <c r="BI376" s="71">
        <v>0</v>
      </c>
      <c r="BJ376" s="71">
        <v>28.623000000000001</v>
      </c>
      <c r="BK376" s="71">
        <v>0</v>
      </c>
      <c r="BL376" s="71">
        <v>7.1</v>
      </c>
      <c r="BM376" s="71">
        <v>0</v>
      </c>
      <c r="BN376" s="72"/>
      <c r="BO376" s="71">
        <v>0</v>
      </c>
      <c r="BP376" s="71">
        <v>0</v>
      </c>
      <c r="BQ376" s="71">
        <v>5</v>
      </c>
      <c r="BR376" s="71">
        <v>0</v>
      </c>
      <c r="BS376" s="71">
        <v>1</v>
      </c>
      <c r="BT376" s="71">
        <v>0</v>
      </c>
      <c r="BU376"/>
      <c r="BV376" s="70">
        <v>35.722999999999999</v>
      </c>
      <c r="BW376" s="70">
        <v>0</v>
      </c>
      <c r="BX376" s="70">
        <v>0</v>
      </c>
      <c r="BY376" s="70">
        <v>0</v>
      </c>
      <c r="BZ376" s="70">
        <v>0</v>
      </c>
      <c r="CA376" s="70">
        <v>0</v>
      </c>
      <c r="CB376" s="70">
        <v>0</v>
      </c>
      <c r="CC376" s="70">
        <v>0</v>
      </c>
      <c r="CD376" s="70">
        <v>0</v>
      </c>
    </row>
    <row r="377" spans="1:82">
      <c r="A377" s="70" t="s">
        <v>2078</v>
      </c>
      <c r="B377" s="70">
        <v>216</v>
      </c>
      <c r="C377" s="70">
        <v>12</v>
      </c>
      <c r="D377" s="70">
        <v>13</v>
      </c>
      <c r="E377" s="70">
        <v>2015</v>
      </c>
      <c r="F377" s="70" t="s">
        <v>182</v>
      </c>
      <c r="G377" s="70" t="s">
        <v>2066</v>
      </c>
      <c r="H377" s="70" t="s">
        <v>2067</v>
      </c>
      <c r="I377" s="148"/>
      <c r="J377" s="71">
        <v>78.692145398291814</v>
      </c>
      <c r="K377" s="71">
        <v>2.9438622748746202</v>
      </c>
      <c r="L377" s="71">
        <v>17.650424941954601</v>
      </c>
      <c r="M377" s="71">
        <v>56.812670572257822</v>
      </c>
      <c r="N377" s="71">
        <v>47.311744389455939</v>
      </c>
      <c r="O377" s="71">
        <v>42.558217513807357</v>
      </c>
      <c r="P377" s="71">
        <v>50.670061604658045</v>
      </c>
      <c r="Q377" s="71">
        <v>2.4392148969228198</v>
      </c>
      <c r="R377" s="71">
        <v>0</v>
      </c>
      <c r="S377" s="71">
        <v>4.0659555670815601</v>
      </c>
      <c r="T377" s="72"/>
      <c r="U377" s="71">
        <v>4087021</v>
      </c>
      <c r="V377" s="71">
        <v>1270</v>
      </c>
      <c r="W377" s="71">
        <v>308</v>
      </c>
      <c r="X377" s="71">
        <v>9057</v>
      </c>
      <c r="Y377" s="71">
        <v>12718</v>
      </c>
      <c r="Z377" s="71">
        <v>24726</v>
      </c>
      <c r="AA377" s="71">
        <v>10083</v>
      </c>
      <c r="AB377" s="71">
        <v>33573</v>
      </c>
      <c r="AC377" s="71">
        <v>0</v>
      </c>
      <c r="AD377" s="71">
        <v>4.0659555670815601</v>
      </c>
      <c r="AE377" s="72"/>
      <c r="AF377" s="71">
        <v>44160394.749507539</v>
      </c>
      <c r="AG377" s="71">
        <v>2306321.656993418</v>
      </c>
      <c r="AH377" s="71">
        <v>3378396.9510130002</v>
      </c>
      <c r="AI377" s="71">
        <v>69464189.698815987</v>
      </c>
      <c r="AJ377" s="71">
        <v>69725207.218269095</v>
      </c>
      <c r="AK377" s="71">
        <v>0</v>
      </c>
      <c r="AL377" s="71">
        <v>0</v>
      </c>
      <c r="AM377" s="71">
        <v>4601038.816561847</v>
      </c>
      <c r="AN377" s="71">
        <v>0</v>
      </c>
      <c r="AO377" s="71">
        <v>0</v>
      </c>
      <c r="AP377" s="71">
        <v>193635549.09116086</v>
      </c>
      <c r="AQ377" s="72"/>
      <c r="AR377" s="71">
        <v>342</v>
      </c>
      <c r="AS377" s="71">
        <v>345</v>
      </c>
      <c r="AT377" s="71">
        <v>0</v>
      </c>
      <c r="AU377" s="71">
        <v>0</v>
      </c>
      <c r="AV377" s="71">
        <v>0</v>
      </c>
      <c r="AW377" s="71">
        <v>0</v>
      </c>
      <c r="AX377" s="71"/>
      <c r="AY377" s="72"/>
      <c r="AZ377" s="71">
        <v>1554.8</v>
      </c>
      <c r="BA377" s="71">
        <v>35421</v>
      </c>
      <c r="BB377" s="71">
        <v>0</v>
      </c>
      <c r="BC377" s="71">
        <v>0</v>
      </c>
      <c r="BD377" s="71">
        <v>0</v>
      </c>
      <c r="BE377" s="71">
        <v>0</v>
      </c>
      <c r="BF377" s="71"/>
      <c r="BG377" s="72"/>
      <c r="BH377" s="71">
        <v>0</v>
      </c>
      <c r="BI377" s="71">
        <v>0</v>
      </c>
      <c r="BJ377" s="71">
        <v>26.199000000000002</v>
      </c>
      <c r="BK377" s="71">
        <v>0</v>
      </c>
      <c r="BL377" s="71">
        <v>7.0220000000000002</v>
      </c>
      <c r="BM377" s="71">
        <v>0</v>
      </c>
      <c r="BN377" s="72"/>
      <c r="BO377" s="71">
        <v>0</v>
      </c>
      <c r="BP377" s="71">
        <v>0</v>
      </c>
      <c r="BQ377" s="71">
        <v>5</v>
      </c>
      <c r="BR377" s="71">
        <v>0</v>
      </c>
      <c r="BS377" s="71">
        <v>1</v>
      </c>
      <c r="BT377" s="71">
        <v>0</v>
      </c>
      <c r="BU377"/>
      <c r="BV377" s="70">
        <v>33.220999999999997</v>
      </c>
      <c r="BW377" s="70">
        <v>0</v>
      </c>
      <c r="BX377" s="70">
        <v>0</v>
      </c>
      <c r="BY377" s="70">
        <v>0</v>
      </c>
      <c r="BZ377" s="70">
        <v>0</v>
      </c>
      <c r="CA377" s="70">
        <v>0</v>
      </c>
      <c r="CB377" s="70">
        <v>0</v>
      </c>
      <c r="CC377" s="70">
        <v>0</v>
      </c>
      <c r="CD377" s="70">
        <v>0</v>
      </c>
    </row>
    <row r="378" spans="1:82">
      <c r="A378" s="70" t="s">
        <v>2079</v>
      </c>
      <c r="B378" s="70">
        <v>217</v>
      </c>
      <c r="C378" s="70">
        <v>13</v>
      </c>
      <c r="D378" s="70">
        <v>13</v>
      </c>
      <c r="E378" s="70">
        <v>2016</v>
      </c>
      <c r="F378" s="70" t="s">
        <v>155</v>
      </c>
      <c r="G378" s="70" t="s">
        <v>2066</v>
      </c>
      <c r="H378" s="70" t="s">
        <v>2067</v>
      </c>
      <c r="I378" s="148"/>
      <c r="J378" s="71">
        <v>114.12251535832861</v>
      </c>
      <c r="K378" s="71">
        <v>2.7348519976437666</v>
      </c>
      <c r="L378" s="71">
        <v>17.526197701365216</v>
      </c>
      <c r="M378" s="71">
        <v>41.557001828360804</v>
      </c>
      <c r="N378" s="71">
        <v>42.084466313306777</v>
      </c>
      <c r="O378" s="71">
        <v>42.221643522164335</v>
      </c>
      <c r="P378" s="71">
        <v>49.835910877660794</v>
      </c>
      <c r="Q378" s="71">
        <v>2.3490093502508862</v>
      </c>
      <c r="R378" s="71">
        <v>0</v>
      </c>
      <c r="S378" s="71">
        <v>5.8284631137618703</v>
      </c>
      <c r="T378" s="72"/>
      <c r="U378" s="71">
        <v>5341110</v>
      </c>
      <c r="V378" s="71">
        <v>1270</v>
      </c>
      <c r="W378" s="71">
        <v>308</v>
      </c>
      <c r="X378" s="71">
        <v>9057</v>
      </c>
      <c r="Y378" s="71">
        <v>12849</v>
      </c>
      <c r="Z378" s="71">
        <v>24832</v>
      </c>
      <c r="AA378" s="71">
        <v>10257</v>
      </c>
      <c r="AB378" s="71">
        <v>33257</v>
      </c>
      <c r="AC378" s="71">
        <v>0</v>
      </c>
      <c r="AD378" s="71">
        <v>5.8284631137618703</v>
      </c>
      <c r="AE378" s="72"/>
      <c r="AF378" s="71">
        <v>64149602.503686003</v>
      </c>
      <c r="AG378" s="71">
        <v>2056223.126650088</v>
      </c>
      <c r="AH378" s="71">
        <v>3029416.6531470269</v>
      </c>
      <c r="AI378" s="71">
        <v>64646440.5619874</v>
      </c>
      <c r="AJ378" s="71">
        <v>60467806.416986383</v>
      </c>
      <c r="AK378" s="71">
        <v>0</v>
      </c>
      <c r="AL378" s="71">
        <v>0</v>
      </c>
      <c r="AM378" s="71">
        <v>4561273.2529611392</v>
      </c>
      <c r="AN378" s="71">
        <v>0</v>
      </c>
      <c r="AO378" s="71">
        <v>0</v>
      </c>
      <c r="AP378" s="71">
        <v>198910762.51541802</v>
      </c>
      <c r="AQ378" s="72"/>
      <c r="AR378" s="71">
        <v>401</v>
      </c>
      <c r="AS378" s="71">
        <v>445</v>
      </c>
      <c r="AT378" s="71">
        <v>0</v>
      </c>
      <c r="AU378" s="71">
        <v>0</v>
      </c>
      <c r="AV378" s="71">
        <v>0</v>
      </c>
      <c r="AW378" s="71">
        <v>0</v>
      </c>
      <c r="AX378" s="71"/>
      <c r="AY378" s="72"/>
      <c r="AZ378" s="71">
        <v>1864.3</v>
      </c>
      <c r="BA378" s="71">
        <v>47140.6</v>
      </c>
      <c r="BB378" s="71">
        <v>0</v>
      </c>
      <c r="BC378" s="71">
        <v>0</v>
      </c>
      <c r="BD378" s="71">
        <v>0</v>
      </c>
      <c r="BE378" s="71">
        <v>0</v>
      </c>
      <c r="BF378" s="71"/>
      <c r="BG378" s="72"/>
      <c r="BH378" s="71">
        <v>0</v>
      </c>
      <c r="BI378" s="71">
        <v>0</v>
      </c>
      <c r="BJ378" s="71">
        <v>23.300999999999998</v>
      </c>
      <c r="BK378" s="71">
        <v>0</v>
      </c>
      <c r="BL378" s="71">
        <v>11.24</v>
      </c>
      <c r="BM378" s="71">
        <v>0</v>
      </c>
      <c r="BN378" s="72"/>
      <c r="BO378" s="71">
        <v>0</v>
      </c>
      <c r="BP378" s="71">
        <v>0</v>
      </c>
      <c r="BQ378" s="71">
        <v>4</v>
      </c>
      <c r="BR378" s="71">
        <v>0</v>
      </c>
      <c r="BS378" s="71">
        <v>2</v>
      </c>
      <c r="BT378" s="71">
        <v>0</v>
      </c>
      <c r="BU378"/>
      <c r="BV378" s="70">
        <v>34.540999999999997</v>
      </c>
      <c r="BW378" s="70">
        <v>0</v>
      </c>
      <c r="BX378" s="70">
        <v>0</v>
      </c>
      <c r="BY378" s="70">
        <v>0</v>
      </c>
      <c r="BZ378" s="70">
        <v>0</v>
      </c>
      <c r="CA378" s="70">
        <v>0</v>
      </c>
      <c r="CB378" s="70">
        <v>0</v>
      </c>
      <c r="CC378" s="70">
        <v>0</v>
      </c>
      <c r="CD378" s="70">
        <v>0</v>
      </c>
    </row>
    <row r="379" spans="1:82">
      <c r="A379" s="70" t="s">
        <v>2080</v>
      </c>
      <c r="B379" s="70">
        <v>218</v>
      </c>
      <c r="C379" s="70">
        <v>14</v>
      </c>
      <c r="D379" s="70">
        <v>13</v>
      </c>
      <c r="E379" s="70">
        <v>2017</v>
      </c>
      <c r="F379" s="70" t="s">
        <v>156</v>
      </c>
      <c r="G379" s="70" t="s">
        <v>2066</v>
      </c>
      <c r="H379" s="70" t="s">
        <v>2067</v>
      </c>
      <c r="I379" s="148"/>
      <c r="J379" s="71">
        <v>104.67522291374652</v>
      </c>
      <c r="K379" s="71">
        <v>2.7229371105209617</v>
      </c>
      <c r="L379" s="71">
        <v>17.452466192603453</v>
      </c>
      <c r="M379" s="71">
        <v>37.794706549268987</v>
      </c>
      <c r="N379" s="71">
        <v>45.846468177284244</v>
      </c>
      <c r="O379" s="71">
        <v>41.771861123086808</v>
      </c>
      <c r="P379" s="71">
        <v>49.544357896339442</v>
      </c>
      <c r="Q379" s="71">
        <v>2.2541271287836402</v>
      </c>
      <c r="R379" s="71">
        <v>0</v>
      </c>
      <c r="S379" s="71">
        <v>4.2662517366577637</v>
      </c>
      <c r="T379" s="72"/>
      <c r="U379" s="71">
        <v>5779970</v>
      </c>
      <c r="V379" s="71">
        <v>1270</v>
      </c>
      <c r="W379" s="71">
        <v>308</v>
      </c>
      <c r="X379" s="71">
        <v>9057</v>
      </c>
      <c r="Y379" s="71">
        <v>12989</v>
      </c>
      <c r="Z379" s="71">
        <v>24975</v>
      </c>
      <c r="AA379" s="71">
        <v>10262</v>
      </c>
      <c r="AB379" s="71">
        <v>33002</v>
      </c>
      <c r="AC379" s="71">
        <v>0</v>
      </c>
      <c r="AD379" s="71">
        <v>4.2662517366577637</v>
      </c>
      <c r="AE379" s="72"/>
      <c r="AF379" s="71">
        <v>64759203.921700597</v>
      </c>
      <c r="AG379" s="71">
        <v>2072037.062459548</v>
      </c>
      <c r="AH379" s="71">
        <v>3626093.4670408368</v>
      </c>
      <c r="AI379" s="71">
        <v>61174212.742289104</v>
      </c>
      <c r="AJ379" s="71">
        <v>67468066.96497646</v>
      </c>
      <c r="AK379" s="71">
        <v>0</v>
      </c>
      <c r="AL379" s="71">
        <v>0</v>
      </c>
      <c r="AM379" s="71">
        <v>4533381.8455535108</v>
      </c>
      <c r="AN379" s="71">
        <v>0</v>
      </c>
      <c r="AO379" s="71">
        <v>0</v>
      </c>
      <c r="AP379" s="71">
        <v>203632996.00402007</v>
      </c>
      <c r="AQ379" s="72"/>
      <c r="AR379" s="71">
        <v>460</v>
      </c>
      <c r="AS379" s="71">
        <v>584</v>
      </c>
      <c r="AT379" s="71">
        <v>0</v>
      </c>
      <c r="AU379" s="71">
        <v>0</v>
      </c>
      <c r="AV379" s="71">
        <v>0</v>
      </c>
      <c r="AW379" s="71">
        <v>0</v>
      </c>
      <c r="AX379" s="71"/>
      <c r="AY379" s="72"/>
      <c r="AZ379" s="71">
        <v>2155.5</v>
      </c>
      <c r="BA379" s="71">
        <v>58621.299999999988</v>
      </c>
      <c r="BB379" s="71">
        <v>0</v>
      </c>
      <c r="BC379" s="71">
        <v>0</v>
      </c>
      <c r="BD379" s="71">
        <v>0</v>
      </c>
      <c r="BE379" s="71">
        <v>0</v>
      </c>
      <c r="BF379" s="71"/>
      <c r="BG379" s="72"/>
      <c r="BH379" s="71">
        <v>0</v>
      </c>
      <c r="BI379" s="71">
        <v>0</v>
      </c>
      <c r="BJ379" s="71">
        <v>19.388999999999999</v>
      </c>
      <c r="BK379" s="71">
        <v>0</v>
      </c>
      <c r="BL379" s="71">
        <v>10.682</v>
      </c>
      <c r="BM379" s="71">
        <v>0</v>
      </c>
      <c r="BN379" s="72"/>
      <c r="BO379" s="71">
        <v>0</v>
      </c>
      <c r="BP379" s="71">
        <v>0</v>
      </c>
      <c r="BQ379" s="71">
        <v>4</v>
      </c>
      <c r="BR379" s="71">
        <v>0</v>
      </c>
      <c r="BS379" s="71">
        <v>2</v>
      </c>
      <c r="BT379" s="71">
        <v>0</v>
      </c>
      <c r="BU379"/>
      <c r="BV379" s="70">
        <v>30.071000000000002</v>
      </c>
      <c r="BW379" s="70">
        <v>0</v>
      </c>
      <c r="BX379" s="70">
        <v>0</v>
      </c>
      <c r="BY379" s="70">
        <v>0</v>
      </c>
      <c r="BZ379" s="70">
        <v>0</v>
      </c>
      <c r="CA379" s="70">
        <v>0</v>
      </c>
      <c r="CB379" s="70">
        <v>0</v>
      </c>
      <c r="CC379" s="70">
        <v>0</v>
      </c>
      <c r="CD379" s="70">
        <v>0</v>
      </c>
    </row>
    <row r="380" spans="1:82">
      <c r="A380" s="70" t="s">
        <v>2081</v>
      </c>
      <c r="B380" s="70">
        <v>219</v>
      </c>
      <c r="C380" s="70">
        <v>15</v>
      </c>
      <c r="D380" s="70">
        <v>13</v>
      </c>
      <c r="E380" s="70">
        <v>2018</v>
      </c>
      <c r="F380" s="70" t="s">
        <v>183</v>
      </c>
      <c r="G380" s="70" t="s">
        <v>2066</v>
      </c>
      <c r="H380" s="70" t="s">
        <v>2067</v>
      </c>
      <c r="I380" s="148"/>
      <c r="J380" s="71">
        <v>107.01407990332886</v>
      </c>
      <c r="K380" s="71">
        <v>2.5692930696132823</v>
      </c>
      <c r="L380" s="71">
        <v>16.369934319509344</v>
      </c>
      <c r="M380" s="71">
        <v>40.110667302571812</v>
      </c>
      <c r="N380" s="71">
        <v>43.990834840424256</v>
      </c>
      <c r="O380" s="71">
        <v>40.850845768122689</v>
      </c>
      <c r="P380" s="71">
        <v>49.003382746460183</v>
      </c>
      <c r="Q380" s="71">
        <v>2.0737574873667302</v>
      </c>
      <c r="R380" s="71">
        <v>0</v>
      </c>
      <c r="S380" s="71">
        <v>5.9254673784437299</v>
      </c>
      <c r="T380" s="72"/>
      <c r="U380" s="71">
        <v>5888269</v>
      </c>
      <c r="V380" s="71">
        <v>1270</v>
      </c>
      <c r="W380" s="71">
        <v>308</v>
      </c>
      <c r="X380" s="71">
        <v>9057</v>
      </c>
      <c r="Y380" s="71">
        <v>13123</v>
      </c>
      <c r="Z380" s="71">
        <v>24892</v>
      </c>
      <c r="AA380" s="71">
        <v>10252</v>
      </c>
      <c r="AB380" s="71">
        <v>32719</v>
      </c>
      <c r="AC380" s="71">
        <v>0</v>
      </c>
      <c r="AD380" s="71">
        <v>5.9254673784437299</v>
      </c>
      <c r="AE380" s="72"/>
      <c r="AF380" s="71">
        <v>65122701.118588403</v>
      </c>
      <c r="AG380" s="71">
        <v>1839979.8990019569</v>
      </c>
      <c r="AH380" s="71">
        <v>3483505.6379483179</v>
      </c>
      <c r="AI380" s="71">
        <v>63392457.720660612</v>
      </c>
      <c r="AJ380" s="71">
        <v>64836304.303676672</v>
      </c>
      <c r="AK380" s="71">
        <v>0</v>
      </c>
      <c r="AL380" s="71">
        <v>0</v>
      </c>
      <c r="AM380" s="71">
        <v>4503806.6913744388</v>
      </c>
      <c r="AN380" s="71">
        <v>0</v>
      </c>
      <c r="AO380" s="71">
        <v>0</v>
      </c>
      <c r="AP380" s="71">
        <v>203178755.37125042</v>
      </c>
      <c r="AQ380" s="72"/>
      <c r="AR380" s="71">
        <v>528</v>
      </c>
      <c r="AS380" s="71">
        <v>660</v>
      </c>
      <c r="AT380" s="71">
        <v>0</v>
      </c>
      <c r="AU380" s="71">
        <v>0</v>
      </c>
      <c r="AV380" s="71">
        <v>0</v>
      </c>
      <c r="AW380" s="71">
        <v>0</v>
      </c>
      <c r="AX380" s="71"/>
      <c r="AY380" s="72"/>
      <c r="AZ380" s="71">
        <v>2450.9</v>
      </c>
      <c r="BA380" s="71">
        <v>63314</v>
      </c>
      <c r="BB380" s="71">
        <v>0</v>
      </c>
      <c r="BC380" s="71">
        <v>0</v>
      </c>
      <c r="BD380" s="71">
        <v>0</v>
      </c>
      <c r="BE380" s="71">
        <v>0</v>
      </c>
      <c r="BF380" s="71"/>
      <c r="BG380" s="72"/>
      <c r="BH380" s="71">
        <v>0</v>
      </c>
      <c r="BI380" s="71">
        <v>0</v>
      </c>
      <c r="BJ380" s="71">
        <v>18.594000000000001</v>
      </c>
      <c r="BK380" s="71">
        <v>0</v>
      </c>
      <c r="BL380" s="71">
        <v>10.4</v>
      </c>
      <c r="BM380" s="71">
        <v>0</v>
      </c>
      <c r="BN380" s="72"/>
      <c r="BO380" s="71">
        <v>0</v>
      </c>
      <c r="BP380" s="71">
        <v>0</v>
      </c>
      <c r="BQ380" s="71">
        <v>3</v>
      </c>
      <c r="BR380" s="71">
        <v>0</v>
      </c>
      <c r="BS380" s="71">
        <v>2</v>
      </c>
      <c r="BT380" s="71">
        <v>0</v>
      </c>
      <c r="BU380"/>
      <c r="BV380" s="70">
        <v>28.994</v>
      </c>
      <c r="BW380" s="70">
        <v>0</v>
      </c>
      <c r="BX380" s="70">
        <v>0</v>
      </c>
      <c r="BY380" s="70">
        <v>0</v>
      </c>
      <c r="BZ380" s="70">
        <v>0</v>
      </c>
      <c r="CA380" s="70">
        <v>0</v>
      </c>
      <c r="CB380" s="70">
        <v>0</v>
      </c>
      <c r="CC380" s="70">
        <v>0</v>
      </c>
      <c r="CD380" s="70">
        <v>0</v>
      </c>
    </row>
    <row r="381" spans="1:82">
      <c r="A381" s="70" t="s">
        <v>2082</v>
      </c>
      <c r="B381" s="70">
        <v>220</v>
      </c>
      <c r="C381" s="70">
        <v>16</v>
      </c>
      <c r="D381" s="70">
        <v>13</v>
      </c>
      <c r="E381" s="70">
        <v>2019</v>
      </c>
      <c r="F381" s="70" t="s">
        <v>158</v>
      </c>
      <c r="G381" s="70" t="s">
        <v>2066</v>
      </c>
      <c r="H381" s="70" t="s">
        <v>2067</v>
      </c>
      <c r="I381" s="148"/>
      <c r="J381" s="71">
        <v>109.80333792300685</v>
      </c>
      <c r="K381" s="71">
        <v>2.3462395268485445</v>
      </c>
      <c r="L381" s="71">
        <v>16.510780433098535</v>
      </c>
      <c r="M381" s="71">
        <v>39.208083528784002</v>
      </c>
      <c r="N381" s="71">
        <v>42.447537461418847</v>
      </c>
      <c r="O381" s="71">
        <v>39.740154690843077</v>
      </c>
      <c r="P381" s="71">
        <v>48.578313776828629</v>
      </c>
      <c r="Q381" s="71">
        <v>2.0017561015674401</v>
      </c>
      <c r="R381" s="71">
        <v>0</v>
      </c>
      <c r="S381" s="71">
        <v>6.4219227495184672</v>
      </c>
      <c r="T381" s="72"/>
      <c r="U381" s="71">
        <v>6060041</v>
      </c>
      <c r="V381" s="71">
        <v>1270</v>
      </c>
      <c r="W381" s="71">
        <v>308</v>
      </c>
      <c r="X381" s="71">
        <v>9057</v>
      </c>
      <c r="Y381" s="71">
        <v>13280</v>
      </c>
      <c r="Z381" s="71">
        <v>24880</v>
      </c>
      <c r="AA381" s="71">
        <v>10087</v>
      </c>
      <c r="AB381" s="71">
        <v>32438</v>
      </c>
      <c r="AC381" s="71">
        <v>0</v>
      </c>
      <c r="AD381" s="71">
        <v>6.4219227495184672</v>
      </c>
      <c r="AE381" s="72"/>
      <c r="AF381" s="71">
        <v>66391077.012816153</v>
      </c>
      <c r="AG381" s="71">
        <v>1776674.5604620059</v>
      </c>
      <c r="AH381" s="71">
        <v>3687295.6542111728</v>
      </c>
      <c r="AI381" s="71">
        <v>64500981.765459739</v>
      </c>
      <c r="AJ381" s="71">
        <v>62950547.355270319</v>
      </c>
      <c r="AK381" s="71">
        <v>0</v>
      </c>
      <c r="AL381" s="71">
        <v>0</v>
      </c>
      <c r="AM381" s="71">
        <v>4417811.4068667395</v>
      </c>
      <c r="AN381" s="71">
        <v>0</v>
      </c>
      <c r="AO381" s="71">
        <v>0</v>
      </c>
      <c r="AP381" s="71">
        <v>203724387.75508612</v>
      </c>
      <c r="AQ381" s="72"/>
      <c r="AR381" s="71">
        <v>594</v>
      </c>
      <c r="AS381" s="71">
        <v>761</v>
      </c>
      <c r="AT381" s="71">
        <v>0</v>
      </c>
      <c r="AU381" s="71">
        <v>0</v>
      </c>
      <c r="AV381" s="71">
        <v>0</v>
      </c>
      <c r="AW381" s="71">
        <v>0</v>
      </c>
      <c r="AX381" s="71"/>
      <c r="AY381" s="72"/>
      <c r="AZ381" s="71">
        <v>2754.0000000000018</v>
      </c>
      <c r="BA381" s="71">
        <v>71611.300000000061</v>
      </c>
      <c r="BB381" s="71">
        <v>0</v>
      </c>
      <c r="BC381" s="71">
        <v>0</v>
      </c>
      <c r="BD381" s="71">
        <v>0</v>
      </c>
      <c r="BE381" s="71">
        <v>0</v>
      </c>
      <c r="BF381" s="71"/>
      <c r="BG381" s="72"/>
      <c r="BH381" s="71">
        <v>0</v>
      </c>
      <c r="BI381" s="71">
        <v>0</v>
      </c>
      <c r="BJ381" s="71">
        <v>18.297000000000001</v>
      </c>
      <c r="BK381" s="71">
        <v>0</v>
      </c>
      <c r="BL381" s="71">
        <v>10.831</v>
      </c>
      <c r="BM381" s="71">
        <v>0</v>
      </c>
      <c r="BN381" s="72"/>
      <c r="BO381" s="71">
        <v>0</v>
      </c>
      <c r="BP381" s="71">
        <v>0</v>
      </c>
      <c r="BQ381" s="71">
        <v>3</v>
      </c>
      <c r="BR381" s="71">
        <v>0</v>
      </c>
      <c r="BS381" s="71">
        <v>2</v>
      </c>
      <c r="BT381" s="71">
        <v>0</v>
      </c>
      <c r="BU381"/>
      <c r="BV381" s="70">
        <v>29.128</v>
      </c>
      <c r="BW381" s="70">
        <v>0</v>
      </c>
      <c r="BX381" s="70">
        <v>0</v>
      </c>
      <c r="BY381" s="70">
        <v>0</v>
      </c>
      <c r="BZ381" s="70">
        <v>0</v>
      </c>
      <c r="CA381" s="70">
        <v>0</v>
      </c>
      <c r="CB381" s="70">
        <v>0</v>
      </c>
      <c r="CC381" s="70">
        <v>0</v>
      </c>
      <c r="CD381" s="70">
        <v>0</v>
      </c>
    </row>
    <row r="382" spans="1:82">
      <c r="A382" s="70" t="s">
        <v>2083</v>
      </c>
      <c r="B382" s="70">
        <v>221</v>
      </c>
      <c r="C382" s="70">
        <v>17</v>
      </c>
      <c r="D382" s="70">
        <v>13</v>
      </c>
      <c r="E382" s="70">
        <v>2020</v>
      </c>
      <c r="F382" s="70" t="s">
        <v>159</v>
      </c>
      <c r="G382" s="70" t="s">
        <v>2066</v>
      </c>
      <c r="H382" s="70" t="s">
        <v>2067</v>
      </c>
      <c r="I382" s="148"/>
      <c r="J382" s="71">
        <v>89.926219990754305</v>
      </c>
      <c r="K382" s="71">
        <v>2.5377517096650628</v>
      </c>
      <c r="L382" s="71">
        <v>21.160014389124889</v>
      </c>
      <c r="M382" s="71">
        <v>41.357469298774419</v>
      </c>
      <c r="N382" s="71">
        <v>40.614681926722952</v>
      </c>
      <c r="O382" s="71">
        <v>35.123071370336781</v>
      </c>
      <c r="P382" s="71">
        <v>45.726443883890148</v>
      </c>
      <c r="Q382" s="71">
        <v>1.88804028468021</v>
      </c>
      <c r="R382" s="71">
        <v>0</v>
      </c>
      <c r="S382" s="71">
        <v>5.4498562840497211</v>
      </c>
      <c r="T382" s="72"/>
      <c r="U382" s="71">
        <v>6013375</v>
      </c>
      <c r="V382" s="71">
        <v>1169</v>
      </c>
      <c r="W382" s="71">
        <v>428</v>
      </c>
      <c r="X382" s="71">
        <v>10625</v>
      </c>
      <c r="Y382" s="71">
        <v>13317</v>
      </c>
      <c r="Z382" s="71">
        <v>25098</v>
      </c>
      <c r="AA382" s="71">
        <v>10092</v>
      </c>
      <c r="AB382" s="71">
        <v>32022</v>
      </c>
      <c r="AC382" s="71">
        <v>0</v>
      </c>
      <c r="AD382" s="71">
        <v>5.4498562840497211</v>
      </c>
      <c r="AE382" s="72"/>
      <c r="AF382" s="71">
        <v>64580272.528700173</v>
      </c>
      <c r="AG382" s="71">
        <v>1812750.1771253904</v>
      </c>
      <c r="AH382" s="71">
        <v>3830912.707914697</v>
      </c>
      <c r="AI382" s="71">
        <v>69114381.243421555</v>
      </c>
      <c r="AJ382" s="71">
        <v>63027241.102705017</v>
      </c>
      <c r="AK382" s="71"/>
      <c r="AL382" s="71"/>
      <c r="AM382" s="71">
        <v>4179226.7718403498</v>
      </c>
      <c r="AN382" s="71"/>
      <c r="AO382" s="71"/>
      <c r="AP382" s="71">
        <v>206544784.5317072</v>
      </c>
      <c r="AQ382" s="72"/>
      <c r="AR382" s="71">
        <v>646</v>
      </c>
      <c r="AS382" s="71">
        <v>875</v>
      </c>
      <c r="AT382" s="71">
        <v>0</v>
      </c>
      <c r="AU382" s="71">
        <v>0</v>
      </c>
      <c r="AV382" s="71">
        <v>0</v>
      </c>
      <c r="AW382" s="71">
        <v>0</v>
      </c>
      <c r="AX382" s="71"/>
      <c r="AY382" s="72"/>
      <c r="AZ382" s="71">
        <v>3047.9000000000019</v>
      </c>
      <c r="BA382" s="71">
        <v>78499.200000000026</v>
      </c>
      <c r="BB382" s="71">
        <v>0</v>
      </c>
      <c r="BC382" s="71">
        <v>0</v>
      </c>
      <c r="BD382" s="71">
        <v>0</v>
      </c>
      <c r="BE382" s="71">
        <v>0</v>
      </c>
      <c r="BF382" s="71"/>
      <c r="BG382" s="72"/>
      <c r="BH382" s="71">
        <v>0</v>
      </c>
      <c r="BI382" s="71">
        <v>0</v>
      </c>
      <c r="BJ382" s="71">
        <v>16.949000000000002</v>
      </c>
      <c r="BK382" s="71">
        <v>0</v>
      </c>
      <c r="BL382" s="71">
        <v>14.2</v>
      </c>
      <c r="BM382" s="71">
        <v>0</v>
      </c>
      <c r="BN382" s="72"/>
      <c r="BO382" s="71">
        <v>0</v>
      </c>
      <c r="BP382" s="71">
        <v>0</v>
      </c>
      <c r="BQ382" s="71">
        <v>3</v>
      </c>
      <c r="BR382" s="71">
        <v>0</v>
      </c>
      <c r="BS382" s="71">
        <v>3</v>
      </c>
      <c r="BT382" s="71">
        <v>0</v>
      </c>
      <c r="BU382"/>
      <c r="BV382" s="70">
        <v>31.149000000000001</v>
      </c>
      <c r="BW382" s="70">
        <v>0</v>
      </c>
      <c r="BX382" s="70">
        <v>0</v>
      </c>
      <c r="BY382" s="70">
        <v>0</v>
      </c>
      <c r="BZ382" s="70">
        <v>0</v>
      </c>
      <c r="CA382" s="70">
        <v>0</v>
      </c>
      <c r="CB382" s="70">
        <v>0</v>
      </c>
      <c r="CC382" s="70">
        <v>0</v>
      </c>
      <c r="CD382" s="70">
        <v>0</v>
      </c>
    </row>
    <row r="383" spans="1:82">
      <c r="A383" s="70" t="s">
        <v>2084</v>
      </c>
      <c r="B383" s="70">
        <v>221</v>
      </c>
      <c r="C383" s="70">
        <v>18</v>
      </c>
      <c r="D383" s="70">
        <v>13</v>
      </c>
      <c r="E383" s="70">
        <v>2021</v>
      </c>
      <c r="F383" s="70" t="s">
        <v>160</v>
      </c>
      <c r="G383" s="70" t="s">
        <v>2066</v>
      </c>
      <c r="H383" s="70" t="s">
        <v>2067</v>
      </c>
      <c r="I383" s="148"/>
      <c r="J383" s="71">
        <v>87.204434229366257</v>
      </c>
      <c r="K383" s="71">
        <v>2.702501095312833</v>
      </c>
      <c r="L383" s="71">
        <v>17.529565319631317</v>
      </c>
      <c r="M383" s="71">
        <v>43.988922721699431</v>
      </c>
      <c r="N383" s="71">
        <v>42.785988461464264</v>
      </c>
      <c r="O383" s="71">
        <v>34.10207302691073</v>
      </c>
      <c r="P383" s="71">
        <v>47.046925253982955</v>
      </c>
      <c r="Q383" s="71">
        <v>1.8402448509523901</v>
      </c>
      <c r="R383" s="71">
        <v>0</v>
      </c>
      <c r="S383" s="71">
        <v>3.5393476688980652</v>
      </c>
      <c r="T383" s="72"/>
      <c r="U383" s="71">
        <v>5276145</v>
      </c>
      <c r="V383" s="71">
        <v>1169</v>
      </c>
      <c r="W383" s="71">
        <v>428</v>
      </c>
      <c r="X383" s="71">
        <v>10625</v>
      </c>
      <c r="Y383" s="71">
        <v>13297</v>
      </c>
      <c r="Z383" s="71">
        <v>25091</v>
      </c>
      <c r="AA383" s="71">
        <v>10125</v>
      </c>
      <c r="AB383" s="71">
        <v>31518</v>
      </c>
      <c r="AC383" s="71">
        <v>0</v>
      </c>
      <c r="AD383" s="71">
        <v>3.5393476688980652</v>
      </c>
      <c r="AE383" s="72"/>
      <c r="AF383" s="71">
        <v>53371816.190281942</v>
      </c>
      <c r="AG383" s="71">
        <v>1921085.6496630507</v>
      </c>
      <c r="AH383" s="71">
        <v>3056604.9949593684</v>
      </c>
      <c r="AI383" s="71">
        <v>72643653.33796607</v>
      </c>
      <c r="AJ383" s="71">
        <v>62929368.340682633</v>
      </c>
      <c r="AK383" s="71">
        <v>0</v>
      </c>
      <c r="AL383" s="71">
        <v>0</v>
      </c>
      <c r="AM383" s="71">
        <v>4137175.2159263329</v>
      </c>
      <c r="AN383" s="71">
        <v>0</v>
      </c>
      <c r="AO383" s="71">
        <v>0</v>
      </c>
      <c r="AP383" s="71">
        <v>198059703.72947937</v>
      </c>
      <c r="AQ383" s="72"/>
      <c r="AR383" s="71">
        <v>706</v>
      </c>
      <c r="AS383" s="71">
        <v>936</v>
      </c>
      <c r="AT383" s="71">
        <v>0</v>
      </c>
      <c r="AU383" s="71">
        <v>0</v>
      </c>
      <c r="AV383" s="71">
        <v>0</v>
      </c>
      <c r="AW383" s="71">
        <v>0</v>
      </c>
      <c r="AX383" s="71"/>
      <c r="AY383" s="72"/>
      <c r="AZ383" s="71">
        <v>3378.9000000000028</v>
      </c>
      <c r="BA383" s="71">
        <v>83008.60000000002</v>
      </c>
      <c r="BB383" s="71">
        <v>0</v>
      </c>
      <c r="BC383" s="71">
        <v>0</v>
      </c>
      <c r="BD383" s="71">
        <v>0</v>
      </c>
      <c r="BE383" s="71">
        <v>0</v>
      </c>
      <c r="BF383" s="71"/>
      <c r="BG383" s="72"/>
      <c r="BH383" s="71">
        <v>0</v>
      </c>
      <c r="BI383" s="71">
        <v>0</v>
      </c>
      <c r="BJ383" s="71">
        <v>14.724</v>
      </c>
      <c r="BK383" s="71">
        <v>0</v>
      </c>
      <c r="BL383" s="71">
        <v>13.021000000000001</v>
      </c>
      <c r="BM383" s="71">
        <v>0</v>
      </c>
      <c r="BN383" s="72"/>
      <c r="BO383" s="71">
        <v>0</v>
      </c>
      <c r="BP383" s="71">
        <v>0</v>
      </c>
      <c r="BQ383" s="71">
        <v>3</v>
      </c>
      <c r="BR383" s="71">
        <v>0</v>
      </c>
      <c r="BS383" s="71">
        <v>3</v>
      </c>
      <c r="BT383" s="71">
        <v>0</v>
      </c>
      <c r="BU383"/>
      <c r="BV383" s="70">
        <v>27.745000000000001</v>
      </c>
      <c r="BW383" s="70">
        <v>0</v>
      </c>
      <c r="BX383" s="70">
        <v>0</v>
      </c>
      <c r="BY383" s="70">
        <v>0</v>
      </c>
      <c r="BZ383" s="70">
        <v>0</v>
      </c>
      <c r="CA383" s="70">
        <v>0</v>
      </c>
      <c r="CB383" s="70">
        <v>0</v>
      </c>
      <c r="CC383" s="70">
        <v>0</v>
      </c>
      <c r="CD383" s="70">
        <v>0</v>
      </c>
    </row>
    <row r="384" spans="1:82">
      <c r="A384" s="70" t="s">
        <v>2085</v>
      </c>
      <c r="B384" s="70">
        <v>221</v>
      </c>
      <c r="C384" s="70">
        <v>19</v>
      </c>
      <c r="D384" s="70">
        <v>13</v>
      </c>
      <c r="E384" s="70">
        <v>2022</v>
      </c>
      <c r="F384" s="70" t="s">
        <v>161</v>
      </c>
      <c r="G384" s="70" t="s">
        <v>2066</v>
      </c>
      <c r="H384" s="70" t="s">
        <v>2067</v>
      </c>
      <c r="I384" s="148"/>
      <c r="J384" s="71">
        <v>81.748011810786863</v>
      </c>
      <c r="K384" s="71">
        <v>2.4246142379044868</v>
      </c>
      <c r="L384" s="71">
        <v>16.124928052306782</v>
      </c>
      <c r="M384" s="71">
        <v>42.28337131873861</v>
      </c>
      <c r="N384" s="71">
        <v>45.001861006976121</v>
      </c>
      <c r="O384" s="71">
        <v>35.848498045691791</v>
      </c>
      <c r="P384" s="71">
        <v>46.313030252670664</v>
      </c>
      <c r="Q384" s="71">
        <v>1.8307343622853065</v>
      </c>
      <c r="R384" s="71">
        <v>0</v>
      </c>
      <c r="S384" s="71">
        <v>4.1752761134614342</v>
      </c>
      <c r="T384" s="72"/>
      <c r="U384" s="71">
        <v>5706718</v>
      </c>
      <c r="V384" s="71">
        <v>1169</v>
      </c>
      <c r="W384" s="71">
        <v>428</v>
      </c>
      <c r="X384" s="71">
        <v>10625</v>
      </c>
      <c r="Y384" s="71">
        <v>13382</v>
      </c>
      <c r="Z384" s="71">
        <v>25060</v>
      </c>
      <c r="AA384" s="71">
        <v>10119</v>
      </c>
      <c r="AB384" s="71">
        <v>31098</v>
      </c>
      <c r="AC384" s="71">
        <v>0</v>
      </c>
      <c r="AD384" s="71">
        <v>4.1752761134614342</v>
      </c>
      <c r="AE384" s="72"/>
      <c r="AF384" s="71">
        <v>51641296.802129075</v>
      </c>
      <c r="AG384" s="71">
        <v>1822694.0677370161</v>
      </c>
      <c r="AH384" s="71">
        <v>3330536.2507748497</v>
      </c>
      <c r="AI384" s="71">
        <v>68517039.38792944</v>
      </c>
      <c r="AJ384" s="71">
        <v>68474715.5894133</v>
      </c>
      <c r="AK384" s="71">
        <v>0</v>
      </c>
      <c r="AL384" s="71">
        <v>0</v>
      </c>
      <c r="AM384" s="71">
        <v>4015600.6014724798</v>
      </c>
      <c r="AN384" s="71">
        <v>0</v>
      </c>
      <c r="AO384" s="71">
        <v>0</v>
      </c>
      <c r="AP384" s="71">
        <v>197801882.69945613</v>
      </c>
      <c r="AQ384" s="72"/>
      <c r="AR384" s="71">
        <v>756</v>
      </c>
      <c r="AS384" s="71">
        <v>981</v>
      </c>
      <c r="AT384" s="71">
        <v>0</v>
      </c>
      <c r="AU384" s="71">
        <v>0</v>
      </c>
      <c r="AV384" s="71">
        <v>0</v>
      </c>
      <c r="AW384" s="71">
        <v>0</v>
      </c>
      <c r="AX384" s="71"/>
      <c r="AY384" s="72"/>
      <c r="AZ384" s="71">
        <v>3704.8000000000043</v>
      </c>
      <c r="BA384" s="71">
        <v>85935.1</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2086</v>
      </c>
      <c r="B385" s="70">
        <v>221</v>
      </c>
      <c r="C385" s="70">
        <v>20</v>
      </c>
      <c r="D385" s="70">
        <v>13</v>
      </c>
      <c r="E385" s="70">
        <v>2023</v>
      </c>
      <c r="F385" s="70" t="s">
        <v>1539</v>
      </c>
      <c r="G385" s="70" t="s">
        <v>2066</v>
      </c>
      <c r="H385" s="70" t="s">
        <v>2067</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841</v>
      </c>
      <c r="AS385" s="71">
        <v>990</v>
      </c>
      <c r="AT385" s="71">
        <v>0</v>
      </c>
      <c r="AU385" s="71">
        <v>0</v>
      </c>
      <c r="AV385" s="71">
        <v>0</v>
      </c>
      <c r="AW385" s="71">
        <v>0</v>
      </c>
      <c r="AX385" s="71"/>
      <c r="AY385" s="72"/>
      <c r="AZ385" s="71">
        <v>4215.9000000000069</v>
      </c>
      <c r="BA385" s="71">
        <v>86571.200000000012</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2087</v>
      </c>
      <c r="B386" s="70">
        <v>221</v>
      </c>
      <c r="C386" s="70">
        <v>21</v>
      </c>
      <c r="D386" s="70">
        <v>13</v>
      </c>
      <c r="E386" s="70">
        <v>2024</v>
      </c>
      <c r="F386" s="70" t="s">
        <v>1554</v>
      </c>
      <c r="G386" s="1064" t="s">
        <v>2066</v>
      </c>
      <c r="H386" s="70" t="s">
        <v>2067</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2088</v>
      </c>
      <c r="B387" s="70">
        <v>358</v>
      </c>
      <c r="C387" s="70">
        <v>1</v>
      </c>
      <c r="D387" s="70">
        <v>22</v>
      </c>
      <c r="E387" s="70">
        <v>1990</v>
      </c>
      <c r="F387" s="70" t="s">
        <v>787</v>
      </c>
      <c r="G387" s="1064" t="s">
        <v>2089</v>
      </c>
      <c r="H387" s="70" t="s">
        <v>2090</v>
      </c>
      <c r="I387" s="148"/>
      <c r="J387" s="71">
        <v>189.91003497214311</v>
      </c>
      <c r="K387" s="71">
        <v>4.9828022752066357</v>
      </c>
      <c r="L387" s="71">
        <v>45.489751665154031</v>
      </c>
      <c r="M387" s="71">
        <v>38.796884444037687</v>
      </c>
      <c r="N387" s="71">
        <v>39.475595513049427</v>
      </c>
      <c r="O387" s="71">
        <v>24.38783081692263</v>
      </c>
      <c r="P387" s="71">
        <v>45.170918040419117</v>
      </c>
      <c r="Q387" s="71">
        <v>3.0961516062997601</v>
      </c>
      <c r="R387" s="71">
        <v>64.314545268138261</v>
      </c>
      <c r="S387" s="71">
        <v>3.194443365779442</v>
      </c>
      <c r="T387" s="72"/>
      <c r="U387" s="71">
        <v>4890157</v>
      </c>
      <c r="V387" s="71">
        <v>1686</v>
      </c>
      <c r="W387" s="71">
        <v>513</v>
      </c>
      <c r="X387" s="71">
        <v>15221</v>
      </c>
      <c r="Y387" s="71">
        <v>17141</v>
      </c>
      <c r="Z387" s="71">
        <v>10031</v>
      </c>
      <c r="AA387" s="71">
        <v>10968</v>
      </c>
      <c r="AB387" s="71">
        <v>50271</v>
      </c>
      <c r="AC387" s="71">
        <v>11139395</v>
      </c>
      <c r="AD387" s="71">
        <v>3.194443365779442</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2091</v>
      </c>
      <c r="B388" s="70">
        <v>359</v>
      </c>
      <c r="C388" s="70">
        <v>2</v>
      </c>
      <c r="D388" s="70">
        <v>22</v>
      </c>
      <c r="E388" s="70">
        <v>2005</v>
      </c>
      <c r="F388" s="70" t="s">
        <v>789</v>
      </c>
      <c r="G388" s="70" t="s">
        <v>2089</v>
      </c>
      <c r="H388" s="70" t="s">
        <v>2090</v>
      </c>
      <c r="I388" s="148"/>
      <c r="J388" s="71">
        <v>109.2287822512115</v>
      </c>
      <c r="K388" s="71">
        <v>3.1200367908211608</v>
      </c>
      <c r="L388" s="71">
        <v>23.62956802858946</v>
      </c>
      <c r="M388" s="71">
        <v>48.014818245512473</v>
      </c>
      <c r="N388" s="71">
        <v>53.628616570746921</v>
      </c>
      <c r="O388" s="71">
        <v>35.702125892791379</v>
      </c>
      <c r="P388" s="71">
        <v>43.291764140666608</v>
      </c>
      <c r="Q388" s="71">
        <v>2.4733997681120399</v>
      </c>
      <c r="R388" s="71">
        <v>99.323667427114614</v>
      </c>
      <c r="S388" s="71">
        <v>3.4053743440000002</v>
      </c>
      <c r="T388" s="72"/>
      <c r="U388" s="71">
        <v>3413954</v>
      </c>
      <c r="V388" s="71">
        <v>1422</v>
      </c>
      <c r="W388" s="71">
        <v>278</v>
      </c>
      <c r="X388" s="71">
        <v>10781</v>
      </c>
      <c r="Y388" s="71">
        <v>17348</v>
      </c>
      <c r="Z388" s="71">
        <v>16993</v>
      </c>
      <c r="AA388" s="71">
        <v>8609</v>
      </c>
      <c r="AB388" s="71">
        <v>41983</v>
      </c>
      <c r="AC388" s="71">
        <v>17563334</v>
      </c>
      <c r="AD388" s="71">
        <v>3.4053743440000002</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2092</v>
      </c>
      <c r="B389" s="70">
        <v>360</v>
      </c>
      <c r="C389" s="70">
        <v>3</v>
      </c>
      <c r="D389" s="70">
        <v>22</v>
      </c>
      <c r="E389" s="70">
        <v>2006</v>
      </c>
      <c r="F389" s="70" t="s">
        <v>790</v>
      </c>
      <c r="G389" s="70" t="s">
        <v>2089</v>
      </c>
      <c r="H389" s="70" t="s">
        <v>2090</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2093</v>
      </c>
      <c r="B390" s="70">
        <v>361</v>
      </c>
      <c r="C390" s="70">
        <v>4</v>
      </c>
      <c r="D390" s="70">
        <v>22</v>
      </c>
      <c r="E390" s="70">
        <v>2007</v>
      </c>
      <c r="F390" s="70" t="s">
        <v>791</v>
      </c>
      <c r="G390" s="70" t="s">
        <v>2089</v>
      </c>
      <c r="H390" s="70" t="s">
        <v>2090</v>
      </c>
      <c r="I390" s="148"/>
      <c r="J390" s="71">
        <v>86.215806495996077</v>
      </c>
      <c r="K390" s="71">
        <v>2.9537672202923551</v>
      </c>
      <c r="L390" s="71">
        <v>22.04984586000727</v>
      </c>
      <c r="M390" s="71">
        <v>53.151058283946249</v>
      </c>
      <c r="N390" s="71">
        <v>53.51339296658788</v>
      </c>
      <c r="O390" s="71">
        <v>34.268995206619522</v>
      </c>
      <c r="P390" s="71">
        <v>42.082678123005728</v>
      </c>
      <c r="Q390" s="71">
        <v>2.53118993440322</v>
      </c>
      <c r="R390" s="71">
        <v>97.186372976486638</v>
      </c>
      <c r="S390" s="71">
        <v>6.7642650271035007</v>
      </c>
      <c r="T390" s="72"/>
      <c r="U390" s="71">
        <v>3481970</v>
      </c>
      <c r="V390" s="71">
        <v>1329</v>
      </c>
      <c r="W390" s="71">
        <v>249</v>
      </c>
      <c r="X390" s="71">
        <v>13485</v>
      </c>
      <c r="Y390" s="71">
        <v>17226</v>
      </c>
      <c r="Z390" s="71">
        <v>16956</v>
      </c>
      <c r="AA390" s="71">
        <v>8241</v>
      </c>
      <c r="AB390" s="71">
        <v>40692</v>
      </c>
      <c r="AC390" s="71">
        <v>17678491</v>
      </c>
      <c r="AD390" s="71">
        <v>6.7642650271035007</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2094</v>
      </c>
      <c r="B391" s="70">
        <v>362</v>
      </c>
      <c r="C391" s="70">
        <v>5</v>
      </c>
      <c r="D391" s="70">
        <v>22</v>
      </c>
      <c r="E391" s="70">
        <v>2008</v>
      </c>
      <c r="F391" s="70" t="s">
        <v>792</v>
      </c>
      <c r="G391" s="70" t="s">
        <v>2089</v>
      </c>
      <c r="H391" s="70" t="s">
        <v>2090</v>
      </c>
      <c r="I391" s="148"/>
      <c r="J391" s="71">
        <v>87.37192915261717</v>
      </c>
      <c r="K391" s="71">
        <v>2.186054536110964</v>
      </c>
      <c r="L391" s="71">
        <v>19.14492357705177</v>
      </c>
      <c r="M391" s="71">
        <v>56.498812720513953</v>
      </c>
      <c r="N391" s="71">
        <v>56.150735202981387</v>
      </c>
      <c r="O391" s="71">
        <v>33.023039076255792</v>
      </c>
      <c r="P391" s="71">
        <v>40.95847482317761</v>
      </c>
      <c r="Q391" s="71">
        <v>2.4467198330708899</v>
      </c>
      <c r="R391" s="71">
        <v>97.635952242067859</v>
      </c>
      <c r="S391" s="71">
        <v>6.6081799041</v>
      </c>
      <c r="T391" s="72"/>
      <c r="U391" s="71">
        <v>3830921</v>
      </c>
      <c r="V391" s="71">
        <v>1329</v>
      </c>
      <c r="W391" s="71">
        <v>249</v>
      </c>
      <c r="X391" s="71">
        <v>13485</v>
      </c>
      <c r="Y391" s="71">
        <v>17124</v>
      </c>
      <c r="Z391" s="71">
        <v>16913</v>
      </c>
      <c r="AA391" s="71">
        <v>8030</v>
      </c>
      <c r="AB391" s="71">
        <v>39981</v>
      </c>
      <c r="AC391" s="71">
        <v>18442088</v>
      </c>
      <c r="AD391" s="71">
        <v>6.6081799041</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2095</v>
      </c>
      <c r="B392" s="70">
        <v>363</v>
      </c>
      <c r="C392" s="70">
        <v>6</v>
      </c>
      <c r="D392" s="70">
        <v>22</v>
      </c>
      <c r="E392" s="70">
        <v>2009</v>
      </c>
      <c r="F392" s="70" t="s">
        <v>176</v>
      </c>
      <c r="G392" s="70" t="s">
        <v>2089</v>
      </c>
      <c r="H392" s="70" t="s">
        <v>2090</v>
      </c>
      <c r="I392" s="148"/>
      <c r="J392" s="71">
        <v>100.6735824333565</v>
      </c>
      <c r="K392" s="71">
        <v>1.949838869101193</v>
      </c>
      <c r="L392" s="71">
        <v>14.06717796230075</v>
      </c>
      <c r="M392" s="71">
        <v>56.627584511001878</v>
      </c>
      <c r="N392" s="71">
        <v>51.607140920234613</v>
      </c>
      <c r="O392" s="71">
        <v>33.541406096436411</v>
      </c>
      <c r="P392" s="71">
        <v>39.012323409031687</v>
      </c>
      <c r="Q392" s="71">
        <v>2.3026873577271201</v>
      </c>
      <c r="R392" s="71">
        <v>101.6163740720265</v>
      </c>
      <c r="S392" s="71">
        <v>5.2929330080000012</v>
      </c>
      <c r="T392" s="72"/>
      <c r="U392" s="71">
        <v>3775930</v>
      </c>
      <c r="V392" s="71">
        <v>1071</v>
      </c>
      <c r="W392" s="71">
        <v>219</v>
      </c>
      <c r="X392" s="71">
        <v>13396</v>
      </c>
      <c r="Y392" s="71">
        <v>17067</v>
      </c>
      <c r="Z392" s="71">
        <v>16956</v>
      </c>
      <c r="AA392" s="71">
        <v>7852</v>
      </c>
      <c r="AB392" s="71">
        <v>39499</v>
      </c>
      <c r="AC392" s="71">
        <v>18725222</v>
      </c>
      <c r="AD392" s="71">
        <v>5.2929330080000012</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15.237</v>
      </c>
      <c r="BK392" s="71">
        <v>0</v>
      </c>
      <c r="BL392" s="71">
        <v>0</v>
      </c>
      <c r="BM392" s="71">
        <v>0</v>
      </c>
      <c r="BN392" s="72"/>
      <c r="BO392" s="71">
        <v>0</v>
      </c>
      <c r="BP392" s="71">
        <v>0</v>
      </c>
      <c r="BQ392" s="71">
        <v>4</v>
      </c>
      <c r="BR392" s="71">
        <v>0</v>
      </c>
      <c r="BS392" s="71">
        <v>0</v>
      </c>
      <c r="BT392" s="71">
        <v>0</v>
      </c>
      <c r="BU392"/>
      <c r="BV392" s="70">
        <v>15.237</v>
      </c>
      <c r="BW392" s="70">
        <v>0</v>
      </c>
      <c r="BX392" s="70">
        <v>0</v>
      </c>
      <c r="BY392" s="70">
        <v>0</v>
      </c>
      <c r="BZ392" s="70">
        <v>0</v>
      </c>
      <c r="CA392" s="70">
        <v>0</v>
      </c>
      <c r="CB392" s="70">
        <v>0</v>
      </c>
      <c r="CC392" s="70">
        <v>0</v>
      </c>
      <c r="CD392" s="70">
        <v>0</v>
      </c>
    </row>
    <row r="393" spans="1:82">
      <c r="A393" s="70" t="s">
        <v>2096</v>
      </c>
      <c r="B393" s="70">
        <v>364</v>
      </c>
      <c r="C393" s="70">
        <v>7</v>
      </c>
      <c r="D393" s="70">
        <v>22</v>
      </c>
      <c r="E393" s="70">
        <v>2010</v>
      </c>
      <c r="F393" s="70" t="s">
        <v>177</v>
      </c>
      <c r="G393" s="70" t="s">
        <v>2089</v>
      </c>
      <c r="H393" s="70" t="s">
        <v>2090</v>
      </c>
      <c r="I393" s="148"/>
      <c r="J393" s="71">
        <v>83.443182946658666</v>
      </c>
      <c r="K393" s="71">
        <v>1.880719598016938</v>
      </c>
      <c r="L393" s="71">
        <v>13.105161465224059</v>
      </c>
      <c r="M393" s="71">
        <v>50.557703307026131</v>
      </c>
      <c r="N393" s="71">
        <v>46.662339313709623</v>
      </c>
      <c r="O393" s="71">
        <v>33.500468474969907</v>
      </c>
      <c r="P393" s="71">
        <v>39.287968047637307</v>
      </c>
      <c r="Q393" s="71">
        <v>2.3718679363136999</v>
      </c>
      <c r="R393" s="71">
        <v>105.3986322681593</v>
      </c>
      <c r="S393" s="71">
        <v>6.1408461889600012</v>
      </c>
      <c r="T393" s="72"/>
      <c r="U393" s="71">
        <v>3444270</v>
      </c>
      <c r="V393" s="71">
        <v>1071</v>
      </c>
      <c r="W393" s="71">
        <v>219</v>
      </c>
      <c r="X393" s="71">
        <v>13396</v>
      </c>
      <c r="Y393" s="71">
        <v>17023</v>
      </c>
      <c r="Z393" s="71">
        <v>17014</v>
      </c>
      <c r="AA393" s="71">
        <v>7710</v>
      </c>
      <c r="AB393" s="71">
        <v>38986</v>
      </c>
      <c r="AC393" s="71">
        <v>18405612</v>
      </c>
      <c r="AD393" s="71">
        <v>6.1408461889600012</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11.925000000000001</v>
      </c>
      <c r="BK393" s="71">
        <v>0</v>
      </c>
      <c r="BL393" s="71">
        <v>0</v>
      </c>
      <c r="BM393" s="71">
        <v>0</v>
      </c>
      <c r="BN393" s="72"/>
      <c r="BO393" s="71">
        <v>0</v>
      </c>
      <c r="BP393" s="71">
        <v>0</v>
      </c>
      <c r="BQ393" s="71">
        <v>3</v>
      </c>
      <c r="BR393" s="71">
        <v>0</v>
      </c>
      <c r="BS393" s="71">
        <v>0</v>
      </c>
      <c r="BT393" s="71">
        <v>0</v>
      </c>
      <c r="BU393"/>
      <c r="BV393" s="70">
        <v>11.925000000000001</v>
      </c>
      <c r="BW393" s="70">
        <v>0</v>
      </c>
      <c r="BX393" s="70">
        <v>0</v>
      </c>
      <c r="BY393" s="70">
        <v>0</v>
      </c>
      <c r="BZ393" s="70">
        <v>0</v>
      </c>
      <c r="CA393" s="70">
        <v>0</v>
      </c>
      <c r="CB393" s="70">
        <v>0</v>
      </c>
      <c r="CC393" s="70">
        <v>0</v>
      </c>
      <c r="CD393" s="70">
        <v>0</v>
      </c>
    </row>
    <row r="394" spans="1:82">
      <c r="A394" s="70" t="s">
        <v>2097</v>
      </c>
      <c r="B394" s="70">
        <v>365</v>
      </c>
      <c r="C394" s="70">
        <v>8</v>
      </c>
      <c r="D394" s="70">
        <v>22</v>
      </c>
      <c r="E394" s="70">
        <v>2011</v>
      </c>
      <c r="F394" s="70" t="s">
        <v>178</v>
      </c>
      <c r="G394" s="70" t="s">
        <v>2089</v>
      </c>
      <c r="H394" s="70" t="s">
        <v>2090</v>
      </c>
      <c r="I394" s="148"/>
      <c r="J394" s="71">
        <v>71.214353144750746</v>
      </c>
      <c r="K394" s="71">
        <v>2.7041669504040362</v>
      </c>
      <c r="L394" s="71">
        <v>10.50265957968807</v>
      </c>
      <c r="M394" s="71">
        <v>70.161604075739191</v>
      </c>
      <c r="N394" s="71">
        <v>66.51860801419754</v>
      </c>
      <c r="O394" s="71">
        <v>32.845959875215065</v>
      </c>
      <c r="P394" s="71">
        <v>37.553845775148105</v>
      </c>
      <c r="Q394" s="71">
        <v>2.6947984052599798</v>
      </c>
      <c r="R394" s="71">
        <v>105.7170541749108</v>
      </c>
      <c r="S394" s="71">
        <v>5.0548145395000006</v>
      </c>
      <c r="T394" s="72"/>
      <c r="U394" s="71">
        <v>2767519</v>
      </c>
      <c r="V394" s="71">
        <v>1071</v>
      </c>
      <c r="W394" s="71">
        <v>219</v>
      </c>
      <c r="X394" s="71">
        <v>13396</v>
      </c>
      <c r="Y394" s="71">
        <v>16952</v>
      </c>
      <c r="Z394" s="71">
        <v>17044</v>
      </c>
      <c r="AA394" s="71">
        <v>7589</v>
      </c>
      <c r="AB394" s="71">
        <v>38400</v>
      </c>
      <c r="AC394" s="71">
        <v>18430685</v>
      </c>
      <c r="AD394" s="71">
        <v>5.0548145395000006</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10.698</v>
      </c>
      <c r="BK394" s="71">
        <v>0</v>
      </c>
      <c r="BL394" s="71">
        <v>0</v>
      </c>
      <c r="BM394" s="71">
        <v>0</v>
      </c>
      <c r="BN394" s="72"/>
      <c r="BO394" s="71">
        <v>0</v>
      </c>
      <c r="BP394" s="71">
        <v>0</v>
      </c>
      <c r="BQ394" s="71">
        <v>3</v>
      </c>
      <c r="BR394" s="71">
        <v>0</v>
      </c>
      <c r="BS394" s="71">
        <v>0</v>
      </c>
      <c r="BT394" s="71">
        <v>0</v>
      </c>
      <c r="BU394"/>
      <c r="BV394" s="70">
        <v>10.698</v>
      </c>
      <c r="BW394" s="70">
        <v>0</v>
      </c>
      <c r="BX394" s="70">
        <v>0</v>
      </c>
      <c r="BY394" s="70">
        <v>0</v>
      </c>
      <c r="BZ394" s="70">
        <v>0</v>
      </c>
      <c r="CA394" s="70">
        <v>0</v>
      </c>
      <c r="CB394" s="70">
        <v>0</v>
      </c>
      <c r="CC394" s="70">
        <v>0</v>
      </c>
      <c r="CD394" s="70">
        <v>0</v>
      </c>
    </row>
    <row r="395" spans="1:82">
      <c r="A395" s="70" t="s">
        <v>2098</v>
      </c>
      <c r="B395" s="70">
        <v>366</v>
      </c>
      <c r="C395" s="70">
        <v>9</v>
      </c>
      <c r="D395" s="70">
        <v>22</v>
      </c>
      <c r="E395" s="70">
        <v>2012</v>
      </c>
      <c r="F395" s="70" t="s">
        <v>179</v>
      </c>
      <c r="G395" s="70" t="s">
        <v>2089</v>
      </c>
      <c r="H395" s="70" t="s">
        <v>2090</v>
      </c>
      <c r="I395" s="148"/>
      <c r="J395" s="71">
        <v>122.5202338328141</v>
      </c>
      <c r="K395" s="71">
        <v>2.7215140212227391</v>
      </c>
      <c r="L395" s="71">
        <v>10.43827394649802</v>
      </c>
      <c r="M395" s="71">
        <v>78.672381220289751</v>
      </c>
      <c r="N395" s="71">
        <v>75.392489511246339</v>
      </c>
      <c r="O395" s="71">
        <v>32.711767551991315</v>
      </c>
      <c r="P395" s="71">
        <v>37.011063516468177</v>
      </c>
      <c r="Q395" s="71">
        <v>2.8789705184277801</v>
      </c>
      <c r="R395" s="71">
        <v>108.6518162264715</v>
      </c>
      <c r="S395" s="71">
        <v>7.0688603611199996</v>
      </c>
      <c r="T395" s="72"/>
      <c r="U395" s="71">
        <v>3737573</v>
      </c>
      <c r="V395" s="71">
        <v>1071</v>
      </c>
      <c r="W395" s="71">
        <v>219</v>
      </c>
      <c r="X395" s="71">
        <v>13396</v>
      </c>
      <c r="Y395" s="71">
        <v>16898</v>
      </c>
      <c r="Z395" s="71">
        <v>17109</v>
      </c>
      <c r="AA395" s="71">
        <v>7437</v>
      </c>
      <c r="AB395" s="71">
        <v>37759</v>
      </c>
      <c r="AC395" s="71">
        <v>18451709</v>
      </c>
      <c r="AD395" s="71">
        <v>7.0688603611199996</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12.878</v>
      </c>
      <c r="BK395" s="71">
        <v>0</v>
      </c>
      <c r="BL395" s="71">
        <v>0</v>
      </c>
      <c r="BM395" s="71">
        <v>0</v>
      </c>
      <c r="BN395" s="72"/>
      <c r="BO395" s="71">
        <v>0</v>
      </c>
      <c r="BP395" s="71">
        <v>0</v>
      </c>
      <c r="BQ395" s="71">
        <v>3</v>
      </c>
      <c r="BR395" s="71">
        <v>0</v>
      </c>
      <c r="BS395" s="71">
        <v>0</v>
      </c>
      <c r="BT395" s="71">
        <v>0</v>
      </c>
      <c r="BU395"/>
      <c r="BV395" s="70">
        <v>12.878</v>
      </c>
      <c r="BW395" s="70">
        <v>0</v>
      </c>
      <c r="BX395" s="70">
        <v>0</v>
      </c>
      <c r="BY395" s="70">
        <v>0</v>
      </c>
      <c r="BZ395" s="70">
        <v>0</v>
      </c>
      <c r="CA395" s="70">
        <v>0</v>
      </c>
      <c r="CB395" s="70">
        <v>0</v>
      </c>
      <c r="CC395" s="70">
        <v>0</v>
      </c>
      <c r="CD395" s="70">
        <v>0</v>
      </c>
    </row>
    <row r="396" spans="1:82">
      <c r="A396" s="70" t="s">
        <v>2099</v>
      </c>
      <c r="B396" s="70">
        <v>367</v>
      </c>
      <c r="C396" s="70">
        <v>10</v>
      </c>
      <c r="D396" s="70">
        <v>22</v>
      </c>
      <c r="E396" s="70">
        <v>2013</v>
      </c>
      <c r="F396" s="70" t="s">
        <v>180</v>
      </c>
      <c r="G396" s="70" t="s">
        <v>2089</v>
      </c>
      <c r="H396" s="70" t="s">
        <v>2090</v>
      </c>
      <c r="I396" s="148"/>
      <c r="J396" s="71">
        <v>105.30898180662631</v>
      </c>
      <c r="K396" s="71">
        <v>2.2683285584175472</v>
      </c>
      <c r="L396" s="71">
        <v>10.78903284639293</v>
      </c>
      <c r="M396" s="71">
        <v>79.888082840417113</v>
      </c>
      <c r="N396" s="71">
        <v>78.761930752462646</v>
      </c>
      <c r="O396" s="71">
        <v>31.434466104397586</v>
      </c>
      <c r="P396" s="71">
        <v>36.72092017509177</v>
      </c>
      <c r="Q396" s="71">
        <v>2.8915259301692902</v>
      </c>
      <c r="R396" s="71">
        <v>112.24012110731719</v>
      </c>
      <c r="S396" s="71">
        <v>8.0077284385099983</v>
      </c>
      <c r="T396" s="72"/>
      <c r="U396" s="71">
        <v>3554189</v>
      </c>
      <c r="V396" s="71">
        <v>1071</v>
      </c>
      <c r="W396" s="71">
        <v>219</v>
      </c>
      <c r="X396" s="71">
        <v>13396</v>
      </c>
      <c r="Y396" s="71">
        <v>16876</v>
      </c>
      <c r="Z396" s="71">
        <v>17175</v>
      </c>
      <c r="AA396" s="71">
        <v>7351</v>
      </c>
      <c r="AB396" s="71">
        <v>37380</v>
      </c>
      <c r="AC396" s="71">
        <v>18606248</v>
      </c>
      <c r="AD396" s="71">
        <v>8.0077284385099983</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15.164</v>
      </c>
      <c r="BK396" s="71">
        <v>0</v>
      </c>
      <c r="BL396" s="71">
        <v>0</v>
      </c>
      <c r="BM396" s="71">
        <v>0</v>
      </c>
      <c r="BN396" s="72"/>
      <c r="BO396" s="71">
        <v>0</v>
      </c>
      <c r="BP396" s="71">
        <v>0</v>
      </c>
      <c r="BQ396" s="71">
        <v>3</v>
      </c>
      <c r="BR396" s="71">
        <v>0</v>
      </c>
      <c r="BS396" s="71">
        <v>0</v>
      </c>
      <c r="BT396" s="71">
        <v>0</v>
      </c>
      <c r="BU396"/>
      <c r="BV396" s="70">
        <v>15.164</v>
      </c>
      <c r="BW396" s="70">
        <v>0</v>
      </c>
      <c r="BX396" s="70">
        <v>0</v>
      </c>
      <c r="BY396" s="70">
        <v>0</v>
      </c>
      <c r="BZ396" s="70">
        <v>0</v>
      </c>
      <c r="CA396" s="70">
        <v>0</v>
      </c>
      <c r="CB396" s="70">
        <v>0</v>
      </c>
      <c r="CC396" s="70">
        <v>0</v>
      </c>
      <c r="CD396" s="70">
        <v>0</v>
      </c>
    </row>
    <row r="397" spans="1:82">
      <c r="A397" s="70" t="s">
        <v>2100</v>
      </c>
      <c r="B397" s="70">
        <v>368</v>
      </c>
      <c r="C397" s="70">
        <v>11</v>
      </c>
      <c r="D397" s="70">
        <v>22</v>
      </c>
      <c r="E397" s="70">
        <v>2014</v>
      </c>
      <c r="F397" s="70" t="s">
        <v>181</v>
      </c>
      <c r="G397" s="70" t="s">
        <v>2089</v>
      </c>
      <c r="H397" s="70" t="s">
        <v>2090</v>
      </c>
      <c r="I397" s="148"/>
      <c r="J397" s="71">
        <v>89.240743993657134</v>
      </c>
      <c r="K397" s="71">
        <v>2.3897428471697411</v>
      </c>
      <c r="L397" s="71">
        <v>13.694434264910059</v>
      </c>
      <c r="M397" s="71">
        <v>71.904031668173701</v>
      </c>
      <c r="N397" s="71">
        <v>71.873854205828607</v>
      </c>
      <c r="O397" s="71">
        <v>29.889430598865449</v>
      </c>
      <c r="P397" s="71">
        <v>36.153569221961121</v>
      </c>
      <c r="Q397" s="71">
        <v>2.7245212343902998</v>
      </c>
      <c r="R397" s="71">
        <v>112.5716802346347</v>
      </c>
      <c r="S397" s="71">
        <v>6.2767842046800002</v>
      </c>
      <c r="T397" s="72"/>
      <c r="U397" s="71">
        <v>3457373</v>
      </c>
      <c r="V397" s="71">
        <v>953</v>
      </c>
      <c r="W397" s="71">
        <v>237</v>
      </c>
      <c r="X397" s="71">
        <v>12573</v>
      </c>
      <c r="Y397" s="71">
        <v>16772</v>
      </c>
      <c r="Z397" s="71">
        <v>17200</v>
      </c>
      <c r="AA397" s="71">
        <v>7200</v>
      </c>
      <c r="AB397" s="71">
        <v>36710</v>
      </c>
      <c r="AC397" s="71">
        <v>18719889</v>
      </c>
      <c r="AD397" s="71">
        <v>6.2767842046800002</v>
      </c>
      <c r="AE397" s="72"/>
      <c r="AF397" s="71"/>
      <c r="AG397" s="71"/>
      <c r="AH397" s="71"/>
      <c r="AI397" s="71"/>
      <c r="AJ397" s="71"/>
      <c r="AK397" s="71"/>
      <c r="AL397" s="71"/>
      <c r="AM397" s="71"/>
      <c r="AN397" s="71"/>
      <c r="AO397" s="71"/>
      <c r="AP397" s="71"/>
      <c r="AQ397" s="72"/>
      <c r="AR397" s="71">
        <v>351</v>
      </c>
      <c r="AS397" s="71">
        <v>60</v>
      </c>
      <c r="AT397" s="71">
        <v>0</v>
      </c>
      <c r="AU397" s="71">
        <v>0</v>
      </c>
      <c r="AV397" s="71">
        <v>0</v>
      </c>
      <c r="AW397" s="71">
        <v>0</v>
      </c>
      <c r="AX397" s="71"/>
      <c r="AY397" s="72"/>
      <c r="AZ397" s="71">
        <v>1473.6489999999999</v>
      </c>
      <c r="BA397" s="71">
        <v>1441.56</v>
      </c>
      <c r="BB397" s="71">
        <v>0</v>
      </c>
      <c r="BC397" s="71">
        <v>0</v>
      </c>
      <c r="BD397" s="71">
        <v>0</v>
      </c>
      <c r="BE397" s="71">
        <v>0</v>
      </c>
      <c r="BF397" s="71"/>
      <c r="BG397" s="72"/>
      <c r="BH397" s="71">
        <v>0</v>
      </c>
      <c r="BI397" s="71">
        <v>0</v>
      </c>
      <c r="BJ397" s="71">
        <v>14.846</v>
      </c>
      <c r="BK397" s="71">
        <v>0</v>
      </c>
      <c r="BL397" s="71">
        <v>0</v>
      </c>
      <c r="BM397" s="71">
        <v>0</v>
      </c>
      <c r="BN397" s="72"/>
      <c r="BO397" s="71">
        <v>0</v>
      </c>
      <c r="BP397" s="71">
        <v>0</v>
      </c>
      <c r="BQ397" s="71">
        <v>3</v>
      </c>
      <c r="BR397" s="71">
        <v>0</v>
      </c>
      <c r="BS397" s="71">
        <v>0</v>
      </c>
      <c r="BT397" s="71">
        <v>0</v>
      </c>
      <c r="BU397"/>
      <c r="BV397" s="70">
        <v>14.846</v>
      </c>
      <c r="BW397" s="70">
        <v>0</v>
      </c>
      <c r="BX397" s="70">
        <v>0</v>
      </c>
      <c r="BY397" s="70">
        <v>0</v>
      </c>
      <c r="BZ397" s="70">
        <v>0</v>
      </c>
      <c r="CA397" s="70">
        <v>0</v>
      </c>
      <c r="CB397" s="70">
        <v>0</v>
      </c>
      <c r="CC397" s="70">
        <v>0</v>
      </c>
      <c r="CD397" s="70">
        <v>0</v>
      </c>
    </row>
    <row r="398" spans="1:82">
      <c r="A398" s="70" t="s">
        <v>2101</v>
      </c>
      <c r="B398" s="70">
        <v>369</v>
      </c>
      <c r="C398" s="70">
        <v>12</v>
      </c>
      <c r="D398" s="70">
        <v>22</v>
      </c>
      <c r="E398" s="70">
        <v>2015</v>
      </c>
      <c r="F398" s="70" t="s">
        <v>182</v>
      </c>
      <c r="G398" s="70" t="s">
        <v>2089</v>
      </c>
      <c r="H398" s="70" t="s">
        <v>2090</v>
      </c>
      <c r="I398" s="148"/>
      <c r="J398" s="71">
        <v>81.083617059438552</v>
      </c>
      <c r="K398" s="71">
        <v>2.24346752693633</v>
      </c>
      <c r="L398" s="71">
        <v>10.98893739144955</v>
      </c>
      <c r="M398" s="71">
        <v>67.560103662413567</v>
      </c>
      <c r="N398" s="71">
        <v>61.879812784890007</v>
      </c>
      <c r="O398" s="71">
        <v>29.533950267710928</v>
      </c>
      <c r="P398" s="71">
        <v>35.900716067011516</v>
      </c>
      <c r="Q398" s="71">
        <v>2.6105331802738401</v>
      </c>
      <c r="R398" s="71">
        <v>112.12223154224908</v>
      </c>
      <c r="S398" s="71">
        <v>9.1474046966400024</v>
      </c>
      <c r="T398" s="72"/>
      <c r="U398" s="71">
        <v>2990487</v>
      </c>
      <c r="V398" s="71">
        <v>953</v>
      </c>
      <c r="W398" s="71">
        <v>237</v>
      </c>
      <c r="X398" s="71">
        <v>12573</v>
      </c>
      <c r="Y398" s="71">
        <v>16579</v>
      </c>
      <c r="Z398" s="71">
        <v>17159</v>
      </c>
      <c r="AA398" s="71">
        <v>7144</v>
      </c>
      <c r="AB398" s="71">
        <v>35931</v>
      </c>
      <c r="AC398" s="71">
        <v>19165466</v>
      </c>
      <c r="AD398" s="71">
        <v>9.1474046966400024</v>
      </c>
      <c r="AE398" s="72"/>
      <c r="AF398" s="71">
        <v>37450582.007897682</v>
      </c>
      <c r="AG398" s="71">
        <v>1613785.0039261519</v>
      </c>
      <c r="AH398" s="71">
        <v>2298727.4683309919</v>
      </c>
      <c r="AI398" s="71">
        <v>73871952.143633559</v>
      </c>
      <c r="AJ398" s="71">
        <v>82868229.876380399</v>
      </c>
      <c r="AK398" s="71">
        <v>0</v>
      </c>
      <c r="AL398" s="71">
        <v>0</v>
      </c>
      <c r="AM398" s="71">
        <v>4924192.8251238707</v>
      </c>
      <c r="AN398" s="71">
        <v>0</v>
      </c>
      <c r="AO398" s="71">
        <v>0</v>
      </c>
      <c r="AP398" s="71">
        <v>203027469.32529268</v>
      </c>
      <c r="AQ398" s="72"/>
      <c r="AR398" s="71">
        <v>380</v>
      </c>
      <c r="AS398" s="71">
        <v>84</v>
      </c>
      <c r="AT398" s="71">
        <v>0</v>
      </c>
      <c r="AU398" s="71">
        <v>0</v>
      </c>
      <c r="AV398" s="71">
        <v>0</v>
      </c>
      <c r="AW398" s="71">
        <v>0</v>
      </c>
      <c r="AX398" s="71"/>
      <c r="AY398" s="72"/>
      <c r="AZ398" s="71">
        <v>1642.8889999999999</v>
      </c>
      <c r="BA398" s="71">
        <v>2022.66</v>
      </c>
      <c r="BB398" s="71">
        <v>0</v>
      </c>
      <c r="BC398" s="71">
        <v>0</v>
      </c>
      <c r="BD398" s="71">
        <v>0</v>
      </c>
      <c r="BE398" s="71">
        <v>0</v>
      </c>
      <c r="BF398" s="71"/>
      <c r="BG398" s="72"/>
      <c r="BH398" s="71">
        <v>0</v>
      </c>
      <c r="BI398" s="71">
        <v>0</v>
      </c>
      <c r="BJ398" s="71">
        <v>14.218999999999999</v>
      </c>
      <c r="BK398" s="71">
        <v>0</v>
      </c>
      <c r="BL398" s="71">
        <v>0</v>
      </c>
      <c r="BM398" s="71">
        <v>0</v>
      </c>
      <c r="BN398" s="72"/>
      <c r="BO398" s="71">
        <v>0</v>
      </c>
      <c r="BP398" s="71">
        <v>0</v>
      </c>
      <c r="BQ398" s="71">
        <v>3</v>
      </c>
      <c r="BR398" s="71">
        <v>0</v>
      </c>
      <c r="BS398" s="71">
        <v>0</v>
      </c>
      <c r="BT398" s="71">
        <v>0</v>
      </c>
      <c r="BU398"/>
      <c r="BV398" s="70">
        <v>14.218999999999999</v>
      </c>
      <c r="BW398" s="70">
        <v>0</v>
      </c>
      <c r="BX398" s="70">
        <v>0</v>
      </c>
      <c r="BY398" s="70">
        <v>0</v>
      </c>
      <c r="BZ398" s="70">
        <v>0</v>
      </c>
      <c r="CA398" s="70">
        <v>0</v>
      </c>
      <c r="CB398" s="70">
        <v>0</v>
      </c>
      <c r="CC398" s="70">
        <v>0</v>
      </c>
      <c r="CD398" s="70">
        <v>0</v>
      </c>
    </row>
    <row r="399" spans="1:82">
      <c r="A399" s="70" t="s">
        <v>2102</v>
      </c>
      <c r="B399" s="70">
        <v>370</v>
      </c>
      <c r="C399" s="70">
        <v>13</v>
      </c>
      <c r="D399" s="70">
        <v>22</v>
      </c>
      <c r="E399" s="70">
        <v>2016</v>
      </c>
      <c r="F399" s="70" t="s">
        <v>155</v>
      </c>
      <c r="G399" s="70" t="s">
        <v>2089</v>
      </c>
      <c r="H399" s="70" t="s">
        <v>2090</v>
      </c>
      <c r="I399" s="148"/>
      <c r="J399" s="71">
        <v>103.08866419132843</v>
      </c>
      <c r="K399" s="71">
        <v>2.0825413126119146</v>
      </c>
      <c r="L399" s="71">
        <v>10.983990934196735</v>
      </c>
      <c r="M399" s="71">
        <v>51.426988391518947</v>
      </c>
      <c r="N399" s="71">
        <v>51.503941749844806</v>
      </c>
      <c r="O399" s="71">
        <v>29.129397423555066</v>
      </c>
      <c r="P399" s="71">
        <v>34.803025213676925</v>
      </c>
      <c r="Q399" s="71">
        <v>2.4894258216192826</v>
      </c>
      <c r="R399" s="71">
        <v>112.07761937638826</v>
      </c>
      <c r="S399" s="71">
        <v>2.1408545936399999</v>
      </c>
      <c r="T399" s="72"/>
      <c r="U399" s="71">
        <v>3934242</v>
      </c>
      <c r="V399" s="71">
        <v>953</v>
      </c>
      <c r="W399" s="71">
        <v>237</v>
      </c>
      <c r="X399" s="71">
        <v>12573</v>
      </c>
      <c r="Y399" s="71">
        <v>16436</v>
      </c>
      <c r="Z399" s="71">
        <v>17132</v>
      </c>
      <c r="AA399" s="71">
        <v>7163</v>
      </c>
      <c r="AB399" s="71">
        <v>35245</v>
      </c>
      <c r="AC399" s="71">
        <v>19141754.155677021</v>
      </c>
      <c r="AD399" s="71">
        <v>2.1408545936399999</v>
      </c>
      <c r="AE399" s="72"/>
      <c r="AF399" s="71">
        <v>47316804.969795801</v>
      </c>
      <c r="AG399" s="71">
        <v>1570518.4322149861</v>
      </c>
      <c r="AH399" s="71">
        <v>1866007.664341816</v>
      </c>
      <c r="AI399" s="71">
        <v>74204199.083683535</v>
      </c>
      <c r="AJ399" s="71">
        <v>85933144.985347003</v>
      </c>
      <c r="AK399" s="71">
        <v>0</v>
      </c>
      <c r="AL399" s="71">
        <v>0</v>
      </c>
      <c r="AM399" s="71">
        <v>4833931.9782486502</v>
      </c>
      <c r="AN399" s="71">
        <v>0</v>
      </c>
      <c r="AO399" s="71">
        <v>0</v>
      </c>
      <c r="AP399" s="71">
        <v>215724607.11363178</v>
      </c>
      <c r="AQ399" s="72"/>
      <c r="AR399" s="71">
        <v>415</v>
      </c>
      <c r="AS399" s="71">
        <v>90</v>
      </c>
      <c r="AT399" s="71">
        <v>0</v>
      </c>
      <c r="AU399" s="71">
        <v>0</v>
      </c>
      <c r="AV399" s="71">
        <v>0</v>
      </c>
      <c r="AW399" s="71">
        <v>0</v>
      </c>
      <c r="AX399" s="71"/>
      <c r="AY399" s="72"/>
      <c r="AZ399" s="71">
        <v>1853.229</v>
      </c>
      <c r="BA399" s="71">
        <v>2183.7600000000002</v>
      </c>
      <c r="BB399" s="71">
        <v>0</v>
      </c>
      <c r="BC399" s="71">
        <v>0</v>
      </c>
      <c r="BD399" s="71">
        <v>0</v>
      </c>
      <c r="BE399" s="71">
        <v>0</v>
      </c>
      <c r="BF399" s="71"/>
      <c r="BG399" s="72"/>
      <c r="BH399" s="71">
        <v>0</v>
      </c>
      <c r="BI399" s="71">
        <v>0</v>
      </c>
      <c r="BJ399" s="71">
        <v>13.353</v>
      </c>
      <c r="BK399" s="71">
        <v>0</v>
      </c>
      <c r="BL399" s="71">
        <v>0</v>
      </c>
      <c r="BM399" s="71">
        <v>0</v>
      </c>
      <c r="BN399" s="72"/>
      <c r="BO399" s="71">
        <v>0</v>
      </c>
      <c r="BP399" s="71">
        <v>0</v>
      </c>
      <c r="BQ399" s="71">
        <v>3</v>
      </c>
      <c r="BR399" s="71">
        <v>0</v>
      </c>
      <c r="BS399" s="71">
        <v>0</v>
      </c>
      <c r="BT399" s="71">
        <v>0</v>
      </c>
      <c r="BU399"/>
      <c r="BV399" s="70">
        <v>13.353</v>
      </c>
      <c r="BW399" s="70">
        <v>0</v>
      </c>
      <c r="BX399" s="70">
        <v>0</v>
      </c>
      <c r="BY399" s="70">
        <v>0</v>
      </c>
      <c r="BZ399" s="70">
        <v>0</v>
      </c>
      <c r="CA399" s="70">
        <v>0</v>
      </c>
      <c r="CB399" s="70">
        <v>0</v>
      </c>
      <c r="CC399" s="70">
        <v>0</v>
      </c>
      <c r="CD399" s="70">
        <v>0</v>
      </c>
    </row>
    <row r="400" spans="1:82">
      <c r="A400" s="70" t="s">
        <v>2103</v>
      </c>
      <c r="B400" s="70">
        <v>371</v>
      </c>
      <c r="C400" s="70">
        <v>14</v>
      </c>
      <c r="D400" s="70">
        <v>22</v>
      </c>
      <c r="E400" s="70">
        <v>2017</v>
      </c>
      <c r="F400" s="70" t="s">
        <v>156</v>
      </c>
      <c r="G400" s="70" t="s">
        <v>2089</v>
      </c>
      <c r="H400" s="70" t="s">
        <v>2090</v>
      </c>
      <c r="I400" s="148"/>
      <c r="J400" s="71">
        <v>86.344141140011089</v>
      </c>
      <c r="K400" s="71">
        <v>2.0934141539340501</v>
      </c>
      <c r="L400" s="71">
        <v>10.05691347013147</v>
      </c>
      <c r="M400" s="71">
        <v>49.916710525315978</v>
      </c>
      <c r="N400" s="71">
        <v>54.305284832644745</v>
      </c>
      <c r="O400" s="71">
        <v>28.508563477197782</v>
      </c>
      <c r="P400" s="71">
        <v>34.186669096080642</v>
      </c>
      <c r="Q400" s="71">
        <v>2.35958656417671</v>
      </c>
      <c r="R400" s="71">
        <v>107.16152461663421</v>
      </c>
      <c r="S400" s="71">
        <v>8.6890686745000014</v>
      </c>
      <c r="T400" s="72"/>
      <c r="U400" s="71">
        <v>3708110</v>
      </c>
      <c r="V400" s="71">
        <v>953</v>
      </c>
      <c r="W400" s="71">
        <v>237</v>
      </c>
      <c r="X400" s="71">
        <v>12573</v>
      </c>
      <c r="Y400" s="71">
        <v>16267</v>
      </c>
      <c r="Z400" s="71">
        <v>17045</v>
      </c>
      <c r="AA400" s="71">
        <v>7081</v>
      </c>
      <c r="AB400" s="71">
        <v>34546</v>
      </c>
      <c r="AC400" s="71">
        <v>18665286</v>
      </c>
      <c r="AD400" s="71">
        <v>8.6890686745000014</v>
      </c>
      <c r="AE400" s="72"/>
      <c r="AF400" s="71">
        <v>38428552.923059411</v>
      </c>
      <c r="AG400" s="71">
        <v>1581076.1189461111</v>
      </c>
      <c r="AH400" s="71">
        <v>2178224.8291168571</v>
      </c>
      <c r="AI400" s="71">
        <v>72733027.994729966</v>
      </c>
      <c r="AJ400" s="71">
        <v>89432451.085494876</v>
      </c>
      <c r="AK400" s="71">
        <v>0</v>
      </c>
      <c r="AL400" s="71">
        <v>0</v>
      </c>
      <c r="AM400" s="71">
        <v>4745476.3116323743</v>
      </c>
      <c r="AN400" s="71">
        <v>0</v>
      </c>
      <c r="AO400" s="71">
        <v>0</v>
      </c>
      <c r="AP400" s="71">
        <v>209098809.2629796</v>
      </c>
      <c r="AQ400" s="72"/>
      <c r="AR400" s="71">
        <v>446</v>
      </c>
      <c r="AS400" s="71">
        <v>97</v>
      </c>
      <c r="AT400" s="71">
        <v>0</v>
      </c>
      <c r="AU400" s="71">
        <v>0</v>
      </c>
      <c r="AV400" s="71">
        <v>0</v>
      </c>
      <c r="AW400" s="71">
        <v>0</v>
      </c>
      <c r="AX400" s="71"/>
      <c r="AY400" s="72"/>
      <c r="AZ400" s="71">
        <v>2028.809</v>
      </c>
      <c r="BA400" s="71">
        <v>2291.7600000000002</v>
      </c>
      <c r="BB400" s="71">
        <v>0</v>
      </c>
      <c r="BC400" s="71">
        <v>0</v>
      </c>
      <c r="BD400" s="71">
        <v>0</v>
      </c>
      <c r="BE400" s="71">
        <v>0</v>
      </c>
      <c r="BF400" s="71"/>
      <c r="BG400" s="72"/>
      <c r="BH400" s="71">
        <v>0</v>
      </c>
      <c r="BI400" s="71">
        <v>0</v>
      </c>
      <c r="BJ400" s="71">
        <v>12.045999999999999</v>
      </c>
      <c r="BK400" s="71">
        <v>0</v>
      </c>
      <c r="BL400" s="71">
        <v>0</v>
      </c>
      <c r="BM400" s="71">
        <v>0</v>
      </c>
      <c r="BN400" s="72"/>
      <c r="BO400" s="71">
        <v>0</v>
      </c>
      <c r="BP400" s="71">
        <v>0</v>
      </c>
      <c r="BQ400" s="71">
        <v>3</v>
      </c>
      <c r="BR400" s="71">
        <v>0</v>
      </c>
      <c r="BS400" s="71">
        <v>0</v>
      </c>
      <c r="BT400" s="71">
        <v>0</v>
      </c>
      <c r="BU400"/>
      <c r="BV400" s="70">
        <v>12.045999999999999</v>
      </c>
      <c r="BW400" s="70">
        <v>0</v>
      </c>
      <c r="BX400" s="70">
        <v>0</v>
      </c>
      <c r="BY400" s="70">
        <v>0</v>
      </c>
      <c r="BZ400" s="70">
        <v>0</v>
      </c>
      <c r="CA400" s="70">
        <v>0</v>
      </c>
      <c r="CB400" s="70">
        <v>0</v>
      </c>
      <c r="CC400" s="70">
        <v>0</v>
      </c>
      <c r="CD400" s="70">
        <v>0</v>
      </c>
    </row>
    <row r="401" spans="1:82">
      <c r="A401" s="70" t="s">
        <v>2104</v>
      </c>
      <c r="B401" s="70">
        <v>372</v>
      </c>
      <c r="C401" s="70">
        <v>15</v>
      </c>
      <c r="D401" s="70">
        <v>22</v>
      </c>
      <c r="E401" s="70">
        <v>2018</v>
      </c>
      <c r="F401" s="70" t="s">
        <v>183</v>
      </c>
      <c r="G401" s="70" t="s">
        <v>2089</v>
      </c>
      <c r="H401" s="70" t="s">
        <v>2090</v>
      </c>
      <c r="I401" s="148"/>
      <c r="J401" s="71">
        <v>70.739568831419291</v>
      </c>
      <c r="K401" s="71">
        <v>1.9705476434573526</v>
      </c>
      <c r="L401" s="71">
        <v>9.0890909411680028</v>
      </c>
      <c r="M401" s="71">
        <v>49.855733823104913</v>
      </c>
      <c r="N401" s="71">
        <v>46.416884753011566</v>
      </c>
      <c r="O401" s="71">
        <v>27.835095415118467</v>
      </c>
      <c r="P401" s="71">
        <v>33.626492159710054</v>
      </c>
      <c r="Q401" s="71">
        <v>2.1454412099197402</v>
      </c>
      <c r="R401" s="71">
        <v>110.33914087416115</v>
      </c>
      <c r="S401" s="71">
        <v>9.0078624109866006</v>
      </c>
      <c r="T401" s="72"/>
      <c r="U401" s="71">
        <v>3144266</v>
      </c>
      <c r="V401" s="71">
        <v>953</v>
      </c>
      <c r="W401" s="71">
        <v>237</v>
      </c>
      <c r="X401" s="71">
        <v>12573</v>
      </c>
      <c r="Y401" s="71">
        <v>16159</v>
      </c>
      <c r="Z401" s="71">
        <v>16961</v>
      </c>
      <c r="AA401" s="71">
        <v>7035</v>
      </c>
      <c r="AB401" s="71">
        <v>33850</v>
      </c>
      <c r="AC401" s="71">
        <v>19143439</v>
      </c>
      <c r="AD401" s="71">
        <v>9.0078624109866006</v>
      </c>
      <c r="AE401" s="72"/>
      <c r="AF401" s="71">
        <v>34308384.831353873</v>
      </c>
      <c r="AG401" s="71">
        <v>1409904.9568410891</v>
      </c>
      <c r="AH401" s="71">
        <v>1907027.44779586</v>
      </c>
      <c r="AI401" s="71">
        <v>71455090.708476245</v>
      </c>
      <c r="AJ401" s="71">
        <v>75099388.866782442</v>
      </c>
      <c r="AK401" s="71">
        <v>0</v>
      </c>
      <c r="AL401" s="71">
        <v>0</v>
      </c>
      <c r="AM401" s="71">
        <v>4659490.097589314</v>
      </c>
      <c r="AN401" s="71">
        <v>0</v>
      </c>
      <c r="AO401" s="71">
        <v>0</v>
      </c>
      <c r="AP401" s="71">
        <v>188839286.90883881</v>
      </c>
      <c r="AQ401" s="72"/>
      <c r="AR401" s="71">
        <v>473</v>
      </c>
      <c r="AS401" s="71">
        <v>100</v>
      </c>
      <c r="AT401" s="71">
        <v>0</v>
      </c>
      <c r="AU401" s="71">
        <v>0</v>
      </c>
      <c r="AV401" s="71">
        <v>0</v>
      </c>
      <c r="AW401" s="71">
        <v>0</v>
      </c>
      <c r="AX401" s="71"/>
      <c r="AY401" s="72"/>
      <c r="AZ401" s="71">
        <v>2176.2689999999998</v>
      </c>
      <c r="BA401" s="71">
        <v>2324.36</v>
      </c>
      <c r="BB401" s="71">
        <v>0</v>
      </c>
      <c r="BC401" s="71">
        <v>0</v>
      </c>
      <c r="BD401" s="71">
        <v>0</v>
      </c>
      <c r="BE401" s="71">
        <v>0</v>
      </c>
      <c r="BF401" s="71"/>
      <c r="BG401" s="72"/>
      <c r="BH401" s="71">
        <v>0</v>
      </c>
      <c r="BI401" s="71">
        <v>0</v>
      </c>
      <c r="BJ401" s="71">
        <v>11.318</v>
      </c>
      <c r="BK401" s="71">
        <v>0</v>
      </c>
      <c r="BL401" s="71">
        <v>0</v>
      </c>
      <c r="BM401" s="71">
        <v>0</v>
      </c>
      <c r="BN401" s="72"/>
      <c r="BO401" s="71">
        <v>0</v>
      </c>
      <c r="BP401" s="71">
        <v>0</v>
      </c>
      <c r="BQ401" s="71">
        <v>3</v>
      </c>
      <c r="BR401" s="71">
        <v>0</v>
      </c>
      <c r="BS401" s="71">
        <v>0</v>
      </c>
      <c r="BT401" s="71">
        <v>0</v>
      </c>
      <c r="BU401"/>
      <c r="BV401" s="70">
        <v>11.318</v>
      </c>
      <c r="BW401" s="70">
        <v>0</v>
      </c>
      <c r="BX401" s="70">
        <v>0</v>
      </c>
      <c r="BY401" s="70">
        <v>0</v>
      </c>
      <c r="BZ401" s="70">
        <v>0</v>
      </c>
      <c r="CA401" s="70">
        <v>0</v>
      </c>
      <c r="CB401" s="70">
        <v>0</v>
      </c>
      <c r="CC401" s="70">
        <v>0</v>
      </c>
      <c r="CD401" s="70">
        <v>0</v>
      </c>
    </row>
    <row r="402" spans="1:82">
      <c r="A402" s="70" t="s">
        <v>2105</v>
      </c>
      <c r="B402" s="70">
        <v>373</v>
      </c>
      <c r="C402" s="70">
        <v>16</v>
      </c>
      <c r="D402" s="70">
        <v>22</v>
      </c>
      <c r="E402" s="70">
        <v>2019</v>
      </c>
      <c r="F402" s="70" t="s">
        <v>158</v>
      </c>
      <c r="G402" s="70" t="s">
        <v>2089</v>
      </c>
      <c r="H402" s="70" t="s">
        <v>2090</v>
      </c>
      <c r="I402" s="148"/>
      <c r="J402" s="71">
        <v>75.667580510007824</v>
      </c>
      <c r="K402" s="71">
        <v>1.6520887704722622</v>
      </c>
      <c r="L402" s="71">
        <v>8.9483321960494813</v>
      </c>
      <c r="M402" s="71">
        <v>40.018687054258031</v>
      </c>
      <c r="N402" s="71">
        <v>37.638975923567287</v>
      </c>
      <c r="O402" s="71">
        <v>26.955580810396611</v>
      </c>
      <c r="P402" s="71">
        <v>33.143249272542349</v>
      </c>
      <c r="Q402" s="71">
        <v>2.0499517830312799</v>
      </c>
      <c r="R402" s="71">
        <v>108.41002379446147</v>
      </c>
      <c r="S402" s="71">
        <v>7.3447502753843734</v>
      </c>
      <c r="T402" s="72"/>
      <c r="U402" s="71">
        <v>3541598</v>
      </c>
      <c r="V402" s="71">
        <v>953</v>
      </c>
      <c r="W402" s="71">
        <v>237</v>
      </c>
      <c r="X402" s="71">
        <v>12573</v>
      </c>
      <c r="Y402" s="71">
        <v>16002</v>
      </c>
      <c r="Z402" s="71">
        <v>16876</v>
      </c>
      <c r="AA402" s="71">
        <v>6882</v>
      </c>
      <c r="AB402" s="71">
        <v>33219</v>
      </c>
      <c r="AC402" s="71">
        <v>19116809</v>
      </c>
      <c r="AD402" s="71">
        <v>7.3447502753843734</v>
      </c>
      <c r="AE402" s="72"/>
      <c r="AF402" s="71">
        <v>37742899.360650867</v>
      </c>
      <c r="AG402" s="71">
        <v>1360852.935010388</v>
      </c>
      <c r="AH402" s="71">
        <v>2225834.9388668151</v>
      </c>
      <c r="AI402" s="71">
        <v>71689833.945789546</v>
      </c>
      <c r="AJ402" s="71">
        <v>74102110.964683667</v>
      </c>
      <c r="AK402" s="71">
        <v>0</v>
      </c>
      <c r="AL402" s="71">
        <v>0</v>
      </c>
      <c r="AM402" s="71">
        <v>4524177.7275018878</v>
      </c>
      <c r="AN402" s="71">
        <v>0</v>
      </c>
      <c r="AO402" s="71">
        <v>0</v>
      </c>
      <c r="AP402" s="71">
        <v>191645709.87250319</v>
      </c>
      <c r="AQ402" s="72"/>
      <c r="AR402" s="71">
        <v>492</v>
      </c>
      <c r="AS402" s="71">
        <v>111</v>
      </c>
      <c r="AT402" s="71">
        <v>0</v>
      </c>
      <c r="AU402" s="71">
        <v>0</v>
      </c>
      <c r="AV402" s="71">
        <v>0</v>
      </c>
      <c r="AW402" s="71">
        <v>0</v>
      </c>
      <c r="AX402" s="71"/>
      <c r="AY402" s="72"/>
      <c r="AZ402" s="71">
        <v>2284.096</v>
      </c>
      <c r="BA402" s="71">
        <v>2601.7600000000002</v>
      </c>
      <c r="BB402" s="71">
        <v>0</v>
      </c>
      <c r="BC402" s="71">
        <v>0</v>
      </c>
      <c r="BD402" s="71">
        <v>0</v>
      </c>
      <c r="BE402" s="71">
        <v>0</v>
      </c>
      <c r="BF402" s="71"/>
      <c r="BG402" s="72"/>
      <c r="BH402" s="71">
        <v>0</v>
      </c>
      <c r="BI402" s="71">
        <v>0</v>
      </c>
      <c r="BJ402" s="71">
        <v>11.198</v>
      </c>
      <c r="BK402" s="71">
        <v>0</v>
      </c>
      <c r="BL402" s="71">
        <v>0</v>
      </c>
      <c r="BM402" s="71">
        <v>0</v>
      </c>
      <c r="BN402" s="72"/>
      <c r="BO402" s="71">
        <v>0</v>
      </c>
      <c r="BP402" s="71">
        <v>0</v>
      </c>
      <c r="BQ402" s="71">
        <v>3</v>
      </c>
      <c r="BR402" s="71">
        <v>0</v>
      </c>
      <c r="BS402" s="71">
        <v>0</v>
      </c>
      <c r="BT402" s="71">
        <v>0</v>
      </c>
      <c r="BU402"/>
      <c r="BV402" s="70">
        <v>11.198</v>
      </c>
      <c r="BW402" s="70">
        <v>0</v>
      </c>
      <c r="BX402" s="70">
        <v>0</v>
      </c>
      <c r="BY402" s="70">
        <v>0</v>
      </c>
      <c r="BZ402" s="70">
        <v>0</v>
      </c>
      <c r="CA402" s="70">
        <v>0</v>
      </c>
      <c r="CB402" s="70">
        <v>0</v>
      </c>
      <c r="CC402" s="70">
        <v>0</v>
      </c>
      <c r="CD402" s="70">
        <v>0</v>
      </c>
    </row>
    <row r="403" spans="1:82">
      <c r="A403" s="70" t="s">
        <v>2106</v>
      </c>
      <c r="B403" s="70">
        <v>374</v>
      </c>
      <c r="C403" s="70">
        <v>17</v>
      </c>
      <c r="D403" s="70">
        <v>22</v>
      </c>
      <c r="E403" s="70">
        <v>2020</v>
      </c>
      <c r="F403" s="70" t="s">
        <v>159</v>
      </c>
      <c r="G403" s="70" t="s">
        <v>2089</v>
      </c>
      <c r="H403" s="70" t="s">
        <v>2090</v>
      </c>
      <c r="I403" s="148"/>
      <c r="J403" s="71">
        <v>92.628592715127141</v>
      </c>
      <c r="K403" s="71">
        <v>1.7552329406421194</v>
      </c>
      <c r="L403" s="71">
        <v>13.19663006611491</v>
      </c>
      <c r="M403" s="71">
        <v>45.512515732086804</v>
      </c>
      <c r="N403" s="71">
        <v>51.108539521726655</v>
      </c>
      <c r="O403" s="71">
        <v>23.465760647773017</v>
      </c>
      <c r="P403" s="71">
        <v>31.073320665449724</v>
      </c>
      <c r="Q403" s="71">
        <v>1.9211762112304001</v>
      </c>
      <c r="R403" s="71">
        <v>106.59948033784298</v>
      </c>
      <c r="S403" s="71">
        <v>5.7349784530499992</v>
      </c>
      <c r="T403" s="72"/>
      <c r="U403" s="71">
        <v>3783135</v>
      </c>
      <c r="V403" s="71">
        <v>812</v>
      </c>
      <c r="W403" s="71">
        <v>287</v>
      </c>
      <c r="X403" s="71">
        <v>11377</v>
      </c>
      <c r="Y403" s="71">
        <v>15854</v>
      </c>
      <c r="Z403" s="71">
        <v>16768</v>
      </c>
      <c r="AA403" s="71">
        <v>6858</v>
      </c>
      <c r="AB403" s="71">
        <v>32584</v>
      </c>
      <c r="AC403" s="71">
        <v>18896864.999999996</v>
      </c>
      <c r="AD403" s="71">
        <v>5.7349784530499992</v>
      </c>
      <c r="AE403" s="72"/>
      <c r="AF403" s="71">
        <v>44467595.447675131</v>
      </c>
      <c r="AG403" s="71">
        <v>1197354.0269618111</v>
      </c>
      <c r="AH403" s="71">
        <v>3739973.3193424246</v>
      </c>
      <c r="AI403" s="71">
        <v>62919270.54495579</v>
      </c>
      <c r="AJ403" s="71">
        <v>81185780.447489843</v>
      </c>
      <c r="AK403" s="71"/>
      <c r="AL403" s="71"/>
      <c r="AM403" s="71">
        <v>4252574.0157905808</v>
      </c>
      <c r="AN403" s="71"/>
      <c r="AO403" s="71"/>
      <c r="AP403" s="71">
        <v>197762547.80221558</v>
      </c>
      <c r="AQ403" s="72"/>
      <c r="AR403" s="71">
        <v>520</v>
      </c>
      <c r="AS403" s="71">
        <v>116</v>
      </c>
      <c r="AT403" s="71">
        <v>0</v>
      </c>
      <c r="AU403" s="71">
        <v>0</v>
      </c>
      <c r="AV403" s="71">
        <v>0</v>
      </c>
      <c r="AW403" s="71">
        <v>0</v>
      </c>
      <c r="AX403" s="71"/>
      <c r="AY403" s="72"/>
      <c r="AZ403" s="71">
        <v>2457.6759999999999</v>
      </c>
      <c r="BA403" s="71">
        <v>2667.0600000000009</v>
      </c>
      <c r="BB403" s="71">
        <v>0</v>
      </c>
      <c r="BC403" s="71">
        <v>0</v>
      </c>
      <c r="BD403" s="71">
        <v>0</v>
      </c>
      <c r="BE403" s="71">
        <v>0</v>
      </c>
      <c r="BF403" s="71"/>
      <c r="BG403" s="72"/>
      <c r="BH403" s="71">
        <v>0</v>
      </c>
      <c r="BI403" s="71">
        <v>0</v>
      </c>
      <c r="BJ403" s="71">
        <v>9.766</v>
      </c>
      <c r="BK403" s="71">
        <v>0</v>
      </c>
      <c r="BL403" s="71">
        <v>0</v>
      </c>
      <c r="BM403" s="71">
        <v>0</v>
      </c>
      <c r="BN403" s="72"/>
      <c r="BO403" s="71">
        <v>0</v>
      </c>
      <c r="BP403" s="71">
        <v>0</v>
      </c>
      <c r="BQ403" s="71">
        <v>3</v>
      </c>
      <c r="BR403" s="71">
        <v>0</v>
      </c>
      <c r="BS403" s="71">
        <v>0</v>
      </c>
      <c r="BT403" s="71">
        <v>0</v>
      </c>
      <c r="BU403"/>
      <c r="BV403" s="70">
        <v>9.766</v>
      </c>
      <c r="BW403" s="70">
        <v>0</v>
      </c>
      <c r="BX403" s="70">
        <v>0</v>
      </c>
      <c r="BY403" s="70">
        <v>0</v>
      </c>
      <c r="BZ403" s="70">
        <v>0</v>
      </c>
      <c r="CA403" s="70">
        <v>0</v>
      </c>
      <c r="CB403" s="70">
        <v>0</v>
      </c>
      <c r="CC403" s="70">
        <v>0</v>
      </c>
      <c r="CD403" s="70">
        <v>0</v>
      </c>
    </row>
    <row r="404" spans="1:82">
      <c r="A404" s="70" t="s">
        <v>2107</v>
      </c>
      <c r="B404" s="70">
        <v>374</v>
      </c>
      <c r="C404" s="70">
        <v>18</v>
      </c>
      <c r="D404" s="70">
        <v>22</v>
      </c>
      <c r="E404" s="70">
        <v>2021</v>
      </c>
      <c r="F404" s="70" t="s">
        <v>160</v>
      </c>
      <c r="G404" s="70" t="s">
        <v>2089</v>
      </c>
      <c r="H404" s="70" t="s">
        <v>2090</v>
      </c>
      <c r="I404" s="148"/>
      <c r="J404" s="71">
        <v>73.496602887717941</v>
      </c>
      <c r="K404" s="71">
        <v>1.793481717821656</v>
      </c>
      <c r="L404" s="71">
        <v>12.229919419332365</v>
      </c>
      <c r="M404" s="71">
        <v>43.780741397317883</v>
      </c>
      <c r="N404" s="71">
        <v>48.219575030647867</v>
      </c>
      <c r="O404" s="71">
        <v>22.504568378286553</v>
      </c>
      <c r="P404" s="71">
        <v>31.727052408315618</v>
      </c>
      <c r="Q404" s="71">
        <v>1.86243195176341</v>
      </c>
      <c r="R404" s="71">
        <v>112.06348652765416</v>
      </c>
      <c r="S404" s="71">
        <v>5.6703786344400013</v>
      </c>
      <c r="T404" s="72"/>
      <c r="U404" s="71">
        <v>3768557</v>
      </c>
      <c r="V404" s="71">
        <v>812</v>
      </c>
      <c r="W404" s="71">
        <v>287</v>
      </c>
      <c r="X404" s="71">
        <v>11377</v>
      </c>
      <c r="Y404" s="71">
        <v>15708</v>
      </c>
      <c r="Z404" s="71">
        <v>16558</v>
      </c>
      <c r="AA404" s="71">
        <v>6828</v>
      </c>
      <c r="AB404" s="71">
        <v>31898</v>
      </c>
      <c r="AC404" s="71">
        <v>19271834</v>
      </c>
      <c r="AD404" s="71">
        <v>5.6703786344400013</v>
      </c>
      <c r="AE404" s="72"/>
      <c r="AF404" s="71">
        <v>35023968.242030084</v>
      </c>
      <c r="AG404" s="71">
        <v>1279908.1205524467</v>
      </c>
      <c r="AH404" s="71">
        <v>3676848.3068089606</v>
      </c>
      <c r="AI404" s="71">
        <v>67866697.479516596</v>
      </c>
      <c r="AJ404" s="71">
        <v>77551618.754046738</v>
      </c>
      <c r="AK404" s="71">
        <v>0</v>
      </c>
      <c r="AL404" s="71">
        <v>0</v>
      </c>
      <c r="AM404" s="71">
        <v>4187055.4932932979</v>
      </c>
      <c r="AN404" s="71">
        <v>0</v>
      </c>
      <c r="AO404" s="71">
        <v>0</v>
      </c>
      <c r="AP404" s="71">
        <v>189586096.3962481</v>
      </c>
      <c r="AQ404" s="72"/>
      <c r="AR404" s="71">
        <v>544</v>
      </c>
      <c r="AS404" s="71">
        <v>116</v>
      </c>
      <c r="AT404" s="71">
        <v>0</v>
      </c>
      <c r="AU404" s="71">
        <v>0</v>
      </c>
      <c r="AV404" s="71">
        <v>0</v>
      </c>
      <c r="AW404" s="71">
        <v>0</v>
      </c>
      <c r="AX404" s="71"/>
      <c r="AY404" s="72"/>
      <c r="AZ404" s="71">
        <v>2592.1940000000009</v>
      </c>
      <c r="BA404" s="71">
        <v>2667.0600000000009</v>
      </c>
      <c r="BB404" s="71">
        <v>0</v>
      </c>
      <c r="BC404" s="71">
        <v>0</v>
      </c>
      <c r="BD404" s="71">
        <v>0</v>
      </c>
      <c r="BE404" s="71">
        <v>0</v>
      </c>
      <c r="BF404" s="71"/>
      <c r="BG404" s="72"/>
      <c r="BH404" s="71">
        <v>0</v>
      </c>
      <c r="BI404" s="71">
        <v>0</v>
      </c>
      <c r="BJ404" s="71">
        <v>11.101000000000001</v>
      </c>
      <c r="BK404" s="71">
        <v>0</v>
      </c>
      <c r="BL404" s="71">
        <v>0</v>
      </c>
      <c r="BM404" s="71">
        <v>0</v>
      </c>
      <c r="BN404" s="72"/>
      <c r="BO404" s="71">
        <v>0</v>
      </c>
      <c r="BP404" s="71">
        <v>0</v>
      </c>
      <c r="BQ404" s="71">
        <v>3</v>
      </c>
      <c r="BR404" s="71">
        <v>0</v>
      </c>
      <c r="BS404" s="71">
        <v>0</v>
      </c>
      <c r="BT404" s="71">
        <v>0</v>
      </c>
      <c r="BU404"/>
      <c r="BV404" s="70">
        <v>11.101000000000001</v>
      </c>
      <c r="BW404" s="70">
        <v>0</v>
      </c>
      <c r="BX404" s="70">
        <v>0</v>
      </c>
      <c r="BY404" s="70">
        <v>0</v>
      </c>
      <c r="BZ404" s="70">
        <v>0</v>
      </c>
      <c r="CA404" s="70">
        <v>0</v>
      </c>
      <c r="CB404" s="70">
        <v>0</v>
      </c>
      <c r="CC404" s="70">
        <v>0</v>
      </c>
      <c r="CD404" s="70">
        <v>0</v>
      </c>
    </row>
    <row r="405" spans="1:82">
      <c r="A405" s="70" t="s">
        <v>2108</v>
      </c>
      <c r="B405" s="70">
        <v>374</v>
      </c>
      <c r="C405" s="70">
        <v>19</v>
      </c>
      <c r="D405" s="70">
        <v>22</v>
      </c>
      <c r="E405" s="70">
        <v>2022</v>
      </c>
      <c r="F405" s="70" t="s">
        <v>161</v>
      </c>
      <c r="G405" s="70" t="s">
        <v>2089</v>
      </c>
      <c r="H405" s="70" t="s">
        <v>2090</v>
      </c>
      <c r="I405" s="148"/>
      <c r="J405" s="71">
        <v>67.243447910273588</v>
      </c>
      <c r="K405" s="71">
        <v>1.5245447208957212</v>
      </c>
      <c r="L405" s="71">
        <v>11.358802631800902</v>
      </c>
      <c r="M405" s="71">
        <v>36.105166266070299</v>
      </c>
      <c r="N405" s="71">
        <v>39.94195242480464</v>
      </c>
      <c r="O405" s="71">
        <v>23.457448960624664</v>
      </c>
      <c r="P405" s="71">
        <v>31.474919364326137</v>
      </c>
      <c r="Q405" s="71">
        <v>1.842213981574188</v>
      </c>
      <c r="R405" s="71">
        <v>109.21637309548214</v>
      </c>
      <c r="S405" s="71">
        <v>5.8398030401480003</v>
      </c>
      <c r="T405" s="72"/>
      <c r="U405" s="71">
        <v>4719708</v>
      </c>
      <c r="V405" s="71">
        <v>812</v>
      </c>
      <c r="W405" s="71">
        <v>287</v>
      </c>
      <c r="X405" s="71">
        <v>11377</v>
      </c>
      <c r="Y405" s="71">
        <v>15613</v>
      </c>
      <c r="Z405" s="71">
        <v>16398</v>
      </c>
      <c r="AA405" s="71">
        <v>6877</v>
      </c>
      <c r="AB405" s="71">
        <v>31293</v>
      </c>
      <c r="AC405" s="71">
        <v>19018102.999999996</v>
      </c>
      <c r="AD405" s="71">
        <v>5.8398030401480003</v>
      </c>
      <c r="AE405" s="72"/>
      <c r="AF405" s="71">
        <v>42049216.113733746</v>
      </c>
      <c r="AG405" s="71">
        <v>1264657.7525913741</v>
      </c>
      <c r="AH405" s="71">
        <v>3972969.6227420568</v>
      </c>
      <c r="AI405" s="71">
        <v>62138789.971145958</v>
      </c>
      <c r="AJ405" s="71">
        <v>81961935.058846831</v>
      </c>
      <c r="AK405" s="71">
        <v>0</v>
      </c>
      <c r="AL405" s="71">
        <v>0</v>
      </c>
      <c r="AM405" s="71">
        <v>4040780.423881867</v>
      </c>
      <c r="AN405" s="71">
        <v>0</v>
      </c>
      <c r="AO405" s="71">
        <v>0</v>
      </c>
      <c r="AP405" s="71">
        <v>195428348.94294181</v>
      </c>
      <c r="AQ405" s="72"/>
      <c r="AR405" s="71">
        <v>573</v>
      </c>
      <c r="AS405" s="71">
        <v>116</v>
      </c>
      <c r="AT405" s="71">
        <v>0</v>
      </c>
      <c r="AU405" s="71">
        <v>0</v>
      </c>
      <c r="AV405" s="71">
        <v>0</v>
      </c>
      <c r="AW405" s="71">
        <v>0</v>
      </c>
      <c r="AX405" s="71"/>
      <c r="AY405" s="72"/>
      <c r="AZ405" s="71">
        <v>2771.0080000000016</v>
      </c>
      <c r="BA405" s="71">
        <v>2667.0600000000009</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2109</v>
      </c>
      <c r="B406" s="70">
        <v>374</v>
      </c>
      <c r="C406" s="70">
        <v>20</v>
      </c>
      <c r="D406" s="70">
        <v>22</v>
      </c>
      <c r="E406" s="70">
        <v>2023</v>
      </c>
      <c r="F406" s="70" t="s">
        <v>1539</v>
      </c>
      <c r="G406" s="1064" t="s">
        <v>2089</v>
      </c>
      <c r="H406" s="70" t="s">
        <v>2090</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610</v>
      </c>
      <c r="AS406" s="71">
        <v>116</v>
      </c>
      <c r="AT406" s="71">
        <v>0</v>
      </c>
      <c r="AU406" s="71">
        <v>0</v>
      </c>
      <c r="AV406" s="71">
        <v>0</v>
      </c>
      <c r="AW406" s="71">
        <v>0</v>
      </c>
      <c r="AX406" s="71"/>
      <c r="AY406" s="72"/>
      <c r="AZ406" s="71">
        <v>2995.8880000000022</v>
      </c>
      <c r="BA406" s="71">
        <v>2667.0600000000009</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2110</v>
      </c>
      <c r="B407" s="70">
        <v>374</v>
      </c>
      <c r="C407" s="70">
        <v>21</v>
      </c>
      <c r="D407" s="70">
        <v>22</v>
      </c>
      <c r="E407" s="70">
        <v>2024</v>
      </c>
      <c r="F407" s="70" t="s">
        <v>1554</v>
      </c>
      <c r="G407" s="1064" t="s">
        <v>2089</v>
      </c>
      <c r="H407" s="70" t="s">
        <v>2090</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2111</v>
      </c>
      <c r="B408" s="70">
        <v>239</v>
      </c>
      <c r="C408" s="70">
        <v>1</v>
      </c>
      <c r="D408" s="70">
        <v>15</v>
      </c>
      <c r="E408" s="70">
        <v>1990</v>
      </c>
      <c r="F408" s="70" t="s">
        <v>787</v>
      </c>
      <c r="G408" s="70" t="s">
        <v>2112</v>
      </c>
      <c r="H408" s="70" t="s">
        <v>2113</v>
      </c>
      <c r="I408" s="148"/>
      <c r="J408" s="71">
        <v>78.368975142498684</v>
      </c>
      <c r="K408" s="71">
        <v>2.186046189784117</v>
      </c>
      <c r="L408" s="71">
        <v>1.0363685170487611</v>
      </c>
      <c r="M408" s="71">
        <v>21.40488794017061</v>
      </c>
      <c r="N408" s="71">
        <v>27.598824398091619</v>
      </c>
      <c r="O408" s="71">
        <v>23.780019262318831</v>
      </c>
      <c r="P408" s="71">
        <v>31.46478973639697</v>
      </c>
      <c r="Q408" s="71">
        <v>1.5931899057461001</v>
      </c>
      <c r="R408" s="71">
        <v>0</v>
      </c>
      <c r="S408" s="71">
        <v>1.378011747666378</v>
      </c>
      <c r="T408" s="72"/>
      <c r="U408" s="71">
        <v>20338293</v>
      </c>
      <c r="V408" s="71">
        <v>643</v>
      </c>
      <c r="W408" s="71">
        <v>14</v>
      </c>
      <c r="X408" s="71">
        <v>7859</v>
      </c>
      <c r="Y408" s="71">
        <v>8111</v>
      </c>
      <c r="Z408" s="71">
        <v>9781</v>
      </c>
      <c r="AA408" s="71">
        <v>7640</v>
      </c>
      <c r="AB408" s="71">
        <v>25868</v>
      </c>
      <c r="AC408" s="71">
        <v>0</v>
      </c>
      <c r="AD408" s="71">
        <v>1.378011747666378</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2114</v>
      </c>
      <c r="B409" s="70">
        <v>240</v>
      </c>
      <c r="C409" s="70">
        <v>2</v>
      </c>
      <c r="D409" s="70">
        <v>15</v>
      </c>
      <c r="E409" s="70">
        <v>2005</v>
      </c>
      <c r="F409" s="70" t="s">
        <v>789</v>
      </c>
      <c r="G409" s="70" t="s">
        <v>2112</v>
      </c>
      <c r="H409" s="70" t="s">
        <v>2113</v>
      </c>
      <c r="I409" s="148"/>
      <c r="J409" s="71">
        <v>77.596996773489323</v>
      </c>
      <c r="K409" s="71">
        <v>1.85305793794175</v>
      </c>
      <c r="L409" s="71">
        <v>1.2540682597957371</v>
      </c>
      <c r="M409" s="71">
        <v>37.517644327882593</v>
      </c>
      <c r="N409" s="71">
        <v>40.499640120912012</v>
      </c>
      <c r="O409" s="71">
        <v>41.767684502365249</v>
      </c>
      <c r="P409" s="71">
        <v>37.227195949977343</v>
      </c>
      <c r="Q409" s="71">
        <v>1.7695504236241599</v>
      </c>
      <c r="R409" s="71">
        <v>0</v>
      </c>
      <c r="S409" s="71">
        <v>3.8413731164734721</v>
      </c>
      <c r="T409" s="72"/>
      <c r="U409" s="71">
        <v>17712963</v>
      </c>
      <c r="V409" s="71">
        <v>764</v>
      </c>
      <c r="W409" s="71">
        <v>17</v>
      </c>
      <c r="X409" s="71">
        <v>7555</v>
      </c>
      <c r="Y409" s="71">
        <v>10871</v>
      </c>
      <c r="Z409" s="71">
        <v>19880</v>
      </c>
      <c r="AA409" s="71">
        <v>7403</v>
      </c>
      <c r="AB409" s="71">
        <v>30036</v>
      </c>
      <c r="AC409" s="71">
        <v>0</v>
      </c>
      <c r="AD409" s="71">
        <v>3.8413731164734721</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2115</v>
      </c>
      <c r="B410" s="70">
        <v>241</v>
      </c>
      <c r="C410" s="70">
        <v>3</v>
      </c>
      <c r="D410" s="70">
        <v>15</v>
      </c>
      <c r="E410" s="70">
        <v>2006</v>
      </c>
      <c r="F410" s="70" t="s">
        <v>790</v>
      </c>
      <c r="G410" s="70" t="s">
        <v>2112</v>
      </c>
      <c r="H410" s="70" t="s">
        <v>2113</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2116</v>
      </c>
      <c r="B411" s="70">
        <v>242</v>
      </c>
      <c r="C411" s="70">
        <v>4</v>
      </c>
      <c r="D411" s="70">
        <v>15</v>
      </c>
      <c r="E411" s="70">
        <v>2007</v>
      </c>
      <c r="F411" s="70" t="s">
        <v>791</v>
      </c>
      <c r="G411" s="70" t="s">
        <v>2112</v>
      </c>
      <c r="H411" s="70" t="s">
        <v>2113</v>
      </c>
      <c r="I411" s="148"/>
      <c r="J411" s="71">
        <v>80.455166773992374</v>
      </c>
      <c r="K411" s="71">
        <v>1.917150542703455</v>
      </c>
      <c r="L411" s="71">
        <v>1.1961058764420409</v>
      </c>
      <c r="M411" s="71">
        <v>45.319814733841341</v>
      </c>
      <c r="N411" s="71">
        <v>43.324177578212023</v>
      </c>
      <c r="O411" s="71">
        <v>40.657547568504647</v>
      </c>
      <c r="P411" s="71">
        <v>36.741277647740112</v>
      </c>
      <c r="Q411" s="71">
        <v>1.86573554734322</v>
      </c>
      <c r="R411" s="71">
        <v>0</v>
      </c>
      <c r="S411" s="71">
        <v>3.616061812018454</v>
      </c>
      <c r="T411" s="72"/>
      <c r="U411" s="71">
        <v>16215039</v>
      </c>
      <c r="V411" s="71">
        <v>687</v>
      </c>
      <c r="W411" s="71">
        <v>18</v>
      </c>
      <c r="X411" s="71">
        <v>11102</v>
      </c>
      <c r="Y411" s="71">
        <v>11168</v>
      </c>
      <c r="Z411" s="71">
        <v>20117</v>
      </c>
      <c r="AA411" s="71">
        <v>7195</v>
      </c>
      <c r="AB411" s="71">
        <v>29994</v>
      </c>
      <c r="AC411" s="71">
        <v>0</v>
      </c>
      <c r="AD411" s="71">
        <v>3.616061812018454</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2117</v>
      </c>
      <c r="B412" s="70">
        <v>243</v>
      </c>
      <c r="C412" s="70">
        <v>5</v>
      </c>
      <c r="D412" s="70">
        <v>15</v>
      </c>
      <c r="E412" s="70">
        <v>2008</v>
      </c>
      <c r="F412" s="70" t="s">
        <v>792</v>
      </c>
      <c r="G412" s="70" t="s">
        <v>2112</v>
      </c>
      <c r="H412" s="70" t="s">
        <v>2113</v>
      </c>
      <c r="I412" s="148"/>
      <c r="J412" s="71">
        <v>64.124263421237785</v>
      </c>
      <c r="K412" s="71">
        <v>1.467594345815773</v>
      </c>
      <c r="L412" s="71">
        <v>1.059236562599966</v>
      </c>
      <c r="M412" s="71">
        <v>54.548435089768233</v>
      </c>
      <c r="N412" s="71">
        <v>41.853396742821211</v>
      </c>
      <c r="O412" s="71">
        <v>39.497608790491249</v>
      </c>
      <c r="P412" s="71">
        <v>35.852692345219857</v>
      </c>
      <c r="Q412" s="71">
        <v>1.82918025588377</v>
      </c>
      <c r="R412" s="71">
        <v>0</v>
      </c>
      <c r="S412" s="71">
        <v>3.263273993256504</v>
      </c>
      <c r="T412" s="72"/>
      <c r="U412" s="71">
        <v>14212196</v>
      </c>
      <c r="V412" s="71">
        <v>687</v>
      </c>
      <c r="W412" s="71">
        <v>18</v>
      </c>
      <c r="X412" s="71">
        <v>11102</v>
      </c>
      <c r="Y412" s="71">
        <v>11191</v>
      </c>
      <c r="Z412" s="71">
        <v>20229</v>
      </c>
      <c r="AA412" s="71">
        <v>7029</v>
      </c>
      <c r="AB412" s="71">
        <v>29890</v>
      </c>
      <c r="AC412" s="71">
        <v>0</v>
      </c>
      <c r="AD412" s="71">
        <v>3.263273993256504</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2118</v>
      </c>
      <c r="B413" s="70">
        <v>244</v>
      </c>
      <c r="C413" s="70">
        <v>6</v>
      </c>
      <c r="D413" s="70">
        <v>15</v>
      </c>
      <c r="E413" s="70">
        <v>2009</v>
      </c>
      <c r="F413" s="70" t="s">
        <v>176</v>
      </c>
      <c r="G413" s="70" t="s">
        <v>2112</v>
      </c>
      <c r="H413" s="70" t="s">
        <v>2113</v>
      </c>
      <c r="I413" s="148"/>
      <c r="J413" s="71">
        <v>65.315809656907476</v>
      </c>
      <c r="K413" s="71">
        <v>1.8130570218976449</v>
      </c>
      <c r="L413" s="71">
        <v>4.1672969053854443</v>
      </c>
      <c r="M413" s="71">
        <v>63.119661115286057</v>
      </c>
      <c r="N413" s="71">
        <v>38.307009340329977</v>
      </c>
      <c r="O413" s="71">
        <v>40.152362641275431</v>
      </c>
      <c r="P413" s="71">
        <v>34.396626969017618</v>
      </c>
      <c r="Q413" s="71">
        <v>1.74419866467095</v>
      </c>
      <c r="R413" s="71">
        <v>0</v>
      </c>
      <c r="S413" s="71">
        <v>3.3955759854696819</v>
      </c>
      <c r="T413" s="72"/>
      <c r="U413" s="71">
        <v>10831470</v>
      </c>
      <c r="V413" s="71">
        <v>843</v>
      </c>
      <c r="W413" s="71">
        <v>121</v>
      </c>
      <c r="X413" s="71">
        <v>13359</v>
      </c>
      <c r="Y413" s="71">
        <v>11372</v>
      </c>
      <c r="Z413" s="71">
        <v>20298</v>
      </c>
      <c r="AA413" s="71">
        <v>6923</v>
      </c>
      <c r="AB413" s="71">
        <v>29919</v>
      </c>
      <c r="AC413" s="71">
        <v>0</v>
      </c>
      <c r="AD413" s="71">
        <v>3.3955759854696819</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45.758370999999997</v>
      </c>
      <c r="BK413" s="71">
        <v>0</v>
      </c>
      <c r="BL413" s="71">
        <v>20.95</v>
      </c>
      <c r="BM413" s="71">
        <v>0</v>
      </c>
      <c r="BN413" s="72"/>
      <c r="BO413" s="71">
        <v>0</v>
      </c>
      <c r="BP413" s="71">
        <v>0</v>
      </c>
      <c r="BQ413" s="71">
        <v>6</v>
      </c>
      <c r="BR413" s="71">
        <v>0</v>
      </c>
      <c r="BS413" s="71">
        <v>3</v>
      </c>
      <c r="BT413" s="71">
        <v>0</v>
      </c>
      <c r="BU413"/>
      <c r="BV413" s="70">
        <v>66.708371</v>
      </c>
      <c r="BW413" s="70">
        <v>0</v>
      </c>
      <c r="BX413" s="70">
        <v>0</v>
      </c>
      <c r="BY413" s="70">
        <v>0</v>
      </c>
      <c r="BZ413" s="70">
        <v>0</v>
      </c>
      <c r="CA413" s="70">
        <v>0</v>
      </c>
      <c r="CB413" s="70">
        <v>0</v>
      </c>
      <c r="CC413" s="70">
        <v>0</v>
      </c>
      <c r="CD413" s="70">
        <v>0</v>
      </c>
    </row>
    <row r="414" spans="1:82">
      <c r="A414" s="70" t="s">
        <v>2119</v>
      </c>
      <c r="B414" s="70">
        <v>245</v>
      </c>
      <c r="C414" s="70">
        <v>7</v>
      </c>
      <c r="D414" s="70">
        <v>15</v>
      </c>
      <c r="E414" s="70">
        <v>2010</v>
      </c>
      <c r="F414" s="70" t="s">
        <v>177</v>
      </c>
      <c r="G414" s="70" t="s">
        <v>2112</v>
      </c>
      <c r="H414" s="70" t="s">
        <v>2113</v>
      </c>
      <c r="I414" s="148"/>
      <c r="J414" s="71">
        <v>54.509468913513658</v>
      </c>
      <c r="K414" s="71">
        <v>1.902508951099843</v>
      </c>
      <c r="L414" s="71">
        <v>3.925406398995928</v>
      </c>
      <c r="M414" s="71">
        <v>65.359387509406957</v>
      </c>
      <c r="N414" s="71">
        <v>37.729329081857102</v>
      </c>
      <c r="O414" s="71">
        <v>40.311219647822902</v>
      </c>
      <c r="P414" s="71">
        <v>35.022854006668133</v>
      </c>
      <c r="Q414" s="71">
        <v>1.82005851287027</v>
      </c>
      <c r="R414" s="71">
        <v>0</v>
      </c>
      <c r="S414" s="71">
        <v>3.1534056563082369</v>
      </c>
      <c r="T414" s="72"/>
      <c r="U414" s="71">
        <v>10686645</v>
      </c>
      <c r="V414" s="71">
        <v>843</v>
      </c>
      <c r="W414" s="71">
        <v>121</v>
      </c>
      <c r="X414" s="71">
        <v>13359</v>
      </c>
      <c r="Y414" s="71">
        <v>11510</v>
      </c>
      <c r="Z414" s="71">
        <v>20473</v>
      </c>
      <c r="AA414" s="71">
        <v>6873</v>
      </c>
      <c r="AB414" s="71">
        <v>29916</v>
      </c>
      <c r="AC414" s="71">
        <v>0</v>
      </c>
      <c r="AD414" s="71">
        <v>3.1534056563082369</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78.715999999999994</v>
      </c>
      <c r="BK414" s="71">
        <v>0</v>
      </c>
      <c r="BL414" s="71">
        <v>20.439</v>
      </c>
      <c r="BM414" s="71">
        <v>0</v>
      </c>
      <c r="BN414" s="72"/>
      <c r="BO414" s="71">
        <v>0</v>
      </c>
      <c r="BP414" s="71">
        <v>0</v>
      </c>
      <c r="BQ414" s="71">
        <v>8</v>
      </c>
      <c r="BR414" s="71">
        <v>0</v>
      </c>
      <c r="BS414" s="71">
        <v>3</v>
      </c>
      <c r="BT414" s="71">
        <v>0</v>
      </c>
      <c r="BU414"/>
      <c r="BV414" s="70">
        <v>99.155000000000001</v>
      </c>
      <c r="BW414" s="70">
        <v>0</v>
      </c>
      <c r="BX414" s="70">
        <v>0</v>
      </c>
      <c r="BY414" s="70">
        <v>0</v>
      </c>
      <c r="BZ414" s="70">
        <v>0</v>
      </c>
      <c r="CA414" s="70">
        <v>0</v>
      </c>
      <c r="CB414" s="70">
        <v>0</v>
      </c>
      <c r="CC414" s="70">
        <v>0</v>
      </c>
      <c r="CD414" s="70">
        <v>0</v>
      </c>
    </row>
    <row r="415" spans="1:82">
      <c r="A415" s="70" t="s">
        <v>2120</v>
      </c>
      <c r="B415" s="70">
        <v>246</v>
      </c>
      <c r="C415" s="70">
        <v>8</v>
      </c>
      <c r="D415" s="70">
        <v>15</v>
      </c>
      <c r="E415" s="70">
        <v>2011</v>
      </c>
      <c r="F415" s="70" t="s">
        <v>178</v>
      </c>
      <c r="G415" s="70" t="s">
        <v>2112</v>
      </c>
      <c r="H415" s="70" t="s">
        <v>2113</v>
      </c>
      <c r="I415" s="148"/>
      <c r="J415" s="71">
        <v>44.14263327552041</v>
      </c>
      <c r="K415" s="71">
        <v>2.1965815809028451</v>
      </c>
      <c r="L415" s="71">
        <v>4.1152644547047759</v>
      </c>
      <c r="M415" s="71">
        <v>74.388024400736782</v>
      </c>
      <c r="N415" s="71">
        <v>44.296156257536403</v>
      </c>
      <c r="O415" s="71">
        <v>39.808671270964417</v>
      </c>
      <c r="P415" s="71">
        <v>33.189306050061717</v>
      </c>
      <c r="Q415" s="71">
        <v>2.10390771327328</v>
      </c>
      <c r="R415" s="71">
        <v>0</v>
      </c>
      <c r="S415" s="71">
        <v>3.868955668820262</v>
      </c>
      <c r="T415" s="72"/>
      <c r="U415" s="71">
        <v>9373486</v>
      </c>
      <c r="V415" s="71">
        <v>843</v>
      </c>
      <c r="W415" s="71">
        <v>121</v>
      </c>
      <c r="X415" s="71">
        <v>13359</v>
      </c>
      <c r="Y415" s="71">
        <v>11675</v>
      </c>
      <c r="Z415" s="71">
        <v>20657</v>
      </c>
      <c r="AA415" s="71">
        <v>6707</v>
      </c>
      <c r="AB415" s="71">
        <v>29980</v>
      </c>
      <c r="AC415" s="71">
        <v>0</v>
      </c>
      <c r="AD415" s="71">
        <v>3.868955668820262</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22.312000000000001</v>
      </c>
      <c r="BK415" s="71">
        <v>0</v>
      </c>
      <c r="BL415" s="71">
        <v>16.024999999999999</v>
      </c>
      <c r="BM415" s="71">
        <v>0</v>
      </c>
      <c r="BN415" s="72"/>
      <c r="BO415" s="71">
        <v>0</v>
      </c>
      <c r="BP415" s="71">
        <v>0</v>
      </c>
      <c r="BQ415" s="71">
        <v>3</v>
      </c>
      <c r="BR415" s="71">
        <v>0</v>
      </c>
      <c r="BS415" s="71">
        <v>3</v>
      </c>
      <c r="BT415" s="71">
        <v>0</v>
      </c>
      <c r="BU415"/>
      <c r="BV415" s="70">
        <v>38.337000000000003</v>
      </c>
      <c r="BW415" s="70">
        <v>0</v>
      </c>
      <c r="BX415" s="70">
        <v>0</v>
      </c>
      <c r="BY415" s="70">
        <v>0</v>
      </c>
      <c r="BZ415" s="70">
        <v>0</v>
      </c>
      <c r="CA415" s="70">
        <v>0</v>
      </c>
      <c r="CB415" s="70">
        <v>0</v>
      </c>
      <c r="CC415" s="70">
        <v>0</v>
      </c>
      <c r="CD415" s="70">
        <v>0</v>
      </c>
    </row>
    <row r="416" spans="1:82">
      <c r="A416" s="70" t="s">
        <v>2121</v>
      </c>
      <c r="B416" s="70">
        <v>247</v>
      </c>
      <c r="C416" s="70">
        <v>9</v>
      </c>
      <c r="D416" s="70">
        <v>15</v>
      </c>
      <c r="E416" s="70">
        <v>2012</v>
      </c>
      <c r="F416" s="70" t="s">
        <v>179</v>
      </c>
      <c r="G416" s="70" t="s">
        <v>2112</v>
      </c>
      <c r="H416" s="70" t="s">
        <v>2113</v>
      </c>
      <c r="I416" s="148"/>
      <c r="J416" s="71">
        <v>54.545028199147097</v>
      </c>
      <c r="K416" s="71">
        <v>2.1029846387587821</v>
      </c>
      <c r="L416" s="71">
        <v>4.0549471360658913</v>
      </c>
      <c r="M416" s="71">
        <v>73.194317000851001</v>
      </c>
      <c r="N416" s="71">
        <v>53.78689847637925</v>
      </c>
      <c r="O416" s="71">
        <v>40.210484738203832</v>
      </c>
      <c r="P416" s="71">
        <v>32.462440139561906</v>
      </c>
      <c r="Q416" s="71">
        <v>2.3885566204292199</v>
      </c>
      <c r="R416" s="71">
        <v>0</v>
      </c>
      <c r="S416" s="71">
        <v>3.2047443095056551</v>
      </c>
      <c r="T416" s="72"/>
      <c r="U416" s="71">
        <v>9115281</v>
      </c>
      <c r="V416" s="71">
        <v>843</v>
      </c>
      <c r="W416" s="71">
        <v>121</v>
      </c>
      <c r="X416" s="71">
        <v>13359</v>
      </c>
      <c r="Y416" s="71">
        <v>12411</v>
      </c>
      <c r="Z416" s="71">
        <v>21031</v>
      </c>
      <c r="AA416" s="71">
        <v>6523</v>
      </c>
      <c r="AB416" s="71">
        <v>31327</v>
      </c>
      <c r="AC416" s="71">
        <v>0</v>
      </c>
      <c r="AD416" s="71">
        <v>3.2047443095056551</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52.459000000000003</v>
      </c>
      <c r="BK416" s="71">
        <v>0</v>
      </c>
      <c r="BL416" s="71">
        <v>19.269000000000002</v>
      </c>
      <c r="BM416" s="71">
        <v>0</v>
      </c>
      <c r="BN416" s="72"/>
      <c r="BO416" s="71">
        <v>0</v>
      </c>
      <c r="BP416" s="71">
        <v>0</v>
      </c>
      <c r="BQ416" s="71">
        <v>6</v>
      </c>
      <c r="BR416" s="71">
        <v>0</v>
      </c>
      <c r="BS416" s="71">
        <v>3</v>
      </c>
      <c r="BT416" s="71">
        <v>0</v>
      </c>
      <c r="BU416"/>
      <c r="BV416" s="70">
        <v>71.727999999999994</v>
      </c>
      <c r="BW416" s="70">
        <v>0</v>
      </c>
      <c r="BX416" s="70">
        <v>0</v>
      </c>
      <c r="BY416" s="70">
        <v>0</v>
      </c>
      <c r="BZ416" s="70">
        <v>0</v>
      </c>
      <c r="CA416" s="70">
        <v>0</v>
      </c>
      <c r="CB416" s="70">
        <v>0</v>
      </c>
      <c r="CC416" s="70">
        <v>0</v>
      </c>
      <c r="CD416" s="70">
        <v>0</v>
      </c>
    </row>
    <row r="417" spans="1:82">
      <c r="A417" s="70" t="s">
        <v>2122</v>
      </c>
      <c r="B417" s="70">
        <v>248</v>
      </c>
      <c r="C417" s="70">
        <v>10</v>
      </c>
      <c r="D417" s="70">
        <v>15</v>
      </c>
      <c r="E417" s="70">
        <v>2013</v>
      </c>
      <c r="F417" s="70" t="s">
        <v>180</v>
      </c>
      <c r="G417" s="70" t="s">
        <v>2112</v>
      </c>
      <c r="H417" s="70" t="s">
        <v>2113</v>
      </c>
      <c r="I417" s="148"/>
      <c r="J417" s="71">
        <v>55.129881286294108</v>
      </c>
      <c r="K417" s="71">
        <v>2.059247208653221</v>
      </c>
      <c r="L417" s="71">
        <v>3.3284242991419841</v>
      </c>
      <c r="M417" s="71">
        <v>75.685603067745333</v>
      </c>
      <c r="N417" s="71">
        <v>49.313558651822561</v>
      </c>
      <c r="O417" s="71">
        <v>39.549774558947739</v>
      </c>
      <c r="P417" s="71">
        <v>32.200115827593727</v>
      </c>
      <c r="Q417" s="71">
        <v>2.42151759545263</v>
      </c>
      <c r="R417" s="71">
        <v>0</v>
      </c>
      <c r="S417" s="71">
        <v>3.3730030185311399</v>
      </c>
      <c r="T417" s="72"/>
      <c r="U417" s="71">
        <v>7958293</v>
      </c>
      <c r="V417" s="71">
        <v>843</v>
      </c>
      <c r="W417" s="71">
        <v>121</v>
      </c>
      <c r="X417" s="71">
        <v>13359</v>
      </c>
      <c r="Y417" s="71">
        <v>12424</v>
      </c>
      <c r="Z417" s="71">
        <v>21609</v>
      </c>
      <c r="AA417" s="71">
        <v>6446</v>
      </c>
      <c r="AB417" s="71">
        <v>31304</v>
      </c>
      <c r="AC417" s="71">
        <v>0</v>
      </c>
      <c r="AD417" s="71">
        <v>3.3730030185311399</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28.201000000000001</v>
      </c>
      <c r="BK417" s="71">
        <v>0</v>
      </c>
      <c r="BL417" s="71">
        <v>17.625</v>
      </c>
      <c r="BM417" s="71">
        <v>0</v>
      </c>
      <c r="BN417" s="72"/>
      <c r="BO417" s="71">
        <v>0</v>
      </c>
      <c r="BP417" s="71">
        <v>0</v>
      </c>
      <c r="BQ417" s="71">
        <v>5</v>
      </c>
      <c r="BR417" s="71">
        <v>0</v>
      </c>
      <c r="BS417" s="71">
        <v>3</v>
      </c>
      <c r="BT417" s="71">
        <v>0</v>
      </c>
      <c r="BU417"/>
      <c r="BV417" s="70">
        <v>45.826000000000001</v>
      </c>
      <c r="BW417" s="70">
        <v>0</v>
      </c>
      <c r="BX417" s="70">
        <v>0</v>
      </c>
      <c r="BY417" s="70">
        <v>0</v>
      </c>
      <c r="BZ417" s="70">
        <v>0</v>
      </c>
      <c r="CA417" s="70">
        <v>0</v>
      </c>
      <c r="CB417" s="70">
        <v>0</v>
      </c>
      <c r="CC417" s="70">
        <v>0</v>
      </c>
      <c r="CD417" s="70">
        <v>0</v>
      </c>
    </row>
    <row r="418" spans="1:82">
      <c r="A418" s="70" t="s">
        <v>2123</v>
      </c>
      <c r="B418" s="70">
        <v>249</v>
      </c>
      <c r="C418" s="70">
        <v>11</v>
      </c>
      <c r="D418" s="70">
        <v>15</v>
      </c>
      <c r="E418" s="70">
        <v>2014</v>
      </c>
      <c r="F418" s="70" t="s">
        <v>181</v>
      </c>
      <c r="G418" s="70" t="s">
        <v>2112</v>
      </c>
      <c r="H418" s="70" t="s">
        <v>2113</v>
      </c>
      <c r="I418" s="148"/>
      <c r="J418" s="71">
        <v>49.924208122864997</v>
      </c>
      <c r="K418" s="71">
        <v>1.7961801581288279</v>
      </c>
      <c r="L418" s="71">
        <v>5.4959885965789619</v>
      </c>
      <c r="M418" s="71">
        <v>70.029524563022747</v>
      </c>
      <c r="N418" s="71">
        <v>42.265768451890771</v>
      </c>
      <c r="O418" s="71">
        <v>38.126401589483031</v>
      </c>
      <c r="P418" s="71">
        <v>32.437785718592892</v>
      </c>
      <c r="Q418" s="71">
        <v>2.31350520071955</v>
      </c>
      <c r="R418" s="71">
        <v>0</v>
      </c>
      <c r="S418" s="71">
        <v>3.9387070915634479</v>
      </c>
      <c r="T418" s="72"/>
      <c r="U418" s="71">
        <v>8943597</v>
      </c>
      <c r="V418" s="71">
        <v>678</v>
      </c>
      <c r="W418" s="71">
        <v>192</v>
      </c>
      <c r="X418" s="71">
        <v>12845</v>
      </c>
      <c r="Y418" s="71">
        <v>12526</v>
      </c>
      <c r="Z418" s="71">
        <v>21940</v>
      </c>
      <c r="AA418" s="71">
        <v>6460</v>
      </c>
      <c r="AB418" s="71">
        <v>31172</v>
      </c>
      <c r="AC418" s="71">
        <v>0</v>
      </c>
      <c r="AD418" s="71">
        <v>3.9387070915634479</v>
      </c>
      <c r="AE418" s="72"/>
      <c r="AF418" s="71"/>
      <c r="AG418" s="71"/>
      <c r="AH418" s="71"/>
      <c r="AI418" s="71"/>
      <c r="AJ418" s="71"/>
      <c r="AK418" s="71"/>
      <c r="AL418" s="71"/>
      <c r="AM418" s="71"/>
      <c r="AN418" s="71"/>
      <c r="AO418" s="71"/>
      <c r="AP418" s="71"/>
      <c r="AQ418" s="72"/>
      <c r="AR418" s="71">
        <v>1060</v>
      </c>
      <c r="AS418" s="71">
        <v>174</v>
      </c>
      <c r="AT418" s="71">
        <v>0</v>
      </c>
      <c r="AU418" s="71">
        <v>0</v>
      </c>
      <c r="AV418" s="71">
        <v>0</v>
      </c>
      <c r="AW418" s="71">
        <v>0</v>
      </c>
      <c r="AX418" s="71"/>
      <c r="AY418" s="72"/>
      <c r="AZ418" s="71">
        <v>4632.3</v>
      </c>
      <c r="BA418" s="71">
        <v>4889.2</v>
      </c>
      <c r="BB418" s="71">
        <v>0</v>
      </c>
      <c r="BC418" s="71">
        <v>0</v>
      </c>
      <c r="BD418" s="71">
        <v>0</v>
      </c>
      <c r="BE418" s="71">
        <v>0</v>
      </c>
      <c r="BF418" s="71"/>
      <c r="BG418" s="72"/>
      <c r="BH418" s="71">
        <v>0</v>
      </c>
      <c r="BI418" s="71">
        <v>0</v>
      </c>
      <c r="BJ418" s="71">
        <v>51.481999999999999</v>
      </c>
      <c r="BK418" s="71">
        <v>0</v>
      </c>
      <c r="BL418" s="71">
        <v>20.753</v>
      </c>
      <c r="BM418" s="71">
        <v>0</v>
      </c>
      <c r="BN418" s="72"/>
      <c r="BO418" s="71">
        <v>0</v>
      </c>
      <c r="BP418" s="71">
        <v>0</v>
      </c>
      <c r="BQ418" s="71">
        <v>6</v>
      </c>
      <c r="BR418" s="71">
        <v>0</v>
      </c>
      <c r="BS418" s="71">
        <v>3</v>
      </c>
      <c r="BT418" s="71">
        <v>0</v>
      </c>
      <c r="BU418"/>
      <c r="BV418" s="70">
        <v>72.234999999999999</v>
      </c>
      <c r="BW418" s="70">
        <v>0</v>
      </c>
      <c r="BX418" s="70">
        <v>0</v>
      </c>
      <c r="BY418" s="70">
        <v>0</v>
      </c>
      <c r="BZ418" s="70">
        <v>0</v>
      </c>
      <c r="CA418" s="70">
        <v>0</v>
      </c>
      <c r="CB418" s="70">
        <v>0</v>
      </c>
      <c r="CC418" s="70">
        <v>0</v>
      </c>
      <c r="CD418" s="70">
        <v>0</v>
      </c>
    </row>
    <row r="419" spans="1:82">
      <c r="A419" s="70" t="s">
        <v>2124</v>
      </c>
      <c r="B419" s="70">
        <v>250</v>
      </c>
      <c r="C419" s="70">
        <v>12</v>
      </c>
      <c r="D419" s="70">
        <v>15</v>
      </c>
      <c r="E419" s="70">
        <v>2015</v>
      </c>
      <c r="F419" s="70" t="s">
        <v>182</v>
      </c>
      <c r="G419" s="70" t="s">
        <v>2112</v>
      </c>
      <c r="H419" s="70" t="s">
        <v>2113</v>
      </c>
      <c r="I419" s="148"/>
      <c r="J419" s="71">
        <v>52.945964136284033</v>
      </c>
      <c r="K419" s="71">
        <v>1.665991133674793</v>
      </c>
      <c r="L419" s="71">
        <v>5.5451236793424581</v>
      </c>
      <c r="M419" s="71">
        <v>62.954802209533973</v>
      </c>
      <c r="N419" s="71">
        <v>44.577067944740342</v>
      </c>
      <c r="O419" s="71">
        <v>38.191550934800262</v>
      </c>
      <c r="P419" s="71">
        <v>32.72472886735428</v>
      </c>
      <c r="Q419" s="71">
        <v>2.2506049462954798</v>
      </c>
      <c r="R419" s="71">
        <v>0</v>
      </c>
      <c r="S419" s="71">
        <v>3.3924770566651499</v>
      </c>
      <c r="T419" s="72"/>
      <c r="U419" s="71">
        <v>10744421</v>
      </c>
      <c r="V419" s="71">
        <v>678</v>
      </c>
      <c r="W419" s="71">
        <v>192</v>
      </c>
      <c r="X419" s="71">
        <v>12845</v>
      </c>
      <c r="Y419" s="71">
        <v>12536</v>
      </c>
      <c r="Z419" s="71">
        <v>22189</v>
      </c>
      <c r="AA419" s="71">
        <v>6512</v>
      </c>
      <c r="AB419" s="71">
        <v>30977</v>
      </c>
      <c r="AC419" s="71">
        <v>0</v>
      </c>
      <c r="AD419" s="71">
        <v>3.3924770566651499</v>
      </c>
      <c r="AE419" s="72"/>
      <c r="AF419" s="71">
        <v>80428587.015838012</v>
      </c>
      <c r="AG419" s="71">
        <v>1246277.741955495</v>
      </c>
      <c r="AH419" s="71">
        <v>1165079.684545503</v>
      </c>
      <c r="AI419" s="71">
        <v>82291626.875696421</v>
      </c>
      <c r="AJ419" s="71">
        <v>65085478.339833193</v>
      </c>
      <c r="AK419" s="71">
        <v>0</v>
      </c>
      <c r="AL419" s="71">
        <v>0</v>
      </c>
      <c r="AM419" s="71">
        <v>4245267.9063722733</v>
      </c>
      <c r="AN419" s="71">
        <v>0</v>
      </c>
      <c r="AO419" s="71">
        <v>0</v>
      </c>
      <c r="AP419" s="71">
        <v>234462317.5642409</v>
      </c>
      <c r="AQ419" s="72"/>
      <c r="AR419" s="71">
        <v>1126</v>
      </c>
      <c r="AS419" s="71">
        <v>262</v>
      </c>
      <c r="AT419" s="71">
        <v>0</v>
      </c>
      <c r="AU419" s="71">
        <v>0</v>
      </c>
      <c r="AV419" s="71">
        <v>0</v>
      </c>
      <c r="AW419" s="71">
        <v>0</v>
      </c>
      <c r="AX419" s="71"/>
      <c r="AY419" s="72"/>
      <c r="AZ419" s="71">
        <v>4967</v>
      </c>
      <c r="BA419" s="71">
        <v>7500.2</v>
      </c>
      <c r="BB419" s="71">
        <v>0</v>
      </c>
      <c r="BC419" s="71">
        <v>0</v>
      </c>
      <c r="BD419" s="71">
        <v>0</v>
      </c>
      <c r="BE419" s="71">
        <v>0</v>
      </c>
      <c r="BF419" s="71"/>
      <c r="BG419" s="72"/>
      <c r="BH419" s="71">
        <v>0</v>
      </c>
      <c r="BI419" s="71">
        <v>0</v>
      </c>
      <c r="BJ419" s="71">
        <v>59.16</v>
      </c>
      <c r="BK419" s="71">
        <v>0</v>
      </c>
      <c r="BL419" s="71">
        <v>20.004000000000001</v>
      </c>
      <c r="BM419" s="71">
        <v>0</v>
      </c>
      <c r="BN419" s="72"/>
      <c r="BO419" s="71">
        <v>0</v>
      </c>
      <c r="BP419" s="71">
        <v>0</v>
      </c>
      <c r="BQ419" s="71">
        <v>7</v>
      </c>
      <c r="BR419" s="71">
        <v>0</v>
      </c>
      <c r="BS419" s="71">
        <v>3</v>
      </c>
      <c r="BT419" s="71">
        <v>0</v>
      </c>
      <c r="BU419"/>
      <c r="BV419" s="70">
        <v>79.164000000000001</v>
      </c>
      <c r="BW419" s="70">
        <v>0</v>
      </c>
      <c r="BX419" s="70">
        <v>0</v>
      </c>
      <c r="BY419" s="70">
        <v>0</v>
      </c>
      <c r="BZ419" s="70">
        <v>0</v>
      </c>
      <c r="CA419" s="70">
        <v>0</v>
      </c>
      <c r="CB419" s="70">
        <v>0</v>
      </c>
      <c r="CC419" s="70">
        <v>0</v>
      </c>
      <c r="CD419" s="70">
        <v>0</v>
      </c>
    </row>
    <row r="420" spans="1:82">
      <c r="A420" s="70" t="s">
        <v>2125</v>
      </c>
      <c r="B420" s="70">
        <v>251</v>
      </c>
      <c r="C420" s="70">
        <v>13</v>
      </c>
      <c r="D420" s="70">
        <v>15</v>
      </c>
      <c r="E420" s="70">
        <v>2016</v>
      </c>
      <c r="F420" s="70" t="s">
        <v>155</v>
      </c>
      <c r="G420" s="70" t="s">
        <v>2112</v>
      </c>
      <c r="H420" s="70" t="s">
        <v>2113</v>
      </c>
      <c r="I420" s="148"/>
      <c r="J420" s="71">
        <v>44.63044369666784</v>
      </c>
      <c r="K420" s="71">
        <v>1.8222239714461943</v>
      </c>
      <c r="L420" s="71">
        <v>6.4440765541854663</v>
      </c>
      <c r="M420" s="71">
        <v>53.467068962189771</v>
      </c>
      <c r="N420" s="71">
        <v>42.098763464339847</v>
      </c>
      <c r="O420" s="71">
        <v>38.203854232422295</v>
      </c>
      <c r="P420" s="71">
        <v>31.528246630120009</v>
      </c>
      <c r="Q420" s="71">
        <v>2.1871913744435441</v>
      </c>
      <c r="R420" s="71">
        <v>0</v>
      </c>
      <c r="S420" s="71">
        <v>4.2824112629945619</v>
      </c>
      <c r="T420" s="72"/>
      <c r="U420" s="71">
        <v>8655049</v>
      </c>
      <c r="V420" s="71">
        <v>678</v>
      </c>
      <c r="W420" s="71">
        <v>192</v>
      </c>
      <c r="X420" s="71">
        <v>12845</v>
      </c>
      <c r="Y420" s="71">
        <v>12716</v>
      </c>
      <c r="Z420" s="71">
        <v>22469</v>
      </c>
      <c r="AA420" s="71">
        <v>6489</v>
      </c>
      <c r="AB420" s="71">
        <v>30966</v>
      </c>
      <c r="AC420" s="71">
        <v>0</v>
      </c>
      <c r="AD420" s="71">
        <v>4.2824112629945619</v>
      </c>
      <c r="AE420" s="72"/>
      <c r="AF420" s="71">
        <v>67152600.845996037</v>
      </c>
      <c r="AG420" s="71">
        <v>1368958.356264242</v>
      </c>
      <c r="AH420" s="71">
        <v>1103514.527024945</v>
      </c>
      <c r="AI420" s="71">
        <v>82249262.078999668</v>
      </c>
      <c r="AJ420" s="71">
        <v>57625119.157247297</v>
      </c>
      <c r="AK420" s="71">
        <v>0</v>
      </c>
      <c r="AL420" s="71">
        <v>0</v>
      </c>
      <c r="AM420" s="71">
        <v>4247057.3879542537</v>
      </c>
      <c r="AN420" s="71">
        <v>0</v>
      </c>
      <c r="AO420" s="71">
        <v>0</v>
      </c>
      <c r="AP420" s="71">
        <v>213746512.35348645</v>
      </c>
      <c r="AQ420" s="72"/>
      <c r="AR420" s="71">
        <v>1206</v>
      </c>
      <c r="AS420" s="71">
        <v>303</v>
      </c>
      <c r="AT420" s="71">
        <v>0</v>
      </c>
      <c r="AU420" s="71">
        <v>0</v>
      </c>
      <c r="AV420" s="71">
        <v>0</v>
      </c>
      <c r="AW420" s="71">
        <v>0</v>
      </c>
      <c r="AX420" s="71"/>
      <c r="AY420" s="72"/>
      <c r="AZ420" s="71">
        <v>5366.7000000000007</v>
      </c>
      <c r="BA420" s="71">
        <v>8823.2000000000007</v>
      </c>
      <c r="BB420" s="71">
        <v>0</v>
      </c>
      <c r="BC420" s="71">
        <v>0</v>
      </c>
      <c r="BD420" s="71">
        <v>0</v>
      </c>
      <c r="BE420" s="71">
        <v>0</v>
      </c>
      <c r="BF420" s="71"/>
      <c r="BG420" s="72"/>
      <c r="BH420" s="71">
        <v>0</v>
      </c>
      <c r="BI420" s="71">
        <v>0</v>
      </c>
      <c r="BJ420" s="71">
        <v>62.347999999999999</v>
      </c>
      <c r="BK420" s="71">
        <v>0</v>
      </c>
      <c r="BL420" s="71">
        <v>20.820999999999998</v>
      </c>
      <c r="BM420" s="71">
        <v>0</v>
      </c>
      <c r="BN420" s="72"/>
      <c r="BO420" s="71">
        <v>0</v>
      </c>
      <c r="BP420" s="71">
        <v>0</v>
      </c>
      <c r="BQ420" s="71">
        <v>8</v>
      </c>
      <c r="BR420" s="71">
        <v>0</v>
      </c>
      <c r="BS420" s="71">
        <v>3</v>
      </c>
      <c r="BT420" s="71">
        <v>0</v>
      </c>
      <c r="BU420"/>
      <c r="BV420" s="70">
        <v>83.168999999999997</v>
      </c>
      <c r="BW420" s="70">
        <v>0</v>
      </c>
      <c r="BX420" s="70">
        <v>0</v>
      </c>
      <c r="BY420" s="70">
        <v>0</v>
      </c>
      <c r="BZ420" s="70">
        <v>0</v>
      </c>
      <c r="CA420" s="70">
        <v>0</v>
      </c>
      <c r="CB420" s="70">
        <v>0</v>
      </c>
      <c r="CC420" s="70">
        <v>0</v>
      </c>
      <c r="CD420" s="70">
        <v>0</v>
      </c>
    </row>
    <row r="421" spans="1:82">
      <c r="A421" s="70" t="s">
        <v>2126</v>
      </c>
      <c r="B421" s="70">
        <v>252</v>
      </c>
      <c r="C421" s="70">
        <v>14</v>
      </c>
      <c r="D421" s="70">
        <v>15</v>
      </c>
      <c r="E421" s="70">
        <v>2017</v>
      </c>
      <c r="F421" s="70" t="s">
        <v>156</v>
      </c>
      <c r="G421" s="70" t="s">
        <v>2112</v>
      </c>
      <c r="H421" s="70" t="s">
        <v>2113</v>
      </c>
      <c r="I421" s="148"/>
      <c r="J421" s="71">
        <v>42.453823819209902</v>
      </c>
      <c r="K421" s="71">
        <v>1.8241411319157297</v>
      </c>
      <c r="L421" s="71">
        <v>6.0075506746428671</v>
      </c>
      <c r="M421" s="71">
        <v>54.039645752383066</v>
      </c>
      <c r="N421" s="71">
        <v>45.803344144404996</v>
      </c>
      <c r="O421" s="71">
        <v>37.700881744764743</v>
      </c>
      <c r="P421" s="71">
        <v>31.193344023411534</v>
      </c>
      <c r="Q421" s="71">
        <v>2.10481733230097</v>
      </c>
      <c r="R421" s="71">
        <v>0</v>
      </c>
      <c r="S421" s="71">
        <v>3.7003915184866867</v>
      </c>
      <c r="T421" s="72"/>
      <c r="U421" s="71">
        <v>9804186</v>
      </c>
      <c r="V421" s="71">
        <v>678</v>
      </c>
      <c r="W421" s="71">
        <v>192</v>
      </c>
      <c r="X421" s="71">
        <v>12845</v>
      </c>
      <c r="Y421" s="71">
        <v>12811</v>
      </c>
      <c r="Z421" s="71">
        <v>22541</v>
      </c>
      <c r="AA421" s="71">
        <v>6461</v>
      </c>
      <c r="AB421" s="71">
        <v>30816</v>
      </c>
      <c r="AC421" s="71">
        <v>0</v>
      </c>
      <c r="AD421" s="71">
        <v>3.7003915184866871</v>
      </c>
      <c r="AE421" s="72"/>
      <c r="AF421" s="71">
        <v>66622972.580470137</v>
      </c>
      <c r="AG421" s="71">
        <v>1390870.4886477811</v>
      </c>
      <c r="AH421" s="71">
        <v>1320178.700580474</v>
      </c>
      <c r="AI421" s="71">
        <v>85439295.159636945</v>
      </c>
      <c r="AJ421" s="71">
        <v>66062774.805372827</v>
      </c>
      <c r="AK421" s="71">
        <v>0</v>
      </c>
      <c r="AL421" s="71">
        <v>0</v>
      </c>
      <c r="AM421" s="71">
        <v>4233097.8411180228</v>
      </c>
      <c r="AN421" s="71">
        <v>0</v>
      </c>
      <c r="AO421" s="71">
        <v>0</v>
      </c>
      <c r="AP421" s="71">
        <v>225069189.57582623</v>
      </c>
      <c r="AQ421" s="72"/>
      <c r="AR421" s="71">
        <v>1256</v>
      </c>
      <c r="AS421" s="71">
        <v>333</v>
      </c>
      <c r="AT421" s="71">
        <v>0</v>
      </c>
      <c r="AU421" s="71">
        <v>0</v>
      </c>
      <c r="AV421" s="71">
        <v>0</v>
      </c>
      <c r="AW421" s="71">
        <v>0</v>
      </c>
      <c r="AX421" s="71"/>
      <c r="AY421" s="72"/>
      <c r="AZ421" s="71">
        <v>5650</v>
      </c>
      <c r="BA421" s="71">
        <v>10925</v>
      </c>
      <c r="BB421" s="71">
        <v>0</v>
      </c>
      <c r="BC421" s="71">
        <v>0</v>
      </c>
      <c r="BD421" s="71">
        <v>0</v>
      </c>
      <c r="BE421" s="71">
        <v>0</v>
      </c>
      <c r="BF421" s="71"/>
      <c r="BG421" s="72"/>
      <c r="BH421" s="71">
        <v>0</v>
      </c>
      <c r="BI421" s="71">
        <v>0</v>
      </c>
      <c r="BJ421" s="71">
        <v>63.786999999999999</v>
      </c>
      <c r="BK421" s="71">
        <v>0</v>
      </c>
      <c r="BL421" s="71">
        <v>20.701999999999998</v>
      </c>
      <c r="BM421" s="71">
        <v>0</v>
      </c>
      <c r="BN421" s="72"/>
      <c r="BO421" s="71">
        <v>0</v>
      </c>
      <c r="BP421" s="71">
        <v>0</v>
      </c>
      <c r="BQ421" s="71">
        <v>8</v>
      </c>
      <c r="BR421" s="71">
        <v>0</v>
      </c>
      <c r="BS421" s="71">
        <v>3</v>
      </c>
      <c r="BT421" s="71">
        <v>0</v>
      </c>
      <c r="BU421"/>
      <c r="BV421" s="70">
        <v>84.489000000000004</v>
      </c>
      <c r="BW421" s="70">
        <v>0</v>
      </c>
      <c r="BX421" s="70">
        <v>0</v>
      </c>
      <c r="BY421" s="70">
        <v>0</v>
      </c>
      <c r="BZ421" s="70">
        <v>0</v>
      </c>
      <c r="CA421" s="70">
        <v>0</v>
      </c>
      <c r="CB421" s="70">
        <v>0</v>
      </c>
      <c r="CC421" s="70">
        <v>0</v>
      </c>
      <c r="CD421" s="70">
        <v>0</v>
      </c>
    </row>
    <row r="422" spans="1:82">
      <c r="A422" s="70" t="s">
        <v>2127</v>
      </c>
      <c r="B422" s="70">
        <v>253</v>
      </c>
      <c r="C422" s="70">
        <v>15</v>
      </c>
      <c r="D422" s="70">
        <v>15</v>
      </c>
      <c r="E422" s="70">
        <v>2018</v>
      </c>
      <c r="F422" s="70" t="s">
        <v>183</v>
      </c>
      <c r="G422" s="70" t="s">
        <v>2112</v>
      </c>
      <c r="H422" s="70" t="s">
        <v>2113</v>
      </c>
      <c r="I422" s="148"/>
      <c r="J422" s="71">
        <v>46.204082866058855</v>
      </c>
      <c r="K422" s="71">
        <v>1.7416394873791989</v>
      </c>
      <c r="L422" s="71">
        <v>5.316134653614597</v>
      </c>
      <c r="M422" s="71">
        <v>50.229932104654523</v>
      </c>
      <c r="N422" s="71">
        <v>43.004242955189142</v>
      </c>
      <c r="O422" s="71">
        <v>37.447155661940528</v>
      </c>
      <c r="P422" s="71">
        <v>31.035794398436011</v>
      </c>
      <c r="Q422" s="71">
        <v>1.9583409897813899</v>
      </c>
      <c r="R422" s="71">
        <v>0</v>
      </c>
      <c r="S422" s="71">
        <v>4.3712757690818389</v>
      </c>
      <c r="T422" s="72"/>
      <c r="U422" s="71">
        <v>10830633</v>
      </c>
      <c r="V422" s="71">
        <v>678</v>
      </c>
      <c r="W422" s="71">
        <v>192</v>
      </c>
      <c r="X422" s="71">
        <v>12845</v>
      </c>
      <c r="Y422" s="71">
        <v>13044</v>
      </c>
      <c r="Z422" s="71">
        <v>22818</v>
      </c>
      <c r="AA422" s="71">
        <v>6493</v>
      </c>
      <c r="AB422" s="71">
        <v>30898</v>
      </c>
      <c r="AC422" s="71">
        <v>0</v>
      </c>
      <c r="AD422" s="71">
        <v>4.3712757690818389</v>
      </c>
      <c r="AE422" s="72"/>
      <c r="AF422" s="71">
        <v>70684637.420239925</v>
      </c>
      <c r="AG422" s="71">
        <v>1255214.311595923</v>
      </c>
      <c r="AH422" s="71">
        <v>1233752.812090436</v>
      </c>
      <c r="AI422" s="71">
        <v>78426192.610019684</v>
      </c>
      <c r="AJ422" s="71">
        <v>60101165.756920338</v>
      </c>
      <c r="AK422" s="71">
        <v>0</v>
      </c>
      <c r="AL422" s="71">
        <v>0</v>
      </c>
      <c r="AM422" s="71">
        <v>4253144.0187685266</v>
      </c>
      <c r="AN422" s="71">
        <v>0</v>
      </c>
      <c r="AO422" s="71">
        <v>0</v>
      </c>
      <c r="AP422" s="71">
        <v>215954106.92963484</v>
      </c>
      <c r="AQ422" s="72"/>
      <c r="AR422" s="71">
        <v>1322</v>
      </c>
      <c r="AS422" s="71">
        <v>362</v>
      </c>
      <c r="AT422" s="71">
        <v>0</v>
      </c>
      <c r="AU422" s="71">
        <v>0</v>
      </c>
      <c r="AV422" s="71">
        <v>0</v>
      </c>
      <c r="AW422" s="71">
        <v>0</v>
      </c>
      <c r="AX422" s="71"/>
      <c r="AY422" s="72"/>
      <c r="AZ422" s="71">
        <v>6014.9</v>
      </c>
      <c r="BA422" s="71">
        <v>11423</v>
      </c>
      <c r="BB422" s="71">
        <v>0</v>
      </c>
      <c r="BC422" s="71">
        <v>0</v>
      </c>
      <c r="BD422" s="71">
        <v>0</v>
      </c>
      <c r="BE422" s="71">
        <v>0</v>
      </c>
      <c r="BF422" s="71"/>
      <c r="BG422" s="72"/>
      <c r="BH422" s="71">
        <v>0</v>
      </c>
      <c r="BI422" s="71">
        <v>0</v>
      </c>
      <c r="BJ422" s="71">
        <v>69.751999999999995</v>
      </c>
      <c r="BK422" s="71">
        <v>0</v>
      </c>
      <c r="BL422" s="71">
        <v>16.116</v>
      </c>
      <c r="BM422" s="71">
        <v>0</v>
      </c>
      <c r="BN422" s="72"/>
      <c r="BO422" s="71">
        <v>0</v>
      </c>
      <c r="BP422" s="71">
        <v>0</v>
      </c>
      <c r="BQ422" s="71">
        <v>8</v>
      </c>
      <c r="BR422" s="71">
        <v>0</v>
      </c>
      <c r="BS422" s="71">
        <v>2</v>
      </c>
      <c r="BT422" s="71">
        <v>0</v>
      </c>
      <c r="BU422"/>
      <c r="BV422" s="70">
        <v>85.867999999999995</v>
      </c>
      <c r="BW422" s="70">
        <v>0</v>
      </c>
      <c r="BX422" s="70">
        <v>0</v>
      </c>
      <c r="BY422" s="70">
        <v>0</v>
      </c>
      <c r="BZ422" s="70">
        <v>0</v>
      </c>
      <c r="CA422" s="70">
        <v>0</v>
      </c>
      <c r="CB422" s="70">
        <v>0</v>
      </c>
      <c r="CC422" s="70">
        <v>0</v>
      </c>
      <c r="CD422" s="70">
        <v>0</v>
      </c>
    </row>
    <row r="423" spans="1:82">
      <c r="A423" s="70" t="s">
        <v>2128</v>
      </c>
      <c r="B423" s="70">
        <v>254</v>
      </c>
      <c r="C423" s="70">
        <v>16</v>
      </c>
      <c r="D423" s="70">
        <v>15</v>
      </c>
      <c r="E423" s="70">
        <v>2019</v>
      </c>
      <c r="F423" s="70" t="s">
        <v>158</v>
      </c>
      <c r="G423" s="70" t="s">
        <v>2112</v>
      </c>
      <c r="H423" s="70" t="s">
        <v>2113</v>
      </c>
      <c r="I423" s="148"/>
      <c r="J423" s="71">
        <v>48.316127677343388</v>
      </c>
      <c r="K423" s="71">
        <v>1.5712842246026273</v>
      </c>
      <c r="L423" s="71">
        <v>5.3587392915796173</v>
      </c>
      <c r="M423" s="71">
        <v>48.821652665745511</v>
      </c>
      <c r="N423" s="71">
        <v>38.358651654468602</v>
      </c>
      <c r="O423" s="71">
        <v>36.687765799597052</v>
      </c>
      <c r="P423" s="71">
        <v>30.841233411996686</v>
      </c>
      <c r="Q423" s="71">
        <v>1.91363390805864</v>
      </c>
      <c r="R423" s="71">
        <v>0</v>
      </c>
      <c r="S423" s="71">
        <v>3.2587802629379983</v>
      </c>
      <c r="T423" s="72"/>
      <c r="U423" s="71">
        <v>11341685</v>
      </c>
      <c r="V423" s="71">
        <v>678</v>
      </c>
      <c r="W423" s="71">
        <v>192</v>
      </c>
      <c r="X423" s="71">
        <v>12845</v>
      </c>
      <c r="Y423" s="71">
        <v>13308</v>
      </c>
      <c r="Z423" s="71">
        <v>22969</v>
      </c>
      <c r="AA423" s="71">
        <v>6404</v>
      </c>
      <c r="AB423" s="71">
        <v>31010</v>
      </c>
      <c r="AC423" s="71">
        <v>0</v>
      </c>
      <c r="AD423" s="71">
        <v>3.2587802629379978</v>
      </c>
      <c r="AE423" s="72"/>
      <c r="AF423" s="71">
        <v>75862920.848049432</v>
      </c>
      <c r="AG423" s="71">
        <v>1173844.7243783509</v>
      </c>
      <c r="AH423" s="71">
        <v>1314151.505647724</v>
      </c>
      <c r="AI423" s="71">
        <v>78534993.939784378</v>
      </c>
      <c r="AJ423" s="71">
        <v>55325025.57564123</v>
      </c>
      <c r="AK423" s="71">
        <v>0</v>
      </c>
      <c r="AL423" s="71">
        <v>0</v>
      </c>
      <c r="AM423" s="71">
        <v>4223328.5568449851</v>
      </c>
      <c r="AN423" s="71">
        <v>0</v>
      </c>
      <c r="AO423" s="71">
        <v>0</v>
      </c>
      <c r="AP423" s="71">
        <v>216434265.15034607</v>
      </c>
      <c r="AQ423" s="72"/>
      <c r="AR423" s="71">
        <v>1385</v>
      </c>
      <c r="AS423" s="71">
        <v>394</v>
      </c>
      <c r="AT423" s="71">
        <v>0</v>
      </c>
      <c r="AU423" s="71">
        <v>0</v>
      </c>
      <c r="AV423" s="71">
        <v>0</v>
      </c>
      <c r="AW423" s="71">
        <v>0</v>
      </c>
      <c r="AX423" s="71"/>
      <c r="AY423" s="72"/>
      <c r="AZ423" s="71">
        <v>6385.2000000000016</v>
      </c>
      <c r="BA423" s="71">
        <v>12163.6</v>
      </c>
      <c r="BB423" s="71">
        <v>0</v>
      </c>
      <c r="BC423" s="71">
        <v>0</v>
      </c>
      <c r="BD423" s="71">
        <v>0</v>
      </c>
      <c r="BE423" s="71">
        <v>0</v>
      </c>
      <c r="BF423" s="71"/>
      <c r="BG423" s="72"/>
      <c r="BH423" s="71">
        <v>0</v>
      </c>
      <c r="BI423" s="71">
        <v>0</v>
      </c>
      <c r="BJ423" s="71">
        <v>67.263000000000005</v>
      </c>
      <c r="BK423" s="71">
        <v>0</v>
      </c>
      <c r="BL423" s="71">
        <v>16.981000000000002</v>
      </c>
      <c r="BM423" s="71">
        <v>0</v>
      </c>
      <c r="BN423" s="72"/>
      <c r="BO423" s="71">
        <v>0</v>
      </c>
      <c r="BP423" s="71">
        <v>0</v>
      </c>
      <c r="BQ423" s="71">
        <v>8</v>
      </c>
      <c r="BR423" s="71">
        <v>0</v>
      </c>
      <c r="BS423" s="71">
        <v>2</v>
      </c>
      <c r="BT423" s="71">
        <v>0</v>
      </c>
      <c r="BU423"/>
      <c r="BV423" s="70">
        <v>84.244</v>
      </c>
      <c r="BW423" s="70">
        <v>0</v>
      </c>
      <c r="BX423" s="70">
        <v>0</v>
      </c>
      <c r="BY423" s="70">
        <v>0</v>
      </c>
      <c r="BZ423" s="70">
        <v>0</v>
      </c>
      <c r="CA423" s="70">
        <v>0</v>
      </c>
      <c r="CB423" s="70">
        <v>0</v>
      </c>
      <c r="CC423" s="70">
        <v>0</v>
      </c>
      <c r="CD423" s="70">
        <v>0</v>
      </c>
    </row>
    <row r="424" spans="1:82">
      <c r="A424" s="70" t="s">
        <v>2129</v>
      </c>
      <c r="B424" s="70">
        <v>255</v>
      </c>
      <c r="C424" s="70">
        <v>17</v>
      </c>
      <c r="D424" s="70">
        <v>15</v>
      </c>
      <c r="E424" s="70">
        <v>2020</v>
      </c>
      <c r="F424" s="70" t="s">
        <v>159</v>
      </c>
      <c r="G424" s="70" t="s">
        <v>2112</v>
      </c>
      <c r="H424" s="70" t="s">
        <v>2113</v>
      </c>
      <c r="I424" s="148"/>
      <c r="J424" s="71">
        <v>54.74838408678545</v>
      </c>
      <c r="K424" s="71">
        <v>1.6249736179954823</v>
      </c>
      <c r="L424" s="71">
        <v>6.8233700287430787</v>
      </c>
      <c r="M424" s="71">
        <v>48.124220874160869</v>
      </c>
      <c r="N424" s="71">
        <v>38.261410913731325</v>
      </c>
      <c r="O424" s="71">
        <v>32.321398373149187</v>
      </c>
      <c r="P424" s="71">
        <v>29.129539014023955</v>
      </c>
      <c r="Q424" s="71">
        <v>1.82648528945174</v>
      </c>
      <c r="R424" s="71">
        <v>0</v>
      </c>
      <c r="S424" s="71">
        <v>3.2000737254062259</v>
      </c>
      <c r="T424" s="72"/>
      <c r="U424" s="71">
        <v>13671427</v>
      </c>
      <c r="V424" s="71">
        <v>607</v>
      </c>
      <c r="W424" s="71">
        <v>271</v>
      </c>
      <c r="X424" s="71">
        <v>12937</v>
      </c>
      <c r="Y424" s="71">
        <v>13493</v>
      </c>
      <c r="Z424" s="71">
        <v>23096</v>
      </c>
      <c r="AA424" s="71">
        <v>6429</v>
      </c>
      <c r="AB424" s="71">
        <v>30978</v>
      </c>
      <c r="AC424" s="71">
        <v>0</v>
      </c>
      <c r="AD424" s="71">
        <v>3.2000737254062259</v>
      </c>
      <c r="AE424" s="72"/>
      <c r="AF424" s="71">
        <v>88483375.840133414</v>
      </c>
      <c r="AG424" s="71">
        <v>1243836.0342683818</v>
      </c>
      <c r="AH424" s="71">
        <v>1772831.8688021938</v>
      </c>
      <c r="AI424" s="71">
        <v>78884764.130573168</v>
      </c>
      <c r="AJ424" s="71">
        <v>60047795.728214897</v>
      </c>
      <c r="AK424" s="71"/>
      <c r="AL424" s="71"/>
      <c r="AM424" s="71">
        <v>4042973.172758427</v>
      </c>
      <c r="AN424" s="71"/>
      <c r="AO424" s="71"/>
      <c r="AP424" s="71">
        <v>234475576.77475047</v>
      </c>
      <c r="AQ424" s="72"/>
      <c r="AR424" s="71">
        <v>1439</v>
      </c>
      <c r="AS424" s="71">
        <v>410</v>
      </c>
      <c r="AT424" s="71">
        <v>0</v>
      </c>
      <c r="AU424" s="71">
        <v>0</v>
      </c>
      <c r="AV424" s="71">
        <v>0</v>
      </c>
      <c r="AW424" s="71">
        <v>0</v>
      </c>
      <c r="AX424" s="71"/>
      <c r="AY424" s="72"/>
      <c r="AZ424" s="71">
        <v>6694.6000000000022</v>
      </c>
      <c r="BA424" s="71">
        <v>12832.4</v>
      </c>
      <c r="BB424" s="71">
        <v>0</v>
      </c>
      <c r="BC424" s="71">
        <v>0</v>
      </c>
      <c r="BD424" s="71">
        <v>0</v>
      </c>
      <c r="BE424" s="71">
        <v>0</v>
      </c>
      <c r="BF424" s="71"/>
      <c r="BG424" s="72"/>
      <c r="BH424" s="71">
        <v>0</v>
      </c>
      <c r="BI424" s="71">
        <v>0</v>
      </c>
      <c r="BJ424" s="71">
        <v>69.799000000000007</v>
      </c>
      <c r="BK424" s="71">
        <v>0</v>
      </c>
      <c r="BL424" s="71">
        <v>15.991999999999999</v>
      </c>
      <c r="BM424" s="71">
        <v>0</v>
      </c>
      <c r="BN424" s="72"/>
      <c r="BO424" s="71">
        <v>0</v>
      </c>
      <c r="BP424" s="71">
        <v>0</v>
      </c>
      <c r="BQ424" s="71">
        <v>8</v>
      </c>
      <c r="BR424" s="71">
        <v>0</v>
      </c>
      <c r="BS424" s="71">
        <v>2</v>
      </c>
      <c r="BT424" s="71">
        <v>0</v>
      </c>
      <c r="BU424"/>
      <c r="BV424" s="70">
        <v>85.790999999999997</v>
      </c>
      <c r="BW424" s="70">
        <v>0</v>
      </c>
      <c r="BX424" s="70">
        <v>0</v>
      </c>
      <c r="BY424" s="70">
        <v>0</v>
      </c>
      <c r="BZ424" s="70">
        <v>0</v>
      </c>
      <c r="CA424" s="70">
        <v>0</v>
      </c>
      <c r="CB424" s="70">
        <v>0</v>
      </c>
      <c r="CC424" s="70">
        <v>0</v>
      </c>
      <c r="CD424" s="70">
        <v>0</v>
      </c>
    </row>
    <row r="425" spans="1:82">
      <c r="A425" s="70" t="s">
        <v>2130</v>
      </c>
      <c r="B425" s="70">
        <v>255</v>
      </c>
      <c r="C425" s="70">
        <v>18</v>
      </c>
      <c r="D425" s="70">
        <v>15</v>
      </c>
      <c r="E425" s="70">
        <v>2021</v>
      </c>
      <c r="F425" s="70" t="s">
        <v>160</v>
      </c>
      <c r="G425" s="1064" t="s">
        <v>2112</v>
      </c>
      <c r="H425" s="70" t="s">
        <v>2113</v>
      </c>
      <c r="I425" s="148"/>
      <c r="J425" s="71">
        <v>56.557209252461043</v>
      </c>
      <c r="K425" s="71">
        <v>1.7000840652724782</v>
      </c>
      <c r="L425" s="71">
        <v>6.1905621576366485</v>
      </c>
      <c r="M425" s="71">
        <v>53.888197625982123</v>
      </c>
      <c r="N425" s="71">
        <v>38.354374030688845</v>
      </c>
      <c r="O425" s="71">
        <v>31.410984405760388</v>
      </c>
      <c r="P425" s="71">
        <v>29.900934716975836</v>
      </c>
      <c r="Q425" s="71">
        <v>1.79633774618951</v>
      </c>
      <c r="R425" s="71">
        <v>0</v>
      </c>
      <c r="S425" s="71">
        <v>3.178885947533129</v>
      </c>
      <c r="T425" s="72"/>
      <c r="U425" s="71">
        <v>15056602</v>
      </c>
      <c r="V425" s="71">
        <v>607</v>
      </c>
      <c r="W425" s="71">
        <v>271</v>
      </c>
      <c r="X425" s="71">
        <v>12937</v>
      </c>
      <c r="Y425" s="71">
        <v>13599</v>
      </c>
      <c r="Z425" s="71">
        <v>23111</v>
      </c>
      <c r="AA425" s="71">
        <v>6435</v>
      </c>
      <c r="AB425" s="71">
        <v>30766</v>
      </c>
      <c r="AC425" s="71">
        <v>0</v>
      </c>
      <c r="AD425" s="71">
        <v>3.178885947533129</v>
      </c>
      <c r="AE425" s="72"/>
      <c r="AF425" s="71">
        <v>90990291.2560018</v>
      </c>
      <c r="AG425" s="71">
        <v>1203150.1759245968</v>
      </c>
      <c r="AH425" s="71">
        <v>1555745.7872099301</v>
      </c>
      <c r="AI425" s="71">
        <v>87367367.59572947</v>
      </c>
      <c r="AJ425" s="71">
        <v>53445924.258346327</v>
      </c>
      <c r="AK425" s="71">
        <v>0</v>
      </c>
      <c r="AL425" s="71">
        <v>0</v>
      </c>
      <c r="AM425" s="71">
        <v>4038464.772294865</v>
      </c>
      <c r="AN425" s="71">
        <v>0</v>
      </c>
      <c r="AO425" s="71">
        <v>0</v>
      </c>
      <c r="AP425" s="71">
        <v>238600943.845507</v>
      </c>
      <c r="AQ425" s="72"/>
      <c r="AR425" s="71">
        <v>1508</v>
      </c>
      <c r="AS425" s="71">
        <v>414</v>
      </c>
      <c r="AT425" s="71">
        <v>0</v>
      </c>
      <c r="AU425" s="71">
        <v>0</v>
      </c>
      <c r="AV425" s="71">
        <v>0</v>
      </c>
      <c r="AW425" s="71">
        <v>0</v>
      </c>
      <c r="AX425" s="71"/>
      <c r="AY425" s="72"/>
      <c r="AZ425" s="71">
        <v>7153.1000000000022</v>
      </c>
      <c r="BA425" s="71">
        <v>13077.4</v>
      </c>
      <c r="BB425" s="71">
        <v>0</v>
      </c>
      <c r="BC425" s="71">
        <v>0</v>
      </c>
      <c r="BD425" s="71">
        <v>0</v>
      </c>
      <c r="BE425" s="71">
        <v>0</v>
      </c>
      <c r="BF425" s="71"/>
      <c r="BG425" s="72"/>
      <c r="BH425" s="71">
        <v>0</v>
      </c>
      <c r="BI425" s="71">
        <v>0</v>
      </c>
      <c r="BJ425" s="71">
        <v>70.456000000000003</v>
      </c>
      <c r="BK425" s="71">
        <v>0</v>
      </c>
      <c r="BL425" s="71">
        <v>16.172999999999998</v>
      </c>
      <c r="BM425" s="71">
        <v>0</v>
      </c>
      <c r="BN425" s="72"/>
      <c r="BO425" s="71">
        <v>0</v>
      </c>
      <c r="BP425" s="71">
        <v>0</v>
      </c>
      <c r="BQ425" s="71">
        <v>8</v>
      </c>
      <c r="BR425" s="71">
        <v>0</v>
      </c>
      <c r="BS425" s="71">
        <v>1</v>
      </c>
      <c r="BT425" s="71">
        <v>0</v>
      </c>
      <c r="BU425"/>
      <c r="BV425" s="70">
        <v>86.629000000000005</v>
      </c>
      <c r="BW425" s="70">
        <v>0</v>
      </c>
      <c r="BX425" s="70">
        <v>0</v>
      </c>
      <c r="BY425" s="70">
        <v>0</v>
      </c>
      <c r="BZ425" s="70">
        <v>0</v>
      </c>
      <c r="CA425" s="70">
        <v>0</v>
      </c>
      <c r="CB425" s="70">
        <v>0</v>
      </c>
      <c r="CC425" s="70">
        <v>0</v>
      </c>
      <c r="CD425" s="70">
        <v>0</v>
      </c>
    </row>
    <row r="426" spans="1:82">
      <c r="A426" s="70" t="s">
        <v>2131</v>
      </c>
      <c r="B426" s="70">
        <v>255</v>
      </c>
      <c r="C426" s="70">
        <v>19</v>
      </c>
      <c r="D426" s="70">
        <v>15</v>
      </c>
      <c r="E426" s="70">
        <v>2022</v>
      </c>
      <c r="F426" s="70" t="s">
        <v>161</v>
      </c>
      <c r="G426" s="1064" t="s">
        <v>2112</v>
      </c>
      <c r="H426" s="70" t="s">
        <v>2113</v>
      </c>
      <c r="I426" s="148"/>
      <c r="J426" s="71">
        <v>56.113530278312226</v>
      </c>
      <c r="K426" s="71">
        <v>1.6163731590747863</v>
      </c>
      <c r="L426" s="71">
        <v>5.0394312629973301</v>
      </c>
      <c r="M426" s="71">
        <v>49.071400610996861</v>
      </c>
      <c r="N426" s="71">
        <v>42.160696050197053</v>
      </c>
      <c r="O426" s="71">
        <v>33.137687838326038</v>
      </c>
      <c r="P426" s="71">
        <v>30.857046147198897</v>
      </c>
      <c r="Q426" s="71">
        <v>1.8133088889032094</v>
      </c>
      <c r="R426" s="71">
        <v>0</v>
      </c>
      <c r="S426" s="71">
        <v>3.8344547596537488</v>
      </c>
      <c r="T426" s="72"/>
      <c r="U426" s="71">
        <v>15409853</v>
      </c>
      <c r="V426" s="71">
        <v>607</v>
      </c>
      <c r="W426" s="71">
        <v>271</v>
      </c>
      <c r="X426" s="71">
        <v>12937</v>
      </c>
      <c r="Y426" s="71">
        <v>13842</v>
      </c>
      <c r="Z426" s="71">
        <v>23165</v>
      </c>
      <c r="AA426" s="71">
        <v>6742</v>
      </c>
      <c r="AB426" s="71">
        <v>30802</v>
      </c>
      <c r="AC426" s="71">
        <v>0</v>
      </c>
      <c r="AD426" s="71">
        <v>3.8344547596537488</v>
      </c>
      <c r="AE426" s="72"/>
      <c r="AF426" s="71">
        <v>84715618.631418645</v>
      </c>
      <c r="AG426" s="71">
        <v>1197028.4365292992</v>
      </c>
      <c r="AH426" s="71">
        <v>1519484.2869979097</v>
      </c>
      <c r="AI426" s="71">
        <v>77779215.073299944</v>
      </c>
      <c r="AJ426" s="71">
        <v>60476454.150694408</v>
      </c>
      <c r="AK426" s="71">
        <v>0</v>
      </c>
      <c r="AL426" s="71">
        <v>0</v>
      </c>
      <c r="AM426" s="71">
        <v>3977378.9223279734</v>
      </c>
      <c r="AN426" s="71">
        <v>0</v>
      </c>
      <c r="AO426" s="71">
        <v>0</v>
      </c>
      <c r="AP426" s="71">
        <v>229665179.50126815</v>
      </c>
      <c r="AQ426" s="72"/>
      <c r="AR426" s="71">
        <v>1551</v>
      </c>
      <c r="AS426" s="71">
        <v>419</v>
      </c>
      <c r="AT426" s="71">
        <v>0</v>
      </c>
      <c r="AU426" s="71">
        <v>0</v>
      </c>
      <c r="AV426" s="71">
        <v>0</v>
      </c>
      <c r="AW426" s="71">
        <v>0</v>
      </c>
      <c r="AX426" s="71"/>
      <c r="AY426" s="72"/>
      <c r="AZ426" s="71">
        <v>7442.7999999999975</v>
      </c>
      <c r="BA426" s="71">
        <v>13337.199999999999</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2132</v>
      </c>
      <c r="B427" s="70">
        <v>255</v>
      </c>
      <c r="C427" s="70">
        <v>20</v>
      </c>
      <c r="D427" s="70">
        <v>15</v>
      </c>
      <c r="E427" s="70">
        <v>2023</v>
      </c>
      <c r="F427" s="70" t="s">
        <v>1539</v>
      </c>
      <c r="G427" s="70" t="s">
        <v>2112</v>
      </c>
      <c r="H427" s="70" t="s">
        <v>2113</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1607</v>
      </c>
      <c r="AS427" s="71">
        <v>420</v>
      </c>
      <c r="AT427" s="71">
        <v>0</v>
      </c>
      <c r="AU427" s="71">
        <v>0</v>
      </c>
      <c r="AV427" s="71">
        <v>0</v>
      </c>
      <c r="AW427" s="71">
        <v>0</v>
      </c>
      <c r="AX427" s="71"/>
      <c r="AY427" s="72"/>
      <c r="AZ427" s="71">
        <v>7816.6999999999916</v>
      </c>
      <c r="BA427" s="71">
        <v>13542.699999999999</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2133</v>
      </c>
      <c r="B428" s="70">
        <v>255</v>
      </c>
      <c r="C428" s="70">
        <v>21</v>
      </c>
      <c r="D428" s="70">
        <v>15</v>
      </c>
      <c r="E428" s="70">
        <v>2024</v>
      </c>
      <c r="F428" s="70" t="s">
        <v>1554</v>
      </c>
      <c r="G428" s="70" t="s">
        <v>2112</v>
      </c>
      <c r="H428" s="70" t="s">
        <v>2113</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2134</v>
      </c>
      <c r="B429" s="70">
        <v>120</v>
      </c>
      <c r="C429" s="70">
        <v>1</v>
      </c>
      <c r="D429" s="70">
        <v>8</v>
      </c>
      <c r="E429" s="70">
        <v>1990</v>
      </c>
      <c r="F429" s="70" t="s">
        <v>787</v>
      </c>
      <c r="G429" s="70" t="s">
        <v>2135</v>
      </c>
      <c r="H429" s="70" t="s">
        <v>2136</v>
      </c>
      <c r="I429" s="148"/>
      <c r="J429" s="71">
        <v>363.62101933092799</v>
      </c>
      <c r="K429" s="71">
        <v>1.6801503302458081</v>
      </c>
      <c r="L429" s="71">
        <v>4.5910431863419214</v>
      </c>
      <c r="M429" s="71">
        <v>11.986021892342171</v>
      </c>
      <c r="N429" s="71">
        <v>18.268230560770888</v>
      </c>
      <c r="O429" s="71">
        <v>24.02071263794193</v>
      </c>
      <c r="P429" s="71">
        <v>28.742508844282</v>
      </c>
      <c r="Q429" s="71">
        <v>1.8848148556342901</v>
      </c>
      <c r="R429" s="71">
        <v>0</v>
      </c>
      <c r="S429" s="71">
        <v>2.378690908252298</v>
      </c>
      <c r="T429" s="72"/>
      <c r="U429" s="71">
        <v>15257936</v>
      </c>
      <c r="V429" s="71">
        <v>744</v>
      </c>
      <c r="W429" s="71">
        <v>48</v>
      </c>
      <c r="X429" s="71">
        <v>4463</v>
      </c>
      <c r="Y429" s="71">
        <v>7863</v>
      </c>
      <c r="Z429" s="71">
        <v>9880</v>
      </c>
      <c r="AA429" s="71">
        <v>6979</v>
      </c>
      <c r="AB429" s="71">
        <v>30603</v>
      </c>
      <c r="AC429" s="71">
        <v>0</v>
      </c>
      <c r="AD429" s="71">
        <v>2.378690908252298</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2137</v>
      </c>
      <c r="B430" s="70">
        <v>121</v>
      </c>
      <c r="C430" s="70">
        <v>2</v>
      </c>
      <c r="D430" s="70">
        <v>8</v>
      </c>
      <c r="E430" s="70">
        <v>2005</v>
      </c>
      <c r="F430" s="70" t="s">
        <v>789</v>
      </c>
      <c r="G430" s="70" t="s">
        <v>2135</v>
      </c>
      <c r="H430" s="70" t="s">
        <v>2136</v>
      </c>
      <c r="I430" s="148"/>
      <c r="J430" s="71">
        <v>353.69998732613641</v>
      </c>
      <c r="K430" s="71">
        <v>1.6111458951650279</v>
      </c>
      <c r="L430" s="71">
        <v>14.084000679804131</v>
      </c>
      <c r="M430" s="71">
        <v>27.04407625148967</v>
      </c>
      <c r="N430" s="71">
        <v>29.172279243815002</v>
      </c>
      <c r="O430" s="71">
        <v>39.175062637379398</v>
      </c>
      <c r="P430" s="71">
        <v>42.421805353776691</v>
      </c>
      <c r="Q430" s="71">
        <v>1.9098843265763801</v>
      </c>
      <c r="R430" s="71">
        <v>0</v>
      </c>
      <c r="S430" s="71">
        <v>2.2433887700000001</v>
      </c>
      <c r="T430" s="72"/>
      <c r="U430" s="71">
        <v>15684566</v>
      </c>
      <c r="V430" s="71">
        <v>786</v>
      </c>
      <c r="W430" s="71">
        <v>126</v>
      </c>
      <c r="X430" s="71">
        <v>5500</v>
      </c>
      <c r="Y430" s="71">
        <v>10859</v>
      </c>
      <c r="Z430" s="71">
        <v>18646</v>
      </c>
      <c r="AA430" s="71">
        <v>8436</v>
      </c>
      <c r="AB430" s="71">
        <v>32418</v>
      </c>
      <c r="AC430" s="71">
        <v>0</v>
      </c>
      <c r="AD430" s="71">
        <v>2.2433887700000001</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2138</v>
      </c>
      <c r="B431" s="70">
        <v>122</v>
      </c>
      <c r="C431" s="70">
        <v>3</v>
      </c>
      <c r="D431" s="70">
        <v>8</v>
      </c>
      <c r="E431" s="70">
        <v>2006</v>
      </c>
      <c r="F431" s="70" t="s">
        <v>790</v>
      </c>
      <c r="G431" s="70" t="s">
        <v>2135</v>
      </c>
      <c r="H431" s="70" t="s">
        <v>2136</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2139</v>
      </c>
      <c r="B432" s="70">
        <v>123</v>
      </c>
      <c r="C432" s="70">
        <v>4</v>
      </c>
      <c r="D432" s="70">
        <v>8</v>
      </c>
      <c r="E432" s="70">
        <v>2007</v>
      </c>
      <c r="F432" s="70" t="s">
        <v>791</v>
      </c>
      <c r="G432" s="70" t="s">
        <v>2135</v>
      </c>
      <c r="H432" s="70" t="s">
        <v>2136</v>
      </c>
      <c r="I432" s="148"/>
      <c r="J432" s="71">
        <v>380.04860752678923</v>
      </c>
      <c r="K432" s="71">
        <v>2.0364221511841838</v>
      </c>
      <c r="L432" s="71">
        <v>8.8374303800780805</v>
      </c>
      <c r="M432" s="71">
        <v>27.695448459383609</v>
      </c>
      <c r="N432" s="71">
        <v>31.76291646632858</v>
      </c>
      <c r="O432" s="71">
        <v>38.151440346506057</v>
      </c>
      <c r="P432" s="71">
        <v>45.223176490394223</v>
      </c>
      <c r="Q432" s="71">
        <v>2.0002197859694801</v>
      </c>
      <c r="R432" s="71">
        <v>0</v>
      </c>
      <c r="S432" s="71">
        <v>2.62517200512</v>
      </c>
      <c r="T432" s="72"/>
      <c r="U432" s="71">
        <v>17995962</v>
      </c>
      <c r="V432" s="71">
        <v>749</v>
      </c>
      <c r="W432" s="71">
        <v>104</v>
      </c>
      <c r="X432" s="71">
        <v>7198</v>
      </c>
      <c r="Y432" s="71">
        <v>11127</v>
      </c>
      <c r="Z432" s="71">
        <v>18877</v>
      </c>
      <c r="AA432" s="71">
        <v>8856</v>
      </c>
      <c r="AB432" s="71">
        <v>32156</v>
      </c>
      <c r="AC432" s="71">
        <v>0</v>
      </c>
      <c r="AD432" s="71">
        <v>2.62517200512</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2140</v>
      </c>
      <c r="B433" s="70">
        <v>124</v>
      </c>
      <c r="C433" s="70">
        <v>5</v>
      </c>
      <c r="D433" s="70">
        <v>8</v>
      </c>
      <c r="E433" s="70">
        <v>2008</v>
      </c>
      <c r="F433" s="70" t="s">
        <v>792</v>
      </c>
      <c r="G433" s="70" t="s">
        <v>2135</v>
      </c>
      <c r="H433" s="70" t="s">
        <v>2136</v>
      </c>
      <c r="I433" s="148"/>
      <c r="J433" s="71">
        <v>331.48155337134608</v>
      </c>
      <c r="K433" s="71">
        <v>1.5977107665947099</v>
      </c>
      <c r="L433" s="71">
        <v>7.9726059637057203</v>
      </c>
      <c r="M433" s="71">
        <v>30.329177769491711</v>
      </c>
      <c r="N433" s="71">
        <v>28.679006411130569</v>
      </c>
      <c r="O433" s="71">
        <v>36.473149053654481</v>
      </c>
      <c r="P433" s="71">
        <v>43.192573449896393</v>
      </c>
      <c r="Q433" s="71">
        <v>1.9559805733876601</v>
      </c>
      <c r="R433" s="71">
        <v>0</v>
      </c>
      <c r="S433" s="71">
        <v>3.7615327078700012</v>
      </c>
      <c r="T433" s="72"/>
      <c r="U433" s="71">
        <v>17706358</v>
      </c>
      <c r="V433" s="71">
        <v>749</v>
      </c>
      <c r="W433" s="71">
        <v>104</v>
      </c>
      <c r="X433" s="71">
        <v>7198</v>
      </c>
      <c r="Y433" s="71">
        <v>11219</v>
      </c>
      <c r="Z433" s="71">
        <v>18680</v>
      </c>
      <c r="AA433" s="71">
        <v>8468</v>
      </c>
      <c r="AB433" s="71">
        <v>31962</v>
      </c>
      <c r="AC433" s="71">
        <v>0</v>
      </c>
      <c r="AD433" s="71">
        <v>3.7615327078700012</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2141</v>
      </c>
      <c r="B434" s="70">
        <v>125</v>
      </c>
      <c r="C434" s="70">
        <v>6</v>
      </c>
      <c r="D434" s="70">
        <v>8</v>
      </c>
      <c r="E434" s="70">
        <v>2009</v>
      </c>
      <c r="F434" s="70" t="s">
        <v>176</v>
      </c>
      <c r="G434" s="70" t="s">
        <v>2135</v>
      </c>
      <c r="H434" s="70" t="s">
        <v>2136</v>
      </c>
      <c r="I434" s="148"/>
      <c r="J434" s="71">
        <v>238.89146406328231</v>
      </c>
      <c r="K434" s="71">
        <v>1.4463313402004909</v>
      </c>
      <c r="L434" s="71">
        <v>6.5274785671694149</v>
      </c>
      <c r="M434" s="71">
        <v>26.677639419152499</v>
      </c>
      <c r="N434" s="71">
        <v>25.282763327532649</v>
      </c>
      <c r="O434" s="71">
        <v>37.064480185711787</v>
      </c>
      <c r="P434" s="71">
        <v>40.810904799004881</v>
      </c>
      <c r="Q434" s="71">
        <v>1.85158239876379</v>
      </c>
      <c r="R434" s="71">
        <v>0</v>
      </c>
      <c r="S434" s="71">
        <v>2.1200420423200002</v>
      </c>
      <c r="T434" s="72"/>
      <c r="U434" s="71">
        <v>11278043</v>
      </c>
      <c r="V434" s="71">
        <v>926</v>
      </c>
      <c r="W434" s="71">
        <v>102</v>
      </c>
      <c r="X434" s="71">
        <v>7813</v>
      </c>
      <c r="Y434" s="71">
        <v>11312</v>
      </c>
      <c r="Z434" s="71">
        <v>18737</v>
      </c>
      <c r="AA434" s="71">
        <v>8214</v>
      </c>
      <c r="AB434" s="71">
        <v>31761</v>
      </c>
      <c r="AC434" s="71">
        <v>0</v>
      </c>
      <c r="AD434" s="71">
        <v>2.1200420423200002</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40.974699999999999</v>
      </c>
      <c r="BK434" s="71">
        <v>0</v>
      </c>
      <c r="BL434" s="71">
        <v>0</v>
      </c>
      <c r="BM434" s="71">
        <v>0</v>
      </c>
      <c r="BN434" s="72"/>
      <c r="BO434" s="71">
        <v>0</v>
      </c>
      <c r="BP434" s="71">
        <v>0</v>
      </c>
      <c r="BQ434" s="71">
        <v>8</v>
      </c>
      <c r="BR434" s="71">
        <v>0</v>
      </c>
      <c r="BS434" s="71">
        <v>0</v>
      </c>
      <c r="BT434" s="71">
        <v>0</v>
      </c>
      <c r="BU434"/>
      <c r="BV434" s="70">
        <v>40.974699999999999</v>
      </c>
      <c r="BW434" s="70">
        <v>0</v>
      </c>
      <c r="BX434" s="70">
        <v>0</v>
      </c>
      <c r="BY434" s="70">
        <v>0</v>
      </c>
      <c r="BZ434" s="70">
        <v>0</v>
      </c>
      <c r="CA434" s="70">
        <v>0</v>
      </c>
      <c r="CB434" s="70">
        <v>0</v>
      </c>
      <c r="CC434" s="70">
        <v>0</v>
      </c>
      <c r="CD434" s="70">
        <v>0</v>
      </c>
    </row>
    <row r="435" spans="1:82">
      <c r="A435" s="70" t="s">
        <v>2142</v>
      </c>
      <c r="B435" s="70">
        <v>126</v>
      </c>
      <c r="C435" s="70">
        <v>7</v>
      </c>
      <c r="D435" s="70">
        <v>8</v>
      </c>
      <c r="E435" s="70">
        <v>2010</v>
      </c>
      <c r="F435" s="70" t="s">
        <v>177</v>
      </c>
      <c r="G435" s="70" t="s">
        <v>2135</v>
      </c>
      <c r="H435" s="70" t="s">
        <v>2136</v>
      </c>
      <c r="I435" s="148"/>
      <c r="J435" s="71">
        <v>249.42897139809199</v>
      </c>
      <c r="K435" s="71">
        <v>2.0269931846461828</v>
      </c>
      <c r="L435" s="71">
        <v>6.0715611556537352</v>
      </c>
      <c r="M435" s="71">
        <v>29.29776416361241</v>
      </c>
      <c r="N435" s="71">
        <v>27.767326010494781</v>
      </c>
      <c r="O435" s="71">
        <v>36.820192810740409</v>
      </c>
      <c r="P435" s="71">
        <v>41.071468542666253</v>
      </c>
      <c r="Q435" s="71">
        <v>1.92859522857293</v>
      </c>
      <c r="R435" s="71">
        <v>0</v>
      </c>
      <c r="S435" s="71">
        <v>2.5343041535999999</v>
      </c>
      <c r="T435" s="72"/>
      <c r="U435" s="71">
        <v>11494643</v>
      </c>
      <c r="V435" s="71">
        <v>926</v>
      </c>
      <c r="W435" s="71">
        <v>102</v>
      </c>
      <c r="X435" s="71">
        <v>7813</v>
      </c>
      <c r="Y435" s="71">
        <v>11463</v>
      </c>
      <c r="Z435" s="71">
        <v>18700</v>
      </c>
      <c r="AA435" s="71">
        <v>8060</v>
      </c>
      <c r="AB435" s="71">
        <v>31700</v>
      </c>
      <c r="AC435" s="71">
        <v>0</v>
      </c>
      <c r="AD435" s="71">
        <v>2.5343041535999999</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41.821199999999997</v>
      </c>
      <c r="BK435" s="71">
        <v>0</v>
      </c>
      <c r="BL435" s="71">
        <v>0</v>
      </c>
      <c r="BM435" s="71">
        <v>0</v>
      </c>
      <c r="BN435" s="72"/>
      <c r="BO435" s="71">
        <v>0</v>
      </c>
      <c r="BP435" s="71">
        <v>0</v>
      </c>
      <c r="BQ435" s="71">
        <v>8</v>
      </c>
      <c r="BR435" s="71">
        <v>0</v>
      </c>
      <c r="BS435" s="71">
        <v>0</v>
      </c>
      <c r="BT435" s="71">
        <v>0</v>
      </c>
      <c r="BU435"/>
      <c r="BV435" s="70">
        <v>41.821199999999997</v>
      </c>
      <c r="BW435" s="70">
        <v>0</v>
      </c>
      <c r="BX435" s="70">
        <v>0</v>
      </c>
      <c r="BY435" s="70">
        <v>0</v>
      </c>
      <c r="BZ435" s="70">
        <v>0</v>
      </c>
      <c r="CA435" s="70">
        <v>0</v>
      </c>
      <c r="CB435" s="70">
        <v>0</v>
      </c>
      <c r="CC435" s="70">
        <v>0</v>
      </c>
      <c r="CD435" s="70">
        <v>0</v>
      </c>
    </row>
    <row r="436" spans="1:82">
      <c r="A436" s="70" t="s">
        <v>2143</v>
      </c>
      <c r="B436" s="70">
        <v>127</v>
      </c>
      <c r="C436" s="70">
        <v>8</v>
      </c>
      <c r="D436" s="70">
        <v>8</v>
      </c>
      <c r="E436" s="70">
        <v>2011</v>
      </c>
      <c r="F436" s="70" t="s">
        <v>178</v>
      </c>
      <c r="G436" s="70" t="s">
        <v>2135</v>
      </c>
      <c r="H436" s="70" t="s">
        <v>2136</v>
      </c>
      <c r="I436" s="148"/>
      <c r="J436" s="71">
        <v>295.07665159517052</v>
      </c>
      <c r="K436" s="71">
        <v>2.1348855267096929</v>
      </c>
      <c r="L436" s="71">
        <v>4.6237087124926131</v>
      </c>
      <c r="M436" s="71">
        <v>36.741668443100728</v>
      </c>
      <c r="N436" s="71">
        <v>33.898522085805602</v>
      </c>
      <c r="O436" s="71">
        <v>36.212651491150332</v>
      </c>
      <c r="P436" s="71">
        <v>39.330342103159467</v>
      </c>
      <c r="Q436" s="71">
        <v>2.2178050521206001</v>
      </c>
      <c r="R436" s="71">
        <v>0</v>
      </c>
      <c r="S436" s="71">
        <v>3.733060886520001</v>
      </c>
      <c r="T436" s="72"/>
      <c r="U436" s="71">
        <v>13250243</v>
      </c>
      <c r="V436" s="71">
        <v>926</v>
      </c>
      <c r="W436" s="71">
        <v>102</v>
      </c>
      <c r="X436" s="71">
        <v>7813</v>
      </c>
      <c r="Y436" s="71">
        <v>11574</v>
      </c>
      <c r="Z436" s="71">
        <v>18791</v>
      </c>
      <c r="AA436" s="71">
        <v>7948</v>
      </c>
      <c r="AB436" s="71">
        <v>31603</v>
      </c>
      <c r="AC436" s="71">
        <v>0</v>
      </c>
      <c r="AD436" s="71">
        <v>3.733060886520001</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42.173999999999999</v>
      </c>
      <c r="BK436" s="71">
        <v>0</v>
      </c>
      <c r="BL436" s="71">
        <v>0</v>
      </c>
      <c r="BM436" s="71">
        <v>0</v>
      </c>
      <c r="BN436" s="72"/>
      <c r="BO436" s="71">
        <v>0</v>
      </c>
      <c r="BP436" s="71">
        <v>0</v>
      </c>
      <c r="BQ436" s="71">
        <v>8</v>
      </c>
      <c r="BR436" s="71">
        <v>0</v>
      </c>
      <c r="BS436" s="71">
        <v>0</v>
      </c>
      <c r="BT436" s="71">
        <v>0</v>
      </c>
      <c r="BU436"/>
      <c r="BV436" s="70">
        <v>42.173999999999999</v>
      </c>
      <c r="BW436" s="70">
        <v>0</v>
      </c>
      <c r="BX436" s="70">
        <v>0</v>
      </c>
      <c r="BY436" s="70">
        <v>0</v>
      </c>
      <c r="BZ436" s="70">
        <v>0</v>
      </c>
      <c r="CA436" s="70">
        <v>0</v>
      </c>
      <c r="CB436" s="70">
        <v>0</v>
      </c>
      <c r="CC436" s="70">
        <v>0</v>
      </c>
      <c r="CD436" s="70">
        <v>0</v>
      </c>
    </row>
    <row r="437" spans="1:82">
      <c r="A437" s="70" t="s">
        <v>2144</v>
      </c>
      <c r="B437" s="70">
        <v>128</v>
      </c>
      <c r="C437" s="70">
        <v>9</v>
      </c>
      <c r="D437" s="70">
        <v>8</v>
      </c>
      <c r="E437" s="70">
        <v>2012</v>
      </c>
      <c r="F437" s="70" t="s">
        <v>179</v>
      </c>
      <c r="G437" s="70" t="s">
        <v>2135</v>
      </c>
      <c r="H437" s="70" t="s">
        <v>2136</v>
      </c>
      <c r="I437" s="148"/>
      <c r="J437" s="71">
        <v>343.57397414393063</v>
      </c>
      <c r="K437" s="71">
        <v>2.012158443226685</v>
      </c>
      <c r="L437" s="71">
        <v>4.5346964585520304</v>
      </c>
      <c r="M437" s="71">
        <v>39.057398937909227</v>
      </c>
      <c r="N437" s="71">
        <v>34.817982838120038</v>
      </c>
      <c r="O437" s="71">
        <v>36.195363348339917</v>
      </c>
      <c r="P437" s="71">
        <v>38.5090237314012</v>
      </c>
      <c r="Q437" s="71">
        <v>2.4254596562860802</v>
      </c>
      <c r="R437" s="71">
        <v>0</v>
      </c>
      <c r="S437" s="71">
        <v>3.6839167110000002</v>
      </c>
      <c r="T437" s="72"/>
      <c r="U437" s="71">
        <v>15084575</v>
      </c>
      <c r="V437" s="71">
        <v>926</v>
      </c>
      <c r="W437" s="71">
        <v>102</v>
      </c>
      <c r="X437" s="71">
        <v>7813</v>
      </c>
      <c r="Y437" s="71">
        <v>11844</v>
      </c>
      <c r="Z437" s="71">
        <v>18931</v>
      </c>
      <c r="AA437" s="71">
        <v>7738</v>
      </c>
      <c r="AB437" s="71">
        <v>31811</v>
      </c>
      <c r="AC437" s="71">
        <v>0</v>
      </c>
      <c r="AD437" s="71">
        <v>3.6839167110000002</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48.646000000000001</v>
      </c>
      <c r="BK437" s="71">
        <v>0</v>
      </c>
      <c r="BL437" s="71">
        <v>0</v>
      </c>
      <c r="BM437" s="71">
        <v>0</v>
      </c>
      <c r="BN437" s="72"/>
      <c r="BO437" s="71">
        <v>0</v>
      </c>
      <c r="BP437" s="71">
        <v>0</v>
      </c>
      <c r="BQ437" s="71">
        <v>8</v>
      </c>
      <c r="BR437" s="71">
        <v>0</v>
      </c>
      <c r="BS437" s="71">
        <v>0</v>
      </c>
      <c r="BT437" s="71">
        <v>0</v>
      </c>
      <c r="BU437"/>
      <c r="BV437" s="70">
        <v>48.646000000000001</v>
      </c>
      <c r="BW437" s="70">
        <v>0</v>
      </c>
      <c r="BX437" s="70">
        <v>0</v>
      </c>
      <c r="BY437" s="70">
        <v>0</v>
      </c>
      <c r="BZ437" s="70">
        <v>0</v>
      </c>
      <c r="CA437" s="70">
        <v>0</v>
      </c>
      <c r="CB437" s="70">
        <v>0</v>
      </c>
      <c r="CC437" s="70">
        <v>0</v>
      </c>
      <c r="CD437" s="70">
        <v>0</v>
      </c>
    </row>
    <row r="438" spans="1:82">
      <c r="A438" s="70" t="s">
        <v>2145</v>
      </c>
      <c r="B438" s="70">
        <v>129</v>
      </c>
      <c r="C438" s="70">
        <v>10</v>
      </c>
      <c r="D438" s="70">
        <v>8</v>
      </c>
      <c r="E438" s="70">
        <v>2013</v>
      </c>
      <c r="F438" s="70" t="s">
        <v>180</v>
      </c>
      <c r="G438" s="70" t="s">
        <v>2135</v>
      </c>
      <c r="H438" s="70" t="s">
        <v>2136</v>
      </c>
      <c r="I438" s="148"/>
      <c r="J438" s="71">
        <v>360.51098838143292</v>
      </c>
      <c r="K438" s="71">
        <v>1.721836108322748</v>
      </c>
      <c r="L438" s="71">
        <v>4.5292918027973412</v>
      </c>
      <c r="M438" s="71">
        <v>38.177662008089648</v>
      </c>
      <c r="N438" s="71">
        <v>37.978083246749847</v>
      </c>
      <c r="O438" s="71">
        <v>35.01808675257287</v>
      </c>
      <c r="P438" s="71">
        <v>37.784932690027766</v>
      </c>
      <c r="Q438" s="71">
        <v>2.4606591717144202</v>
      </c>
      <c r="R438" s="71">
        <v>0</v>
      </c>
      <c r="S438" s="71">
        <v>2.632242728</v>
      </c>
      <c r="T438" s="72"/>
      <c r="U438" s="71">
        <v>14741367</v>
      </c>
      <c r="V438" s="71">
        <v>926</v>
      </c>
      <c r="W438" s="71">
        <v>102</v>
      </c>
      <c r="X438" s="71">
        <v>7813</v>
      </c>
      <c r="Y438" s="71">
        <v>11957</v>
      </c>
      <c r="Z438" s="71">
        <v>19133</v>
      </c>
      <c r="AA438" s="71">
        <v>7564</v>
      </c>
      <c r="AB438" s="71">
        <v>31810</v>
      </c>
      <c r="AC438" s="71">
        <v>0</v>
      </c>
      <c r="AD438" s="71">
        <v>2.632242728</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54.076000000000001</v>
      </c>
      <c r="BK438" s="71">
        <v>0</v>
      </c>
      <c r="BL438" s="71">
        <v>0</v>
      </c>
      <c r="BM438" s="71">
        <v>0</v>
      </c>
      <c r="BN438" s="72"/>
      <c r="BO438" s="71">
        <v>0</v>
      </c>
      <c r="BP438" s="71">
        <v>0</v>
      </c>
      <c r="BQ438" s="71">
        <v>9</v>
      </c>
      <c r="BR438" s="71">
        <v>0</v>
      </c>
      <c r="BS438" s="71">
        <v>0</v>
      </c>
      <c r="BT438" s="71">
        <v>0</v>
      </c>
      <c r="BU438"/>
      <c r="BV438" s="70">
        <v>54.076000000000001</v>
      </c>
      <c r="BW438" s="70">
        <v>0</v>
      </c>
      <c r="BX438" s="70">
        <v>0</v>
      </c>
      <c r="BY438" s="70">
        <v>0</v>
      </c>
      <c r="BZ438" s="70">
        <v>0</v>
      </c>
      <c r="CA438" s="70">
        <v>0</v>
      </c>
      <c r="CB438" s="70">
        <v>0</v>
      </c>
      <c r="CC438" s="70">
        <v>0</v>
      </c>
      <c r="CD438" s="70">
        <v>0</v>
      </c>
    </row>
    <row r="439" spans="1:82">
      <c r="A439" s="70" t="s">
        <v>2146</v>
      </c>
      <c r="B439" s="70">
        <v>130</v>
      </c>
      <c r="C439" s="70">
        <v>11</v>
      </c>
      <c r="D439" s="70">
        <v>8</v>
      </c>
      <c r="E439" s="70">
        <v>2014</v>
      </c>
      <c r="F439" s="70" t="s">
        <v>181</v>
      </c>
      <c r="G439" s="70" t="s">
        <v>2135</v>
      </c>
      <c r="H439" s="70" t="s">
        <v>2136</v>
      </c>
      <c r="I439" s="148"/>
      <c r="J439" s="71">
        <v>394.92381809273792</v>
      </c>
      <c r="K439" s="71">
        <v>1.5610203451100011</v>
      </c>
      <c r="L439" s="71">
        <v>4.4696160356660153</v>
      </c>
      <c r="M439" s="71">
        <v>44.592051568824303</v>
      </c>
      <c r="N439" s="71">
        <v>34.574902474042482</v>
      </c>
      <c r="O439" s="71">
        <v>33.35799475440821</v>
      </c>
      <c r="P439" s="71">
        <v>37.494264080608843</v>
      </c>
      <c r="Q439" s="71">
        <v>2.3562544306571298</v>
      </c>
      <c r="R439" s="71">
        <v>0</v>
      </c>
      <c r="S439" s="71">
        <v>3.768899420159999</v>
      </c>
      <c r="T439" s="72"/>
      <c r="U439" s="71">
        <v>17447215</v>
      </c>
      <c r="V439" s="71">
        <v>686</v>
      </c>
      <c r="W439" s="71">
        <v>97</v>
      </c>
      <c r="X439" s="71">
        <v>8464</v>
      </c>
      <c r="Y439" s="71">
        <v>12169</v>
      </c>
      <c r="Z439" s="71">
        <v>19196</v>
      </c>
      <c r="AA439" s="71">
        <v>7467</v>
      </c>
      <c r="AB439" s="71">
        <v>31748</v>
      </c>
      <c r="AC439" s="71">
        <v>0</v>
      </c>
      <c r="AD439" s="71">
        <v>3.768899420159999</v>
      </c>
      <c r="AE439" s="72"/>
      <c r="AF439" s="71"/>
      <c r="AG439" s="71"/>
      <c r="AH439" s="71"/>
      <c r="AI439" s="71"/>
      <c r="AJ439" s="71"/>
      <c r="AK439" s="71"/>
      <c r="AL439" s="71"/>
      <c r="AM439" s="71"/>
      <c r="AN439" s="71"/>
      <c r="AO439" s="71"/>
      <c r="AP439" s="71"/>
      <c r="AQ439" s="72"/>
      <c r="AR439" s="71">
        <v>961</v>
      </c>
      <c r="AS439" s="71">
        <v>218</v>
      </c>
      <c r="AT439" s="71">
        <v>0</v>
      </c>
      <c r="AU439" s="71">
        <v>0</v>
      </c>
      <c r="AV439" s="71">
        <v>0</v>
      </c>
      <c r="AW439" s="71">
        <v>0</v>
      </c>
      <c r="AX439" s="71"/>
      <c r="AY439" s="72"/>
      <c r="AZ439" s="71">
        <v>3851.2</v>
      </c>
      <c r="BA439" s="71">
        <v>15209.4</v>
      </c>
      <c r="BB439" s="71">
        <v>0</v>
      </c>
      <c r="BC439" s="71">
        <v>0</v>
      </c>
      <c r="BD439" s="71">
        <v>0</v>
      </c>
      <c r="BE439" s="71">
        <v>0</v>
      </c>
      <c r="BF439" s="71"/>
      <c r="BG439" s="72"/>
      <c r="BH439" s="71">
        <v>0</v>
      </c>
      <c r="BI439" s="71">
        <v>0</v>
      </c>
      <c r="BJ439" s="71">
        <v>51.234000000000002</v>
      </c>
      <c r="BK439" s="71">
        <v>0</v>
      </c>
      <c r="BL439" s="71">
        <v>0</v>
      </c>
      <c r="BM439" s="71">
        <v>0</v>
      </c>
      <c r="BN439" s="72"/>
      <c r="BO439" s="71">
        <v>0</v>
      </c>
      <c r="BP439" s="71">
        <v>0</v>
      </c>
      <c r="BQ439" s="71">
        <v>9</v>
      </c>
      <c r="BR439" s="71">
        <v>0</v>
      </c>
      <c r="BS439" s="71">
        <v>0</v>
      </c>
      <c r="BT439" s="71">
        <v>0</v>
      </c>
      <c r="BU439"/>
      <c r="BV439" s="70">
        <v>51.234000000000002</v>
      </c>
      <c r="BW439" s="70">
        <v>0</v>
      </c>
      <c r="BX439" s="70">
        <v>0</v>
      </c>
      <c r="BY439" s="70">
        <v>0</v>
      </c>
      <c r="BZ439" s="70">
        <v>0</v>
      </c>
      <c r="CA439" s="70">
        <v>0</v>
      </c>
      <c r="CB439" s="70">
        <v>0</v>
      </c>
      <c r="CC439" s="70">
        <v>0</v>
      </c>
      <c r="CD439" s="70">
        <v>0</v>
      </c>
    </row>
    <row r="440" spans="1:82">
      <c r="A440" s="70" t="s">
        <v>2147</v>
      </c>
      <c r="B440" s="70">
        <v>131</v>
      </c>
      <c r="C440" s="70">
        <v>12</v>
      </c>
      <c r="D440" s="70">
        <v>8</v>
      </c>
      <c r="E440" s="70">
        <v>2015</v>
      </c>
      <c r="F440" s="70" t="s">
        <v>182</v>
      </c>
      <c r="G440" s="70" t="s">
        <v>2135</v>
      </c>
      <c r="H440" s="70" t="s">
        <v>2136</v>
      </c>
      <c r="I440" s="148"/>
      <c r="J440" s="71">
        <v>420.84372965109583</v>
      </c>
      <c r="K440" s="71">
        <v>1.502835148524406</v>
      </c>
      <c r="L440" s="71">
        <v>5.2332025327691598</v>
      </c>
      <c r="M440" s="71">
        <v>41.389256650127592</v>
      </c>
      <c r="N440" s="71">
        <v>31.681446180925271</v>
      </c>
      <c r="O440" s="71">
        <v>33.236236358150123</v>
      </c>
      <c r="P440" s="71">
        <v>36.905775307409371</v>
      </c>
      <c r="Q440" s="71">
        <v>2.2980480502090601</v>
      </c>
      <c r="R440" s="71">
        <v>0</v>
      </c>
      <c r="S440" s="71">
        <v>3.0911803728599998</v>
      </c>
      <c r="T440" s="72"/>
      <c r="U440" s="71">
        <v>19915750</v>
      </c>
      <c r="V440" s="71">
        <v>686</v>
      </c>
      <c r="W440" s="71">
        <v>97</v>
      </c>
      <c r="X440" s="71">
        <v>8464</v>
      </c>
      <c r="Y440" s="71">
        <v>12215</v>
      </c>
      <c r="Z440" s="71">
        <v>19310</v>
      </c>
      <c r="AA440" s="71">
        <v>7344</v>
      </c>
      <c r="AB440" s="71">
        <v>31630</v>
      </c>
      <c r="AC440" s="71">
        <v>0</v>
      </c>
      <c r="AD440" s="71">
        <v>3.0911803728599998</v>
      </c>
      <c r="AE440" s="72"/>
      <c r="AF440" s="71">
        <v>167440957.73742521</v>
      </c>
      <c r="AG440" s="71">
        <v>1192574.8680060899</v>
      </c>
      <c r="AH440" s="71">
        <v>1007796.499120729</v>
      </c>
      <c r="AI440" s="71">
        <v>56553618.141380243</v>
      </c>
      <c r="AJ440" s="71">
        <v>45784145.083041973</v>
      </c>
      <c r="AK440" s="71">
        <v>0</v>
      </c>
      <c r="AL440" s="71">
        <v>0</v>
      </c>
      <c r="AM440" s="71">
        <v>4334758.817140297</v>
      </c>
      <c r="AN440" s="71">
        <v>0</v>
      </c>
      <c r="AO440" s="71">
        <v>0</v>
      </c>
      <c r="AP440" s="71">
        <v>276313851.14611453</v>
      </c>
      <c r="AQ440" s="72"/>
      <c r="AR440" s="71">
        <v>1038</v>
      </c>
      <c r="AS440" s="71">
        <v>297</v>
      </c>
      <c r="AT440" s="71">
        <v>0</v>
      </c>
      <c r="AU440" s="71">
        <v>0</v>
      </c>
      <c r="AV440" s="71">
        <v>0</v>
      </c>
      <c r="AW440" s="71">
        <v>0</v>
      </c>
      <c r="AX440" s="71"/>
      <c r="AY440" s="72"/>
      <c r="AZ440" s="71">
        <v>4238.7</v>
      </c>
      <c r="BA440" s="71">
        <v>21018.400000000001</v>
      </c>
      <c r="BB440" s="71">
        <v>0</v>
      </c>
      <c r="BC440" s="71">
        <v>0</v>
      </c>
      <c r="BD440" s="71">
        <v>0</v>
      </c>
      <c r="BE440" s="71">
        <v>0</v>
      </c>
      <c r="BF440" s="71"/>
      <c r="BG440" s="72"/>
      <c r="BH440" s="71">
        <v>0</v>
      </c>
      <c r="BI440" s="71">
        <v>0</v>
      </c>
      <c r="BJ440" s="71">
        <v>49.162999999999997</v>
      </c>
      <c r="BK440" s="71">
        <v>0</v>
      </c>
      <c r="BL440" s="71">
        <v>4.2030000000000003</v>
      </c>
      <c r="BM440" s="71">
        <v>0</v>
      </c>
      <c r="BN440" s="72"/>
      <c r="BO440" s="71">
        <v>0</v>
      </c>
      <c r="BP440" s="71">
        <v>0</v>
      </c>
      <c r="BQ440" s="71">
        <v>8</v>
      </c>
      <c r="BR440" s="71">
        <v>0</v>
      </c>
      <c r="BS440" s="71">
        <v>1</v>
      </c>
      <c r="BT440" s="71">
        <v>0</v>
      </c>
      <c r="BU440"/>
      <c r="BV440" s="70">
        <v>53.366</v>
      </c>
      <c r="BW440" s="70">
        <v>0</v>
      </c>
      <c r="BX440" s="70">
        <v>0</v>
      </c>
      <c r="BY440" s="70">
        <v>0</v>
      </c>
      <c r="BZ440" s="70">
        <v>0</v>
      </c>
      <c r="CA440" s="70">
        <v>0</v>
      </c>
      <c r="CB440" s="70">
        <v>0</v>
      </c>
      <c r="CC440" s="70">
        <v>0</v>
      </c>
      <c r="CD440" s="70">
        <v>0</v>
      </c>
    </row>
    <row r="441" spans="1:82">
      <c r="A441" s="70" t="s">
        <v>2148</v>
      </c>
      <c r="B441" s="70">
        <v>132</v>
      </c>
      <c r="C441" s="70">
        <v>13</v>
      </c>
      <c r="D441" s="70">
        <v>8</v>
      </c>
      <c r="E441" s="70">
        <v>2016</v>
      </c>
      <c r="F441" s="70" t="s">
        <v>155</v>
      </c>
      <c r="G441" s="70" t="s">
        <v>2135</v>
      </c>
      <c r="H441" s="70" t="s">
        <v>2136</v>
      </c>
      <c r="I441" s="148"/>
      <c r="J441" s="71">
        <v>360.95765904572005</v>
      </c>
      <c r="K441" s="71">
        <v>1.4291720041044871</v>
      </c>
      <c r="L441" s="71">
        <v>5.1630377256239024</v>
      </c>
      <c r="M441" s="71">
        <v>37.36945240608442</v>
      </c>
      <c r="N441" s="71">
        <v>29.202517290277211</v>
      </c>
      <c r="O441" s="71">
        <v>33.070673586746793</v>
      </c>
      <c r="P441" s="71">
        <v>35.604714332796945</v>
      </c>
      <c r="Q441" s="71">
        <v>2.2227899164806022</v>
      </c>
      <c r="R441" s="71">
        <v>0</v>
      </c>
      <c r="S441" s="71">
        <v>6.8951904555299999</v>
      </c>
      <c r="T441" s="72"/>
      <c r="U441" s="71">
        <v>17115449</v>
      </c>
      <c r="V441" s="71">
        <v>686</v>
      </c>
      <c r="W441" s="71">
        <v>97</v>
      </c>
      <c r="X441" s="71">
        <v>8464</v>
      </c>
      <c r="Y441" s="71">
        <v>12301</v>
      </c>
      <c r="Z441" s="71">
        <v>19450</v>
      </c>
      <c r="AA441" s="71">
        <v>7328</v>
      </c>
      <c r="AB441" s="71">
        <v>31470</v>
      </c>
      <c r="AC441" s="71">
        <v>0</v>
      </c>
      <c r="AD441" s="71">
        <v>6.8951904555299999</v>
      </c>
      <c r="AE441" s="72"/>
      <c r="AF441" s="71">
        <v>143498830.43781641</v>
      </c>
      <c r="AG441" s="71">
        <v>1077373.3000130099</v>
      </c>
      <c r="AH441" s="71">
        <v>726533.48458655295</v>
      </c>
      <c r="AI441" s="71">
        <v>56128232.768180072</v>
      </c>
      <c r="AJ441" s="71">
        <v>40039976.488092013</v>
      </c>
      <c r="AK441" s="71">
        <v>0</v>
      </c>
      <c r="AL441" s="71">
        <v>0</v>
      </c>
      <c r="AM441" s="71">
        <v>4316182.1352102431</v>
      </c>
      <c r="AN441" s="71">
        <v>0</v>
      </c>
      <c r="AO441" s="71">
        <v>0</v>
      </c>
      <c r="AP441" s="71">
        <v>245787128.61389831</v>
      </c>
      <c r="AQ441" s="72"/>
      <c r="AR441" s="71">
        <v>1082</v>
      </c>
      <c r="AS441" s="71">
        <v>342</v>
      </c>
      <c r="AT441" s="71">
        <v>0</v>
      </c>
      <c r="AU441" s="71">
        <v>0</v>
      </c>
      <c r="AV441" s="71">
        <v>0</v>
      </c>
      <c r="AW441" s="71">
        <v>0</v>
      </c>
      <c r="AX441" s="71"/>
      <c r="AY441" s="72"/>
      <c r="AZ441" s="71">
        <v>4448.6000000000004</v>
      </c>
      <c r="BA441" s="71">
        <v>29832.1</v>
      </c>
      <c r="BB441" s="71">
        <v>0</v>
      </c>
      <c r="BC441" s="71">
        <v>0</v>
      </c>
      <c r="BD441" s="71">
        <v>0</v>
      </c>
      <c r="BE441" s="71">
        <v>0</v>
      </c>
      <c r="BF441" s="71"/>
      <c r="BG441" s="72"/>
      <c r="BH441" s="71">
        <v>0</v>
      </c>
      <c r="BI441" s="71">
        <v>0</v>
      </c>
      <c r="BJ441" s="71">
        <v>47.588000000000001</v>
      </c>
      <c r="BK441" s="71">
        <v>0</v>
      </c>
      <c r="BL441" s="71">
        <v>4.26</v>
      </c>
      <c r="BM441" s="71">
        <v>0</v>
      </c>
      <c r="BN441" s="72"/>
      <c r="BO441" s="71">
        <v>0</v>
      </c>
      <c r="BP441" s="71">
        <v>0</v>
      </c>
      <c r="BQ441" s="71">
        <v>8</v>
      </c>
      <c r="BR441" s="71">
        <v>0</v>
      </c>
      <c r="BS441" s="71">
        <v>1</v>
      </c>
      <c r="BT441" s="71">
        <v>0</v>
      </c>
      <c r="BU441"/>
      <c r="BV441" s="70">
        <v>51.847999999999999</v>
      </c>
      <c r="BW441" s="70">
        <v>0</v>
      </c>
      <c r="BX441" s="70">
        <v>0</v>
      </c>
      <c r="BY441" s="70">
        <v>0</v>
      </c>
      <c r="BZ441" s="70">
        <v>0</v>
      </c>
      <c r="CA441" s="70">
        <v>0</v>
      </c>
      <c r="CB441" s="70">
        <v>0</v>
      </c>
      <c r="CC441" s="70">
        <v>0</v>
      </c>
      <c r="CD441" s="70">
        <v>0</v>
      </c>
    </row>
    <row r="442" spans="1:82">
      <c r="A442" s="70" t="s">
        <v>2149</v>
      </c>
      <c r="B442" s="70">
        <v>133</v>
      </c>
      <c r="C442" s="70">
        <v>14</v>
      </c>
      <c r="D442" s="70">
        <v>8</v>
      </c>
      <c r="E442" s="70">
        <v>2017</v>
      </c>
      <c r="F442" s="70" t="s">
        <v>156</v>
      </c>
      <c r="G442" s="70" t="s">
        <v>2135</v>
      </c>
      <c r="H442" s="70" t="s">
        <v>2136</v>
      </c>
      <c r="I442" s="148"/>
      <c r="J442" s="71">
        <v>360.87716494693217</v>
      </c>
      <c r="K442" s="71">
        <v>1.4074204073192484</v>
      </c>
      <c r="L442" s="71">
        <v>4.1506249347079471</v>
      </c>
      <c r="M442" s="71">
        <v>32.548202445370094</v>
      </c>
      <c r="N442" s="71">
        <v>28.688529654686239</v>
      </c>
      <c r="O442" s="71">
        <v>32.634736906253039</v>
      </c>
      <c r="P442" s="71">
        <v>35.514353604119371</v>
      </c>
      <c r="Q442" s="71">
        <v>2.1380124654622601</v>
      </c>
      <c r="R442" s="71">
        <v>0</v>
      </c>
      <c r="S442" s="71">
        <v>5.1011683546599995</v>
      </c>
      <c r="T442" s="72"/>
      <c r="U442" s="71">
        <v>18234849</v>
      </c>
      <c r="V442" s="71">
        <v>686</v>
      </c>
      <c r="W442" s="71">
        <v>97</v>
      </c>
      <c r="X442" s="71">
        <v>8464</v>
      </c>
      <c r="Y442" s="71">
        <v>12384</v>
      </c>
      <c r="Z442" s="71">
        <v>19512</v>
      </c>
      <c r="AA442" s="71">
        <v>7356</v>
      </c>
      <c r="AB442" s="71">
        <v>31302</v>
      </c>
      <c r="AC442" s="71">
        <v>0</v>
      </c>
      <c r="AD442" s="71">
        <v>5.1011683546600004</v>
      </c>
      <c r="AE442" s="72"/>
      <c r="AF442" s="71">
        <v>148214183.90935919</v>
      </c>
      <c r="AG442" s="71">
        <v>1139104.9086875489</v>
      </c>
      <c r="AH442" s="71">
        <v>802095.99767734995</v>
      </c>
      <c r="AI442" s="71">
        <v>56808739.916675933</v>
      </c>
      <c r="AJ442" s="71">
        <v>44887024.86430531</v>
      </c>
      <c r="AK442" s="71">
        <v>0</v>
      </c>
      <c r="AL442" s="71">
        <v>0</v>
      </c>
      <c r="AM442" s="71">
        <v>4299858.1458552824</v>
      </c>
      <c r="AN442" s="71">
        <v>0</v>
      </c>
      <c r="AO442" s="71">
        <v>0</v>
      </c>
      <c r="AP442" s="71">
        <v>256151007.7425606</v>
      </c>
      <c r="AQ442" s="72"/>
      <c r="AR442" s="71">
        <v>1136</v>
      </c>
      <c r="AS442" s="71">
        <v>374</v>
      </c>
      <c r="AT442" s="71">
        <v>0</v>
      </c>
      <c r="AU442" s="71">
        <v>0</v>
      </c>
      <c r="AV442" s="71">
        <v>0</v>
      </c>
      <c r="AW442" s="71">
        <v>0</v>
      </c>
      <c r="AX442" s="71"/>
      <c r="AY442" s="72"/>
      <c r="AZ442" s="71">
        <v>4723.5</v>
      </c>
      <c r="BA442" s="71">
        <v>33224.199999999997</v>
      </c>
      <c r="BB442" s="71">
        <v>0</v>
      </c>
      <c r="BC442" s="71">
        <v>0</v>
      </c>
      <c r="BD442" s="71">
        <v>0</v>
      </c>
      <c r="BE442" s="71">
        <v>0</v>
      </c>
      <c r="BF442" s="71"/>
      <c r="BG442" s="72"/>
      <c r="BH442" s="71">
        <v>0</v>
      </c>
      <c r="BI442" s="71">
        <v>0</v>
      </c>
      <c r="BJ442" s="71">
        <v>48.101999999999997</v>
      </c>
      <c r="BK442" s="71">
        <v>0</v>
      </c>
      <c r="BL442" s="71">
        <v>4.7450000000000001</v>
      </c>
      <c r="BM442" s="71">
        <v>0</v>
      </c>
      <c r="BN442" s="72"/>
      <c r="BO442" s="71">
        <v>0</v>
      </c>
      <c r="BP442" s="71">
        <v>0</v>
      </c>
      <c r="BQ442" s="71">
        <v>8</v>
      </c>
      <c r="BR442" s="71">
        <v>0</v>
      </c>
      <c r="BS442" s="71">
        <v>1</v>
      </c>
      <c r="BT442" s="71">
        <v>0</v>
      </c>
      <c r="BU442"/>
      <c r="BV442" s="70">
        <v>52.847000000000001</v>
      </c>
      <c r="BW442" s="70">
        <v>0</v>
      </c>
      <c r="BX442" s="70">
        <v>0</v>
      </c>
      <c r="BY442" s="70">
        <v>0</v>
      </c>
      <c r="BZ442" s="70">
        <v>0</v>
      </c>
      <c r="CA442" s="70">
        <v>0</v>
      </c>
      <c r="CB442" s="70">
        <v>0</v>
      </c>
      <c r="CC442" s="70">
        <v>0</v>
      </c>
      <c r="CD442" s="70">
        <v>0</v>
      </c>
    </row>
    <row r="443" spans="1:82">
      <c r="A443" s="70" t="s">
        <v>2150</v>
      </c>
      <c r="B443" s="70">
        <v>134</v>
      </c>
      <c r="C443" s="70">
        <v>15</v>
      </c>
      <c r="D443" s="70">
        <v>8</v>
      </c>
      <c r="E443" s="70">
        <v>2018</v>
      </c>
      <c r="F443" s="70" t="s">
        <v>183</v>
      </c>
      <c r="G443" s="70" t="s">
        <v>2135</v>
      </c>
      <c r="H443" s="70" t="s">
        <v>2136</v>
      </c>
      <c r="I443" s="148"/>
      <c r="J443" s="71">
        <v>319.37492528746037</v>
      </c>
      <c r="K443" s="71">
        <v>1.2269252004415572</v>
      </c>
      <c r="L443" s="71">
        <v>3.7463998623426447</v>
      </c>
      <c r="M443" s="71">
        <v>27.178606630638818</v>
      </c>
      <c r="N443" s="71">
        <v>23.643427746239009</v>
      </c>
      <c r="O443" s="71">
        <v>32.034730411126262</v>
      </c>
      <c r="P443" s="71">
        <v>35.222973805956414</v>
      </c>
      <c r="Q443" s="71">
        <v>1.97380591312616</v>
      </c>
      <c r="R443" s="71">
        <v>0</v>
      </c>
      <c r="S443" s="71">
        <v>4.5799430863600001</v>
      </c>
      <c r="T443" s="72"/>
      <c r="U443" s="71">
        <v>18200959</v>
      </c>
      <c r="V443" s="71">
        <v>686</v>
      </c>
      <c r="W443" s="71">
        <v>97</v>
      </c>
      <c r="X443" s="71">
        <v>8464</v>
      </c>
      <c r="Y443" s="71">
        <v>12487</v>
      </c>
      <c r="Z443" s="71">
        <v>19520</v>
      </c>
      <c r="AA443" s="71">
        <v>7369</v>
      </c>
      <c r="AB443" s="71">
        <v>31142</v>
      </c>
      <c r="AC443" s="71">
        <v>0</v>
      </c>
      <c r="AD443" s="71">
        <v>4.5799430863600001</v>
      </c>
      <c r="AE443" s="72"/>
      <c r="AF443" s="71">
        <v>141908289.72575319</v>
      </c>
      <c r="AG443" s="71">
        <v>982740.6616984118</v>
      </c>
      <c r="AH443" s="71">
        <v>754558.83159916429</v>
      </c>
      <c r="AI443" s="71">
        <v>52944461.46690622</v>
      </c>
      <c r="AJ443" s="71">
        <v>43072507.673167333</v>
      </c>
      <c r="AK443" s="71">
        <v>0</v>
      </c>
      <c r="AL443" s="71">
        <v>0</v>
      </c>
      <c r="AM443" s="71">
        <v>4286730.889782168</v>
      </c>
      <c r="AN443" s="71">
        <v>0</v>
      </c>
      <c r="AO443" s="71">
        <v>0</v>
      </c>
      <c r="AP443" s="71">
        <v>243949289.24890646</v>
      </c>
      <c r="AQ443" s="72"/>
      <c r="AR443" s="71">
        <v>1206</v>
      </c>
      <c r="AS443" s="71">
        <v>419</v>
      </c>
      <c r="AT443" s="71">
        <v>0</v>
      </c>
      <c r="AU443" s="71">
        <v>0</v>
      </c>
      <c r="AV443" s="71">
        <v>0</v>
      </c>
      <c r="AW443" s="71">
        <v>0</v>
      </c>
      <c r="AX443" s="71"/>
      <c r="AY443" s="72"/>
      <c r="AZ443" s="71">
        <v>5085.8</v>
      </c>
      <c r="BA443" s="71">
        <v>43579</v>
      </c>
      <c r="BB443" s="71">
        <v>0</v>
      </c>
      <c r="BC443" s="71">
        <v>0</v>
      </c>
      <c r="BD443" s="71">
        <v>0</v>
      </c>
      <c r="BE443" s="71">
        <v>0</v>
      </c>
      <c r="BF443" s="71"/>
      <c r="BG443" s="72"/>
      <c r="BH443" s="71">
        <v>0</v>
      </c>
      <c r="BI443" s="71">
        <v>0</v>
      </c>
      <c r="BJ443" s="71">
        <v>37.357999999999997</v>
      </c>
      <c r="BK443" s="71">
        <v>0</v>
      </c>
      <c r="BL443" s="71">
        <v>4.8410000000000002</v>
      </c>
      <c r="BM443" s="71">
        <v>0</v>
      </c>
      <c r="BN443" s="72"/>
      <c r="BO443" s="71">
        <v>0</v>
      </c>
      <c r="BP443" s="71">
        <v>0</v>
      </c>
      <c r="BQ443" s="71">
        <v>7</v>
      </c>
      <c r="BR443" s="71">
        <v>0</v>
      </c>
      <c r="BS443" s="71">
        <v>1</v>
      </c>
      <c r="BT443" s="71">
        <v>0</v>
      </c>
      <c r="BU443"/>
      <c r="BV443" s="70">
        <v>42.198999999999998</v>
      </c>
      <c r="BW443" s="70">
        <v>0</v>
      </c>
      <c r="BX443" s="70">
        <v>0</v>
      </c>
      <c r="BY443" s="70">
        <v>0</v>
      </c>
      <c r="BZ443" s="70">
        <v>0</v>
      </c>
      <c r="CA443" s="70">
        <v>0</v>
      </c>
      <c r="CB443" s="70">
        <v>0</v>
      </c>
      <c r="CC443" s="70">
        <v>0</v>
      </c>
      <c r="CD443" s="70">
        <v>0</v>
      </c>
    </row>
    <row r="444" spans="1:82">
      <c r="A444" s="70" t="s">
        <v>2151</v>
      </c>
      <c r="B444" s="70">
        <v>135</v>
      </c>
      <c r="C444" s="70">
        <v>16</v>
      </c>
      <c r="D444" s="70">
        <v>8</v>
      </c>
      <c r="E444" s="70">
        <v>2019</v>
      </c>
      <c r="F444" s="70" t="s">
        <v>158</v>
      </c>
      <c r="G444" s="1064" t="s">
        <v>2135</v>
      </c>
      <c r="H444" s="70" t="s">
        <v>2136</v>
      </c>
      <c r="I444" s="148"/>
      <c r="J444" s="71">
        <v>314.71390682649991</v>
      </c>
      <c r="K444" s="71">
        <v>1.1446609483073924</v>
      </c>
      <c r="L444" s="71">
        <v>3.779391726636383</v>
      </c>
      <c r="M444" s="71">
        <v>26.257180935371906</v>
      </c>
      <c r="N444" s="71">
        <v>24.937134774863718</v>
      </c>
      <c r="O444" s="71">
        <v>31.111685412710663</v>
      </c>
      <c r="P444" s="71">
        <v>34.9106965964341</v>
      </c>
      <c r="Q444" s="71">
        <v>1.91678112925538</v>
      </c>
      <c r="R444" s="71">
        <v>0</v>
      </c>
      <c r="S444" s="71">
        <v>3.5492713847999995</v>
      </c>
      <c r="T444" s="72"/>
      <c r="U444" s="71">
        <v>18781297</v>
      </c>
      <c r="V444" s="71">
        <v>686</v>
      </c>
      <c r="W444" s="71">
        <v>97</v>
      </c>
      <c r="X444" s="71">
        <v>8464</v>
      </c>
      <c r="Y444" s="71">
        <v>12638</v>
      </c>
      <c r="Z444" s="71">
        <v>19478</v>
      </c>
      <c r="AA444" s="71">
        <v>7249</v>
      </c>
      <c r="AB444" s="71">
        <v>31061</v>
      </c>
      <c r="AC444" s="71">
        <v>0</v>
      </c>
      <c r="AD444" s="71">
        <v>3.549271384799999</v>
      </c>
      <c r="AE444" s="72"/>
      <c r="AF444" s="71">
        <v>138777900.97034299</v>
      </c>
      <c r="AG444" s="71">
        <v>990949.21717958502</v>
      </c>
      <c r="AH444" s="71">
        <v>807642.67405000387</v>
      </c>
      <c r="AI444" s="71">
        <v>53967293.123851322</v>
      </c>
      <c r="AJ444" s="71">
        <v>46754015.128730699</v>
      </c>
      <c r="AK444" s="71">
        <v>0</v>
      </c>
      <c r="AL444" s="71">
        <v>0</v>
      </c>
      <c r="AM444" s="71">
        <v>4230274.3729171902</v>
      </c>
      <c r="AN444" s="71">
        <v>0</v>
      </c>
      <c r="AO444" s="71">
        <v>0</v>
      </c>
      <c r="AP444" s="71">
        <v>245528075.48707181</v>
      </c>
      <c r="AQ444" s="72"/>
      <c r="AR444" s="71">
        <v>1272</v>
      </c>
      <c r="AS444" s="71">
        <v>450</v>
      </c>
      <c r="AT444" s="71">
        <v>0</v>
      </c>
      <c r="AU444" s="71">
        <v>0</v>
      </c>
      <c r="AV444" s="71">
        <v>0</v>
      </c>
      <c r="AW444" s="71">
        <v>0</v>
      </c>
      <c r="AX444" s="71"/>
      <c r="AY444" s="72"/>
      <c r="AZ444" s="71">
        <v>5383.2000000000025</v>
      </c>
      <c r="BA444" s="71">
        <v>47479</v>
      </c>
      <c r="BB444" s="71">
        <v>0</v>
      </c>
      <c r="BC444" s="71">
        <v>0</v>
      </c>
      <c r="BD444" s="71">
        <v>0</v>
      </c>
      <c r="BE444" s="71">
        <v>0</v>
      </c>
      <c r="BF444" s="71"/>
      <c r="BG444" s="72"/>
      <c r="BH444" s="71">
        <v>0</v>
      </c>
      <c r="BI444" s="71">
        <v>0</v>
      </c>
      <c r="BJ444" s="71">
        <v>35.866999999999997</v>
      </c>
      <c r="BK444" s="71">
        <v>0</v>
      </c>
      <c r="BL444" s="71">
        <v>4.3159999999999998</v>
      </c>
      <c r="BM444" s="71">
        <v>0</v>
      </c>
      <c r="BN444" s="72"/>
      <c r="BO444" s="71">
        <v>0</v>
      </c>
      <c r="BP444" s="71">
        <v>0</v>
      </c>
      <c r="BQ444" s="71">
        <v>8</v>
      </c>
      <c r="BR444" s="71">
        <v>0</v>
      </c>
      <c r="BS444" s="71">
        <v>1</v>
      </c>
      <c r="BT444" s="71">
        <v>0</v>
      </c>
      <c r="BU444"/>
      <c r="BV444" s="70">
        <v>40.183</v>
      </c>
      <c r="BW444" s="70">
        <v>0</v>
      </c>
      <c r="BX444" s="70">
        <v>0</v>
      </c>
      <c r="BY444" s="70">
        <v>0</v>
      </c>
      <c r="BZ444" s="70">
        <v>0</v>
      </c>
      <c r="CA444" s="70">
        <v>0</v>
      </c>
      <c r="CB444" s="70">
        <v>0</v>
      </c>
      <c r="CC444" s="70">
        <v>0</v>
      </c>
      <c r="CD444" s="70">
        <v>0</v>
      </c>
    </row>
    <row r="445" spans="1:82">
      <c r="A445" s="70" t="s">
        <v>2152</v>
      </c>
      <c r="B445" s="70">
        <v>136</v>
      </c>
      <c r="C445" s="70">
        <v>17</v>
      </c>
      <c r="D445" s="70">
        <v>8</v>
      </c>
      <c r="E445" s="70">
        <v>2020</v>
      </c>
      <c r="F445" s="70" t="s">
        <v>159</v>
      </c>
      <c r="G445" s="1064" t="s">
        <v>2135</v>
      </c>
      <c r="H445" s="70" t="s">
        <v>2136</v>
      </c>
      <c r="I445" s="148"/>
      <c r="J445" s="71">
        <v>206.1104654237927</v>
      </c>
      <c r="K445" s="71">
        <v>1.3575382962020814</v>
      </c>
      <c r="L445" s="71">
        <v>4.8626722307458099</v>
      </c>
      <c r="M445" s="71">
        <v>26.330052281563429</v>
      </c>
      <c r="N445" s="71">
        <v>24.886056688719041</v>
      </c>
      <c r="O445" s="71">
        <v>27.374388360632629</v>
      </c>
      <c r="P445" s="71">
        <v>32.437139493140066</v>
      </c>
      <c r="Q445" s="71">
        <v>1.81917415975027</v>
      </c>
      <c r="R445" s="71">
        <v>0</v>
      </c>
      <c r="S445" s="71">
        <v>3.565885447179999</v>
      </c>
      <c r="T445" s="72"/>
      <c r="U445" s="71">
        <v>11939295</v>
      </c>
      <c r="V445" s="71">
        <v>720</v>
      </c>
      <c r="W445" s="71">
        <v>159</v>
      </c>
      <c r="X445" s="71">
        <v>8606</v>
      </c>
      <c r="Y445" s="71">
        <v>12700</v>
      </c>
      <c r="Z445" s="71">
        <v>19561</v>
      </c>
      <c r="AA445" s="71">
        <v>7159</v>
      </c>
      <c r="AB445" s="71">
        <v>30854</v>
      </c>
      <c r="AC445" s="71">
        <v>0</v>
      </c>
      <c r="AD445" s="71">
        <v>3.565885447179999</v>
      </c>
      <c r="AE445" s="72"/>
      <c r="AF445" s="71">
        <v>94045008.731664523</v>
      </c>
      <c r="AG445" s="71">
        <v>1064619.0627318183</v>
      </c>
      <c r="AH445" s="71">
        <v>1062830.0883476611</v>
      </c>
      <c r="AI445" s="71">
        <v>51598807.9990739</v>
      </c>
      <c r="AJ445" s="71">
        <v>46372183.71798753</v>
      </c>
      <c r="AK445" s="71"/>
      <c r="AL445" s="71"/>
      <c r="AM445" s="71">
        <v>4026789.7950896928</v>
      </c>
      <c r="AN445" s="71"/>
      <c r="AO445" s="71"/>
      <c r="AP445" s="71">
        <v>198170239.39489514</v>
      </c>
      <c r="AQ445" s="72"/>
      <c r="AR445" s="71">
        <v>1340</v>
      </c>
      <c r="AS445" s="71">
        <v>464</v>
      </c>
      <c r="AT445" s="71">
        <v>0</v>
      </c>
      <c r="AU445" s="71">
        <v>0</v>
      </c>
      <c r="AV445" s="71">
        <v>0</v>
      </c>
      <c r="AW445" s="71">
        <v>0</v>
      </c>
      <c r="AX445" s="71"/>
      <c r="AY445" s="72"/>
      <c r="AZ445" s="71">
        <v>5799.2000000000016</v>
      </c>
      <c r="BA445" s="71">
        <v>48082.499999999978</v>
      </c>
      <c r="BB445" s="71">
        <v>0</v>
      </c>
      <c r="BC445" s="71">
        <v>0</v>
      </c>
      <c r="BD445" s="71">
        <v>0</v>
      </c>
      <c r="BE445" s="71">
        <v>0</v>
      </c>
      <c r="BF445" s="71"/>
      <c r="BG445" s="72"/>
      <c r="BH445" s="71">
        <v>0</v>
      </c>
      <c r="BI445" s="71">
        <v>0</v>
      </c>
      <c r="BJ445" s="71">
        <v>28.922999999999998</v>
      </c>
      <c r="BK445" s="71">
        <v>0</v>
      </c>
      <c r="BL445" s="71">
        <v>2.4510000000000001</v>
      </c>
      <c r="BM445" s="71">
        <v>0</v>
      </c>
      <c r="BN445" s="72"/>
      <c r="BO445" s="71">
        <v>0</v>
      </c>
      <c r="BP445" s="71">
        <v>0</v>
      </c>
      <c r="BQ445" s="71">
        <v>8</v>
      </c>
      <c r="BR445" s="71">
        <v>0</v>
      </c>
      <c r="BS445" s="71">
        <v>1</v>
      </c>
      <c r="BT445" s="71">
        <v>0</v>
      </c>
      <c r="BU445"/>
      <c r="BV445" s="70">
        <v>31.373999999999999</v>
      </c>
      <c r="BW445" s="70">
        <v>0</v>
      </c>
      <c r="BX445" s="70">
        <v>0</v>
      </c>
      <c r="BY445" s="70">
        <v>0</v>
      </c>
      <c r="BZ445" s="70">
        <v>0</v>
      </c>
      <c r="CA445" s="70">
        <v>0</v>
      </c>
      <c r="CB445" s="70">
        <v>0</v>
      </c>
      <c r="CC445" s="70">
        <v>0</v>
      </c>
      <c r="CD445" s="70">
        <v>0</v>
      </c>
    </row>
    <row r="446" spans="1:82">
      <c r="A446" s="70" t="s">
        <v>2153</v>
      </c>
      <c r="B446" s="70">
        <v>136</v>
      </c>
      <c r="C446" s="70">
        <v>18</v>
      </c>
      <c r="D446" s="70">
        <v>8</v>
      </c>
      <c r="E446" s="70">
        <v>2021</v>
      </c>
      <c r="F446" s="70" t="s">
        <v>160</v>
      </c>
      <c r="G446" s="70" t="s">
        <v>2135</v>
      </c>
      <c r="H446" s="70" t="s">
        <v>2136</v>
      </c>
      <c r="I446" s="148"/>
      <c r="J446" s="71">
        <v>220.77911549970042</v>
      </c>
      <c r="K446" s="71">
        <v>1.3864126288924363</v>
      </c>
      <c r="L446" s="71">
        <v>5.085179956666936</v>
      </c>
      <c r="M446" s="71">
        <v>24.85188980530479</v>
      </c>
      <c r="N446" s="71">
        <v>23.008623113983845</v>
      </c>
      <c r="O446" s="71">
        <v>26.640418213721144</v>
      </c>
      <c r="P446" s="71">
        <v>32.795772685690046</v>
      </c>
      <c r="Q446" s="71">
        <v>1.7927761326382701</v>
      </c>
      <c r="R446" s="71">
        <v>0</v>
      </c>
      <c r="S446" s="71">
        <v>4.1179116159999998</v>
      </c>
      <c r="T446" s="72"/>
      <c r="U446" s="71">
        <v>13646778</v>
      </c>
      <c r="V446" s="71">
        <v>720</v>
      </c>
      <c r="W446" s="71">
        <v>159</v>
      </c>
      <c r="X446" s="71">
        <v>8606</v>
      </c>
      <c r="Y446" s="71">
        <v>12796</v>
      </c>
      <c r="Z446" s="71">
        <v>19601</v>
      </c>
      <c r="AA446" s="71">
        <v>7058</v>
      </c>
      <c r="AB446" s="71">
        <v>30705</v>
      </c>
      <c r="AC446" s="71">
        <v>0</v>
      </c>
      <c r="AD446" s="71">
        <v>4.1179116159999998</v>
      </c>
      <c r="AE446" s="72"/>
      <c r="AF446" s="71">
        <v>101196320.22318473</v>
      </c>
      <c r="AG446" s="71">
        <v>1136909.8115187713</v>
      </c>
      <c r="AH446" s="71">
        <v>1074806.6847786107</v>
      </c>
      <c r="AI446" s="71">
        <v>56023731.901594028</v>
      </c>
      <c r="AJ446" s="71">
        <v>48026249.927502051</v>
      </c>
      <c r="AK446" s="71">
        <v>0</v>
      </c>
      <c r="AL446" s="71">
        <v>0</v>
      </c>
      <c r="AM446" s="71">
        <v>4030457.675138589</v>
      </c>
      <c r="AN446" s="71">
        <v>0</v>
      </c>
      <c r="AO446" s="71">
        <v>0</v>
      </c>
      <c r="AP446" s="71">
        <v>211488476.2237168</v>
      </c>
      <c r="AQ446" s="72"/>
      <c r="AR446" s="71">
        <v>1421</v>
      </c>
      <c r="AS446" s="71">
        <v>468</v>
      </c>
      <c r="AT446" s="71">
        <v>0</v>
      </c>
      <c r="AU446" s="71">
        <v>0</v>
      </c>
      <c r="AV446" s="71">
        <v>0</v>
      </c>
      <c r="AW446" s="71">
        <v>0</v>
      </c>
      <c r="AX446" s="71"/>
      <c r="AY446" s="72"/>
      <c r="AZ446" s="71">
        <v>6331.2000000000025</v>
      </c>
      <c r="BA446" s="71">
        <v>49224.699999999983</v>
      </c>
      <c r="BB446" s="71">
        <v>0</v>
      </c>
      <c r="BC446" s="71">
        <v>0</v>
      </c>
      <c r="BD446" s="71">
        <v>0</v>
      </c>
      <c r="BE446" s="71">
        <v>0</v>
      </c>
      <c r="BF446" s="71"/>
      <c r="BG446" s="72"/>
      <c r="BH446" s="71">
        <v>0</v>
      </c>
      <c r="BI446" s="71">
        <v>0</v>
      </c>
      <c r="BJ446" s="71">
        <v>26.521000000000001</v>
      </c>
      <c r="BK446" s="71">
        <v>0</v>
      </c>
      <c r="BL446" s="71">
        <v>0</v>
      </c>
      <c r="BM446" s="71">
        <v>0</v>
      </c>
      <c r="BN446" s="72"/>
      <c r="BO446" s="71">
        <v>0</v>
      </c>
      <c r="BP446" s="71">
        <v>0</v>
      </c>
      <c r="BQ446" s="71">
        <v>6</v>
      </c>
      <c r="BR446" s="71">
        <v>0</v>
      </c>
      <c r="BS446" s="71">
        <v>0</v>
      </c>
      <c r="BT446" s="71">
        <v>0</v>
      </c>
      <c r="BU446"/>
      <c r="BV446" s="70">
        <v>26.521000000000001</v>
      </c>
      <c r="BW446" s="70">
        <v>0</v>
      </c>
      <c r="BX446" s="70">
        <v>0</v>
      </c>
      <c r="BY446" s="70">
        <v>0</v>
      </c>
      <c r="BZ446" s="70">
        <v>0</v>
      </c>
      <c r="CA446" s="70">
        <v>0</v>
      </c>
      <c r="CB446" s="70">
        <v>0</v>
      </c>
      <c r="CC446" s="70">
        <v>0</v>
      </c>
      <c r="CD446" s="70">
        <v>0</v>
      </c>
    </row>
    <row r="447" spans="1:82">
      <c r="A447" s="70" t="s">
        <v>2154</v>
      </c>
      <c r="B447" s="70">
        <v>136</v>
      </c>
      <c r="C447" s="70">
        <v>19</v>
      </c>
      <c r="D447" s="70">
        <v>8</v>
      </c>
      <c r="E447" s="70">
        <v>2022</v>
      </c>
      <c r="F447" s="70" t="s">
        <v>161</v>
      </c>
      <c r="G447" s="70" t="s">
        <v>2135</v>
      </c>
      <c r="H447" s="70" t="s">
        <v>2136</v>
      </c>
      <c r="I447" s="148"/>
      <c r="J447" s="71">
        <v>197.56379892380193</v>
      </c>
      <c r="K447" s="71">
        <v>1.3325346996431704</v>
      </c>
      <c r="L447" s="71">
        <v>4.6509750923067212</v>
      </c>
      <c r="M447" s="71">
        <v>27.990584879873701</v>
      </c>
      <c r="N447" s="71">
        <v>27.172331771685123</v>
      </c>
      <c r="O447" s="71">
        <v>28.125192341434413</v>
      </c>
      <c r="P447" s="71">
        <v>32.545899607346684</v>
      </c>
      <c r="Q447" s="71">
        <v>1.8048316315821895</v>
      </c>
      <c r="R447" s="71">
        <v>0</v>
      </c>
      <c r="S447" s="71">
        <v>0</v>
      </c>
      <c r="T447" s="72"/>
      <c r="U447" s="71">
        <v>13654673</v>
      </c>
      <c r="V447" s="71">
        <v>720</v>
      </c>
      <c r="W447" s="71">
        <v>159</v>
      </c>
      <c r="X447" s="71">
        <v>8606</v>
      </c>
      <c r="Y447" s="71">
        <v>12975</v>
      </c>
      <c r="Z447" s="71">
        <v>19661</v>
      </c>
      <c r="AA447" s="71">
        <v>7111</v>
      </c>
      <c r="AB447" s="71">
        <v>30658</v>
      </c>
      <c r="AC447" s="71">
        <v>0</v>
      </c>
      <c r="AD447" s="71">
        <v>0</v>
      </c>
      <c r="AE447" s="72"/>
      <c r="AF447" s="71">
        <v>86271606.130403832</v>
      </c>
      <c r="AG447" s="71">
        <v>1124865.4030283375</v>
      </c>
      <c r="AH447" s="71">
        <v>1144992.3740643277</v>
      </c>
      <c r="AI447" s="71">
        <v>54262504.100168459</v>
      </c>
      <c r="AJ447" s="71">
        <v>51555436.90886312</v>
      </c>
      <c r="AK447" s="71">
        <v>0</v>
      </c>
      <c r="AL447" s="71">
        <v>0</v>
      </c>
      <c r="AM447" s="71">
        <v>3958784.5919333491</v>
      </c>
      <c r="AN447" s="71">
        <v>0</v>
      </c>
      <c r="AO447" s="71">
        <v>0</v>
      </c>
      <c r="AP447" s="71">
        <v>198318189.50846142</v>
      </c>
      <c r="AQ447" s="72"/>
      <c r="AR447" s="71">
        <v>1534</v>
      </c>
      <c r="AS447" s="71">
        <v>475</v>
      </c>
      <c r="AT447" s="71">
        <v>0</v>
      </c>
      <c r="AU447" s="71">
        <v>0</v>
      </c>
      <c r="AV447" s="71">
        <v>0</v>
      </c>
      <c r="AW447" s="71">
        <v>0</v>
      </c>
      <c r="AX447" s="71"/>
      <c r="AY447" s="72"/>
      <c r="AZ447" s="71">
        <v>7034.8000000000029</v>
      </c>
      <c r="BA447" s="71">
        <v>49727.599999999977</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2155</v>
      </c>
      <c r="B448" s="70">
        <v>136</v>
      </c>
      <c r="C448" s="70">
        <v>20</v>
      </c>
      <c r="D448" s="70">
        <v>8</v>
      </c>
      <c r="E448" s="70">
        <v>2023</v>
      </c>
      <c r="F448" s="70" t="s">
        <v>1539</v>
      </c>
      <c r="G448" s="70" t="s">
        <v>2135</v>
      </c>
      <c r="H448" s="70" t="s">
        <v>2136</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1633</v>
      </c>
      <c r="AS448" s="71">
        <v>478</v>
      </c>
      <c r="AT448" s="71">
        <v>0</v>
      </c>
      <c r="AU448" s="71">
        <v>0</v>
      </c>
      <c r="AV448" s="71">
        <v>0</v>
      </c>
      <c r="AW448" s="71">
        <v>0</v>
      </c>
      <c r="AX448" s="71"/>
      <c r="AY448" s="72"/>
      <c r="AZ448" s="71">
        <v>7610.5999999999931</v>
      </c>
      <c r="BA448" s="71">
        <v>50327.39999999998</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2156</v>
      </c>
      <c r="B449" s="70">
        <v>136</v>
      </c>
      <c r="C449" s="70">
        <v>21</v>
      </c>
      <c r="D449" s="70">
        <v>8</v>
      </c>
      <c r="E449" s="70">
        <v>2024</v>
      </c>
      <c r="F449" s="70" t="s">
        <v>1554</v>
      </c>
      <c r="G449" s="70" t="s">
        <v>2135</v>
      </c>
      <c r="H449" s="70" t="s">
        <v>2136</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2157</v>
      </c>
      <c r="B450" s="70">
        <v>307</v>
      </c>
      <c r="C450" s="70">
        <v>1</v>
      </c>
      <c r="D450" s="70">
        <v>19</v>
      </c>
      <c r="E450" s="70">
        <v>1990</v>
      </c>
      <c r="F450" s="70" t="s">
        <v>787</v>
      </c>
      <c r="G450" s="70" t="s">
        <v>2158</v>
      </c>
      <c r="H450" s="70" t="s">
        <v>2159</v>
      </c>
      <c r="I450" s="148"/>
      <c r="J450" s="71">
        <v>283.03626529727131</v>
      </c>
      <c r="K450" s="71">
        <v>6.1069579886799898</v>
      </c>
      <c r="L450" s="71">
        <v>11.75854070187134</v>
      </c>
      <c r="M450" s="71">
        <v>27.200279278650981</v>
      </c>
      <c r="N450" s="71">
        <v>32.321301641233447</v>
      </c>
      <c r="O450" s="71">
        <v>32.277224795679871</v>
      </c>
      <c r="P450" s="71">
        <v>32.374962319085952</v>
      </c>
      <c r="Q450" s="71">
        <v>2.1927609484412498</v>
      </c>
      <c r="R450" s="71">
        <v>0</v>
      </c>
      <c r="S450" s="71">
        <v>2.5478762992928781</v>
      </c>
      <c r="T450" s="72"/>
      <c r="U450" s="71">
        <v>38901420</v>
      </c>
      <c r="V450" s="71">
        <v>1364</v>
      </c>
      <c r="W450" s="71">
        <v>136</v>
      </c>
      <c r="X450" s="71">
        <v>8829</v>
      </c>
      <c r="Y450" s="71">
        <v>10038</v>
      </c>
      <c r="Z450" s="71">
        <v>13276</v>
      </c>
      <c r="AA450" s="71">
        <v>7861</v>
      </c>
      <c r="AB450" s="71">
        <v>35603</v>
      </c>
      <c r="AC450" s="71">
        <v>0</v>
      </c>
      <c r="AD450" s="71">
        <v>2.5478762992928781</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2160</v>
      </c>
      <c r="B451" s="70">
        <v>308</v>
      </c>
      <c r="C451" s="70">
        <v>2</v>
      </c>
      <c r="D451" s="70">
        <v>19</v>
      </c>
      <c r="E451" s="70">
        <v>2005</v>
      </c>
      <c r="F451" s="70" t="s">
        <v>789</v>
      </c>
      <c r="G451" s="70" t="s">
        <v>2158</v>
      </c>
      <c r="H451" s="70" t="s">
        <v>2159</v>
      </c>
      <c r="I451" s="148"/>
      <c r="J451" s="71">
        <v>136.87010606869509</v>
      </c>
      <c r="K451" s="71">
        <v>4.7654759079242028</v>
      </c>
      <c r="L451" s="71">
        <v>9.5702010740066541</v>
      </c>
      <c r="M451" s="71">
        <v>47.408272513724206</v>
      </c>
      <c r="N451" s="71">
        <v>48.486939102855807</v>
      </c>
      <c r="O451" s="71">
        <v>46.671395550077548</v>
      </c>
      <c r="P451" s="71">
        <v>32.475108934884993</v>
      </c>
      <c r="Q451" s="71">
        <v>2.1263355270156898</v>
      </c>
      <c r="R451" s="71">
        <v>0</v>
      </c>
      <c r="S451" s="71">
        <v>3.9968282109889248</v>
      </c>
      <c r="T451" s="72"/>
      <c r="U451" s="71">
        <v>20178216</v>
      </c>
      <c r="V451" s="71">
        <v>1462</v>
      </c>
      <c r="W451" s="71">
        <v>127</v>
      </c>
      <c r="X451" s="71">
        <v>8871</v>
      </c>
      <c r="Y451" s="71">
        <v>12445</v>
      </c>
      <c r="Z451" s="71">
        <v>22214</v>
      </c>
      <c r="AA451" s="71">
        <v>6458</v>
      </c>
      <c r="AB451" s="71">
        <v>36092</v>
      </c>
      <c r="AC451" s="71">
        <v>0</v>
      </c>
      <c r="AD451" s="71">
        <v>3.9968282109889248</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2161</v>
      </c>
      <c r="B452" s="70">
        <v>309</v>
      </c>
      <c r="C452" s="70">
        <v>3</v>
      </c>
      <c r="D452" s="70">
        <v>19</v>
      </c>
      <c r="E452" s="70">
        <v>2006</v>
      </c>
      <c r="F452" s="70" t="s">
        <v>790</v>
      </c>
      <c r="G452" s="70" t="s">
        <v>2158</v>
      </c>
      <c r="H452" s="70" t="s">
        <v>2159</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2162</v>
      </c>
      <c r="B453" s="70">
        <v>310</v>
      </c>
      <c r="C453" s="70">
        <v>4</v>
      </c>
      <c r="D453" s="70">
        <v>19</v>
      </c>
      <c r="E453" s="70">
        <v>2007</v>
      </c>
      <c r="F453" s="70" t="s">
        <v>791</v>
      </c>
      <c r="G453" s="70" t="s">
        <v>2158</v>
      </c>
      <c r="H453" s="70" t="s">
        <v>2159</v>
      </c>
      <c r="I453" s="148"/>
      <c r="J453" s="71">
        <v>227.7840783487801</v>
      </c>
      <c r="K453" s="71">
        <v>3.784034015855636</v>
      </c>
      <c r="L453" s="71">
        <v>8.7828575452834379</v>
      </c>
      <c r="M453" s="71">
        <v>41.621040600177537</v>
      </c>
      <c r="N453" s="71">
        <v>52.051672210148823</v>
      </c>
      <c r="O453" s="71">
        <v>45.48382502506324</v>
      </c>
      <c r="P453" s="71">
        <v>32.472242468655921</v>
      </c>
      <c r="Q453" s="71">
        <v>2.22346859837912</v>
      </c>
      <c r="R453" s="71">
        <v>0</v>
      </c>
      <c r="S453" s="71">
        <v>3.420525016350358</v>
      </c>
      <c r="T453" s="72"/>
      <c r="U453" s="71">
        <v>36795724</v>
      </c>
      <c r="V453" s="71">
        <v>1216</v>
      </c>
      <c r="W453" s="71">
        <v>137</v>
      </c>
      <c r="X453" s="71">
        <v>9794</v>
      </c>
      <c r="Y453" s="71">
        <v>12624</v>
      </c>
      <c r="Z453" s="71">
        <v>22505</v>
      </c>
      <c r="AA453" s="71">
        <v>6359</v>
      </c>
      <c r="AB453" s="71">
        <v>35745</v>
      </c>
      <c r="AC453" s="71">
        <v>0</v>
      </c>
      <c r="AD453" s="71">
        <v>3.420525016350358</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2163</v>
      </c>
      <c r="B454" s="70">
        <v>311</v>
      </c>
      <c r="C454" s="70">
        <v>5</v>
      </c>
      <c r="D454" s="70">
        <v>19</v>
      </c>
      <c r="E454" s="70">
        <v>2008</v>
      </c>
      <c r="F454" s="70" t="s">
        <v>792</v>
      </c>
      <c r="G454" s="70" t="s">
        <v>2158</v>
      </c>
      <c r="H454" s="70" t="s">
        <v>2159</v>
      </c>
      <c r="I454" s="148"/>
      <c r="J454" s="71">
        <v>239.09885317592489</v>
      </c>
      <c r="K454" s="71">
        <v>2.712493823104658</v>
      </c>
      <c r="L454" s="71">
        <v>7.8466957692012764</v>
      </c>
      <c r="M454" s="71">
        <v>46.185720214999158</v>
      </c>
      <c r="N454" s="71">
        <v>47.349691503793217</v>
      </c>
      <c r="O454" s="71">
        <v>44.189524056868748</v>
      </c>
      <c r="P454" s="71">
        <v>31.22127327430513</v>
      </c>
      <c r="Q454" s="71">
        <v>2.1695583282566502</v>
      </c>
      <c r="R454" s="71">
        <v>0</v>
      </c>
      <c r="S454" s="71">
        <v>5.0049593417660407</v>
      </c>
      <c r="T454" s="72"/>
      <c r="U454" s="71">
        <v>40605046</v>
      </c>
      <c r="V454" s="71">
        <v>1216</v>
      </c>
      <c r="W454" s="71">
        <v>137</v>
      </c>
      <c r="X454" s="71">
        <v>9794</v>
      </c>
      <c r="Y454" s="71">
        <v>12670</v>
      </c>
      <c r="Z454" s="71">
        <v>22632</v>
      </c>
      <c r="AA454" s="71">
        <v>6121</v>
      </c>
      <c r="AB454" s="71">
        <v>35452</v>
      </c>
      <c r="AC454" s="71">
        <v>0</v>
      </c>
      <c r="AD454" s="71">
        <v>5.0049593417660407</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2164</v>
      </c>
      <c r="B455" s="70">
        <v>312</v>
      </c>
      <c r="C455" s="70">
        <v>6</v>
      </c>
      <c r="D455" s="70">
        <v>19</v>
      </c>
      <c r="E455" s="70">
        <v>2009</v>
      </c>
      <c r="F455" s="70" t="s">
        <v>176</v>
      </c>
      <c r="G455" s="70" t="s">
        <v>2158</v>
      </c>
      <c r="H455" s="70" t="s">
        <v>2159</v>
      </c>
      <c r="I455" s="148"/>
      <c r="J455" s="71">
        <v>253.7431985214493</v>
      </c>
      <c r="K455" s="71">
        <v>2.7659526078500152</v>
      </c>
      <c r="L455" s="71">
        <v>11.23661231192289</v>
      </c>
      <c r="M455" s="71">
        <v>45.247564820105723</v>
      </c>
      <c r="N455" s="71">
        <v>41.313939011420963</v>
      </c>
      <c r="O455" s="71">
        <v>44.933536180735608</v>
      </c>
      <c r="P455" s="71">
        <v>29.850488925300869</v>
      </c>
      <c r="Q455" s="71">
        <v>2.0602286443220401</v>
      </c>
      <c r="R455" s="71">
        <v>0</v>
      </c>
      <c r="S455" s="71">
        <v>3.1344962209823479</v>
      </c>
      <c r="T455" s="72"/>
      <c r="U455" s="71">
        <v>41713599</v>
      </c>
      <c r="V455" s="71">
        <v>1178</v>
      </c>
      <c r="W455" s="71">
        <v>230</v>
      </c>
      <c r="X455" s="71">
        <v>10472</v>
      </c>
      <c r="Y455" s="71">
        <v>12757</v>
      </c>
      <c r="Z455" s="71">
        <v>22715</v>
      </c>
      <c r="AA455" s="71">
        <v>6008</v>
      </c>
      <c r="AB455" s="71">
        <v>35340</v>
      </c>
      <c r="AC455" s="71">
        <v>0</v>
      </c>
      <c r="AD455" s="71">
        <v>3.1344962209823479</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13.04</v>
      </c>
      <c r="BK455" s="71">
        <v>0</v>
      </c>
      <c r="BL455" s="71">
        <v>0</v>
      </c>
      <c r="BM455" s="71">
        <v>0</v>
      </c>
      <c r="BN455" s="72"/>
      <c r="BO455" s="71">
        <v>0</v>
      </c>
      <c r="BP455" s="71">
        <v>0</v>
      </c>
      <c r="BQ455" s="71">
        <v>2</v>
      </c>
      <c r="BR455" s="71">
        <v>0</v>
      </c>
      <c r="BS455" s="71">
        <v>0</v>
      </c>
      <c r="BT455" s="71">
        <v>0</v>
      </c>
      <c r="BU455"/>
      <c r="BV455" s="70">
        <v>13.04</v>
      </c>
      <c r="BW455" s="70">
        <v>0</v>
      </c>
      <c r="BX455" s="70">
        <v>0</v>
      </c>
      <c r="BY455" s="70">
        <v>0</v>
      </c>
      <c r="BZ455" s="70">
        <v>0</v>
      </c>
      <c r="CA455" s="70">
        <v>0</v>
      </c>
      <c r="CB455" s="70">
        <v>0</v>
      </c>
      <c r="CC455" s="70">
        <v>0</v>
      </c>
      <c r="CD455" s="70">
        <v>0</v>
      </c>
    </row>
    <row r="456" spans="1:82">
      <c r="A456" s="70" t="s">
        <v>2165</v>
      </c>
      <c r="B456" s="70">
        <v>313</v>
      </c>
      <c r="C456" s="70">
        <v>7</v>
      </c>
      <c r="D456" s="70">
        <v>19</v>
      </c>
      <c r="E456" s="70">
        <v>2010</v>
      </c>
      <c r="F456" s="70" t="s">
        <v>177</v>
      </c>
      <c r="G456" s="70" t="s">
        <v>2158</v>
      </c>
      <c r="H456" s="70" t="s">
        <v>2159</v>
      </c>
      <c r="I456" s="148"/>
      <c r="J456" s="71">
        <v>230.3062894630406</v>
      </c>
      <c r="K456" s="71">
        <v>2.692338493430789</v>
      </c>
      <c r="L456" s="71">
        <v>9.9420600710759022</v>
      </c>
      <c r="M456" s="71">
        <v>45.423964139593423</v>
      </c>
      <c r="N456" s="71">
        <v>48.875588580484987</v>
      </c>
      <c r="O456" s="71">
        <v>45.021053936768951</v>
      </c>
      <c r="P456" s="71">
        <v>30.1207755031886</v>
      </c>
      <c r="Q456" s="71">
        <v>2.1400106361215401</v>
      </c>
      <c r="R456" s="71">
        <v>0</v>
      </c>
      <c r="S456" s="71">
        <v>3.8206737867407941</v>
      </c>
      <c r="T456" s="72"/>
      <c r="U456" s="71">
        <v>42431781</v>
      </c>
      <c r="V456" s="71">
        <v>1178</v>
      </c>
      <c r="W456" s="71">
        <v>230</v>
      </c>
      <c r="X456" s="71">
        <v>10472</v>
      </c>
      <c r="Y456" s="71">
        <v>12858</v>
      </c>
      <c r="Z456" s="71">
        <v>22865</v>
      </c>
      <c r="AA456" s="71">
        <v>5911</v>
      </c>
      <c r="AB456" s="71">
        <v>35175</v>
      </c>
      <c r="AC456" s="71">
        <v>0</v>
      </c>
      <c r="AD456" s="71">
        <v>3.8206737867407941</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12.034000000000001</v>
      </c>
      <c r="BK456" s="71">
        <v>0</v>
      </c>
      <c r="BL456" s="71">
        <v>0</v>
      </c>
      <c r="BM456" s="71">
        <v>0</v>
      </c>
      <c r="BN456" s="72"/>
      <c r="BO456" s="71">
        <v>0</v>
      </c>
      <c r="BP456" s="71">
        <v>0</v>
      </c>
      <c r="BQ456" s="71">
        <v>2</v>
      </c>
      <c r="BR456" s="71">
        <v>0</v>
      </c>
      <c r="BS456" s="71">
        <v>0</v>
      </c>
      <c r="BT456" s="71">
        <v>0</v>
      </c>
      <c r="BU456"/>
      <c r="BV456" s="70">
        <v>12.034000000000001</v>
      </c>
      <c r="BW456" s="70">
        <v>0</v>
      </c>
      <c r="BX456" s="70">
        <v>0</v>
      </c>
      <c r="BY456" s="70">
        <v>0</v>
      </c>
      <c r="BZ456" s="70">
        <v>0</v>
      </c>
      <c r="CA456" s="70">
        <v>0</v>
      </c>
      <c r="CB456" s="70">
        <v>0</v>
      </c>
      <c r="CC456" s="70">
        <v>0</v>
      </c>
      <c r="CD456" s="70">
        <v>0</v>
      </c>
    </row>
    <row r="457" spans="1:82">
      <c r="A457" s="70" t="s">
        <v>2166</v>
      </c>
      <c r="B457" s="70">
        <v>314</v>
      </c>
      <c r="C457" s="70">
        <v>8</v>
      </c>
      <c r="D457" s="70">
        <v>19</v>
      </c>
      <c r="E457" s="70">
        <v>2011</v>
      </c>
      <c r="F457" s="70" t="s">
        <v>178</v>
      </c>
      <c r="G457" s="70" t="s">
        <v>2158</v>
      </c>
      <c r="H457" s="70" t="s">
        <v>2159</v>
      </c>
      <c r="I457" s="148"/>
      <c r="J457" s="71">
        <v>158.21901300213011</v>
      </c>
      <c r="K457" s="71">
        <v>3.6231147254085889</v>
      </c>
      <c r="L457" s="71">
        <v>9.5508033700559576</v>
      </c>
      <c r="M457" s="71">
        <v>58.241157489116503</v>
      </c>
      <c r="N457" s="71">
        <v>48.567320920769951</v>
      </c>
      <c r="O457" s="71">
        <v>44.661178133543132</v>
      </c>
      <c r="P457" s="71">
        <v>29.745179464279257</v>
      </c>
      <c r="Q457" s="71">
        <v>2.4407575139307802</v>
      </c>
      <c r="R457" s="71">
        <v>0</v>
      </c>
      <c r="S457" s="71">
        <v>3.2771463213836149</v>
      </c>
      <c r="T457" s="72"/>
      <c r="U457" s="71">
        <v>24759734</v>
      </c>
      <c r="V457" s="71">
        <v>1178</v>
      </c>
      <c r="W457" s="71">
        <v>230</v>
      </c>
      <c r="X457" s="71">
        <v>10472</v>
      </c>
      <c r="Y457" s="71">
        <v>12824</v>
      </c>
      <c r="Z457" s="71">
        <v>23175</v>
      </c>
      <c r="AA457" s="71">
        <v>6011</v>
      </c>
      <c r="AB457" s="71">
        <v>34780</v>
      </c>
      <c r="AC457" s="71">
        <v>0</v>
      </c>
      <c r="AD457" s="71">
        <v>3.2771463213836149</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9.3450000000000006</v>
      </c>
      <c r="BK457" s="71">
        <v>0</v>
      </c>
      <c r="BL457" s="71">
        <v>0</v>
      </c>
      <c r="BM457" s="71">
        <v>0</v>
      </c>
      <c r="BN457" s="72"/>
      <c r="BO457" s="71">
        <v>0</v>
      </c>
      <c r="BP457" s="71">
        <v>0</v>
      </c>
      <c r="BQ457" s="71">
        <v>2</v>
      </c>
      <c r="BR457" s="71">
        <v>0</v>
      </c>
      <c r="BS457" s="71">
        <v>0</v>
      </c>
      <c r="BT457" s="71">
        <v>0</v>
      </c>
      <c r="BU457"/>
      <c r="BV457" s="70">
        <v>9.3450000000000006</v>
      </c>
      <c r="BW457" s="70">
        <v>0</v>
      </c>
      <c r="BX457" s="70">
        <v>0</v>
      </c>
      <c r="BY457" s="70">
        <v>0</v>
      </c>
      <c r="BZ457" s="70">
        <v>0</v>
      </c>
      <c r="CA457" s="70">
        <v>0</v>
      </c>
      <c r="CB457" s="70">
        <v>0</v>
      </c>
      <c r="CC457" s="70">
        <v>0</v>
      </c>
      <c r="CD457" s="70">
        <v>0</v>
      </c>
    </row>
    <row r="458" spans="1:82">
      <c r="A458" s="70" t="s">
        <v>2167</v>
      </c>
      <c r="B458" s="70">
        <v>315</v>
      </c>
      <c r="C458" s="70">
        <v>9</v>
      </c>
      <c r="D458" s="70">
        <v>19</v>
      </c>
      <c r="E458" s="70">
        <v>2012</v>
      </c>
      <c r="F458" s="70" t="s">
        <v>179</v>
      </c>
      <c r="G458" s="70" t="s">
        <v>2158</v>
      </c>
      <c r="H458" s="70" t="s">
        <v>2159</v>
      </c>
      <c r="I458" s="148"/>
      <c r="J458" s="71">
        <v>92.574298855366521</v>
      </c>
      <c r="K458" s="71">
        <v>3.2186862957733919</v>
      </c>
      <c r="L458" s="71">
        <v>9.4724035301736844</v>
      </c>
      <c r="M458" s="71">
        <v>55.263707828890688</v>
      </c>
      <c r="N458" s="71">
        <v>47.21675839394296</v>
      </c>
      <c r="O458" s="71">
        <v>44.516224438191237</v>
      </c>
      <c r="P458" s="71">
        <v>29.695443862144089</v>
      </c>
      <c r="Q458" s="71">
        <v>2.6438280337530999</v>
      </c>
      <c r="R458" s="71">
        <v>0</v>
      </c>
      <c r="S458" s="71">
        <v>4.8230026985446726</v>
      </c>
      <c r="T458" s="72"/>
      <c r="U458" s="71">
        <v>12252822</v>
      </c>
      <c r="V458" s="71">
        <v>1178</v>
      </c>
      <c r="W458" s="71">
        <v>230</v>
      </c>
      <c r="X458" s="71">
        <v>10472</v>
      </c>
      <c r="Y458" s="71">
        <v>12982</v>
      </c>
      <c r="Z458" s="71">
        <v>23283</v>
      </c>
      <c r="AA458" s="71">
        <v>5967</v>
      </c>
      <c r="AB458" s="71">
        <v>34675</v>
      </c>
      <c r="AC458" s="71">
        <v>0</v>
      </c>
      <c r="AD458" s="71">
        <v>4.8230026985446726</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7.306</v>
      </c>
      <c r="BK458" s="71">
        <v>0</v>
      </c>
      <c r="BL458" s="71">
        <v>3.9289999999999998</v>
      </c>
      <c r="BM458" s="71">
        <v>0</v>
      </c>
      <c r="BN458" s="72"/>
      <c r="BO458" s="71">
        <v>0</v>
      </c>
      <c r="BP458" s="71">
        <v>0</v>
      </c>
      <c r="BQ458" s="71">
        <v>1</v>
      </c>
      <c r="BR458" s="71">
        <v>0</v>
      </c>
      <c r="BS458" s="71">
        <v>1</v>
      </c>
      <c r="BT458" s="71">
        <v>0</v>
      </c>
      <c r="BU458"/>
      <c r="BV458" s="70">
        <v>11.234999999999999</v>
      </c>
      <c r="BW458" s="70">
        <v>0</v>
      </c>
      <c r="BX458" s="70">
        <v>0</v>
      </c>
      <c r="BY458" s="70">
        <v>0</v>
      </c>
      <c r="BZ458" s="70">
        <v>0</v>
      </c>
      <c r="CA458" s="70">
        <v>0</v>
      </c>
      <c r="CB458" s="70">
        <v>0</v>
      </c>
      <c r="CC458" s="70">
        <v>0</v>
      </c>
      <c r="CD458" s="70">
        <v>0</v>
      </c>
    </row>
    <row r="459" spans="1:82">
      <c r="A459" s="70" t="s">
        <v>2168</v>
      </c>
      <c r="B459" s="70">
        <v>316</v>
      </c>
      <c r="C459" s="70">
        <v>10</v>
      </c>
      <c r="D459" s="70">
        <v>19</v>
      </c>
      <c r="E459" s="70">
        <v>2013</v>
      </c>
      <c r="F459" s="70" t="s">
        <v>180</v>
      </c>
      <c r="G459" s="70" t="s">
        <v>2158</v>
      </c>
      <c r="H459" s="70" t="s">
        <v>2159</v>
      </c>
      <c r="I459" s="148"/>
      <c r="J459" s="71">
        <v>82.356392105716992</v>
      </c>
      <c r="K459" s="71">
        <v>2.7304047468183099</v>
      </c>
      <c r="L459" s="71">
        <v>8.9912632275176172</v>
      </c>
      <c r="M459" s="71">
        <v>55.022466165829179</v>
      </c>
      <c r="N459" s="71">
        <v>54.205814880650678</v>
      </c>
      <c r="O459" s="71">
        <v>42.935728695374848</v>
      </c>
      <c r="P459" s="71">
        <v>29.832313329567135</v>
      </c>
      <c r="Q459" s="71">
        <v>2.6653402207039298</v>
      </c>
      <c r="R459" s="71">
        <v>0</v>
      </c>
      <c r="S459" s="71">
        <v>5.0239671958620571</v>
      </c>
      <c r="T459" s="72"/>
      <c r="U459" s="71">
        <v>12145827</v>
      </c>
      <c r="V459" s="71">
        <v>1178</v>
      </c>
      <c r="W459" s="71">
        <v>230</v>
      </c>
      <c r="X459" s="71">
        <v>10472</v>
      </c>
      <c r="Y459" s="71">
        <v>13019</v>
      </c>
      <c r="Z459" s="71">
        <v>23459</v>
      </c>
      <c r="AA459" s="71">
        <v>5972</v>
      </c>
      <c r="AB459" s="71">
        <v>34456</v>
      </c>
      <c r="AC459" s="71">
        <v>0</v>
      </c>
      <c r="AD459" s="71">
        <v>5.0239671958620571</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12.125999999999999</v>
      </c>
      <c r="BK459" s="71">
        <v>0</v>
      </c>
      <c r="BL459" s="71">
        <v>0</v>
      </c>
      <c r="BM459" s="71">
        <v>0</v>
      </c>
      <c r="BN459" s="72"/>
      <c r="BO459" s="71">
        <v>0</v>
      </c>
      <c r="BP459" s="71">
        <v>0</v>
      </c>
      <c r="BQ459" s="71">
        <v>2</v>
      </c>
      <c r="BR459" s="71">
        <v>0</v>
      </c>
      <c r="BS459" s="71">
        <v>0</v>
      </c>
      <c r="BT459" s="71">
        <v>0</v>
      </c>
      <c r="BU459"/>
      <c r="BV459" s="70">
        <v>12.125999999999999</v>
      </c>
      <c r="BW459" s="70">
        <v>0</v>
      </c>
      <c r="BX459" s="70">
        <v>0</v>
      </c>
      <c r="BY459" s="70">
        <v>0</v>
      </c>
      <c r="BZ459" s="70">
        <v>0</v>
      </c>
      <c r="CA459" s="70">
        <v>0</v>
      </c>
      <c r="CB459" s="70">
        <v>0</v>
      </c>
      <c r="CC459" s="70">
        <v>0</v>
      </c>
      <c r="CD459" s="70">
        <v>0</v>
      </c>
    </row>
    <row r="460" spans="1:82">
      <c r="A460" s="70" t="s">
        <v>2169</v>
      </c>
      <c r="B460" s="70">
        <v>317</v>
      </c>
      <c r="C460" s="70">
        <v>11</v>
      </c>
      <c r="D460" s="70">
        <v>19</v>
      </c>
      <c r="E460" s="70">
        <v>2014</v>
      </c>
      <c r="F460" s="70" t="s">
        <v>181</v>
      </c>
      <c r="G460" s="70" t="s">
        <v>2158</v>
      </c>
      <c r="H460" s="70" t="s">
        <v>2159</v>
      </c>
      <c r="I460" s="148"/>
      <c r="J460" s="71">
        <v>71.882643791761851</v>
      </c>
      <c r="K460" s="71">
        <v>2.7872219973673511</v>
      </c>
      <c r="L460" s="71">
        <v>9.3344157304247002</v>
      </c>
      <c r="M460" s="71">
        <v>51.515084380436278</v>
      </c>
      <c r="N460" s="71">
        <v>49.512830387134962</v>
      </c>
      <c r="O460" s="71">
        <v>40.870320828762587</v>
      </c>
      <c r="P460" s="71">
        <v>30.10788903539984</v>
      </c>
      <c r="Q460" s="71">
        <v>2.5318528300188201</v>
      </c>
      <c r="R460" s="71">
        <v>0</v>
      </c>
      <c r="S460" s="71">
        <v>4.2595387564069283</v>
      </c>
      <c r="T460" s="72"/>
      <c r="U460" s="71">
        <v>11309481</v>
      </c>
      <c r="V460" s="71">
        <v>1098</v>
      </c>
      <c r="W460" s="71">
        <v>227</v>
      </c>
      <c r="X460" s="71">
        <v>10151</v>
      </c>
      <c r="Y460" s="71">
        <v>13062</v>
      </c>
      <c r="Z460" s="71">
        <v>23519</v>
      </c>
      <c r="AA460" s="71">
        <v>5996</v>
      </c>
      <c r="AB460" s="71">
        <v>34114</v>
      </c>
      <c r="AC460" s="71">
        <v>0</v>
      </c>
      <c r="AD460" s="71">
        <v>4.2595387564069283</v>
      </c>
      <c r="AE460" s="72"/>
      <c r="AF460" s="71"/>
      <c r="AG460" s="71"/>
      <c r="AH460" s="71"/>
      <c r="AI460" s="71"/>
      <c r="AJ460" s="71"/>
      <c r="AK460" s="71"/>
      <c r="AL460" s="71"/>
      <c r="AM460" s="71"/>
      <c r="AN460" s="71"/>
      <c r="AO460" s="71"/>
      <c r="AP460" s="71"/>
      <c r="AQ460" s="72"/>
      <c r="AR460" s="71">
        <v>859</v>
      </c>
      <c r="AS460" s="71">
        <v>167</v>
      </c>
      <c r="AT460" s="71">
        <v>0</v>
      </c>
      <c r="AU460" s="71">
        <v>1</v>
      </c>
      <c r="AV460" s="71">
        <v>0</v>
      </c>
      <c r="AW460" s="71">
        <v>0</v>
      </c>
      <c r="AX460" s="71"/>
      <c r="AY460" s="72"/>
      <c r="AZ460" s="71">
        <v>3712.8</v>
      </c>
      <c r="BA460" s="71">
        <v>16865.5</v>
      </c>
      <c r="BB460" s="71">
        <v>0</v>
      </c>
      <c r="BC460" s="71">
        <v>190</v>
      </c>
      <c r="BD460" s="71">
        <v>0</v>
      </c>
      <c r="BE460" s="71">
        <v>0</v>
      </c>
      <c r="BF460" s="71"/>
      <c r="BG460" s="72"/>
      <c r="BH460" s="71">
        <v>0</v>
      </c>
      <c r="BI460" s="71">
        <v>0</v>
      </c>
      <c r="BJ460" s="71">
        <v>12.596</v>
      </c>
      <c r="BK460" s="71">
        <v>0</v>
      </c>
      <c r="BL460" s="71">
        <v>3.24</v>
      </c>
      <c r="BM460" s="71">
        <v>0</v>
      </c>
      <c r="BN460" s="72"/>
      <c r="BO460" s="71">
        <v>0</v>
      </c>
      <c r="BP460" s="71">
        <v>0</v>
      </c>
      <c r="BQ460" s="71">
        <v>2</v>
      </c>
      <c r="BR460" s="71">
        <v>0</v>
      </c>
      <c r="BS460" s="71">
        <v>1</v>
      </c>
      <c r="BT460" s="71">
        <v>0</v>
      </c>
      <c r="BU460"/>
      <c r="BV460" s="70">
        <v>15.836</v>
      </c>
      <c r="BW460" s="70">
        <v>0</v>
      </c>
      <c r="BX460" s="70">
        <v>0</v>
      </c>
      <c r="BY460" s="70">
        <v>0</v>
      </c>
      <c r="BZ460" s="70">
        <v>0</v>
      </c>
      <c r="CA460" s="70">
        <v>0</v>
      </c>
      <c r="CB460" s="70">
        <v>0</v>
      </c>
      <c r="CC460" s="70">
        <v>0</v>
      </c>
      <c r="CD460" s="70">
        <v>0</v>
      </c>
    </row>
    <row r="461" spans="1:82">
      <c r="A461" s="70" t="s">
        <v>2170</v>
      </c>
      <c r="B461" s="70">
        <v>318</v>
      </c>
      <c r="C461" s="70">
        <v>12</v>
      </c>
      <c r="D461" s="70">
        <v>19</v>
      </c>
      <c r="E461" s="70">
        <v>2015</v>
      </c>
      <c r="F461" s="70" t="s">
        <v>182</v>
      </c>
      <c r="G461" s="70" t="s">
        <v>2158</v>
      </c>
      <c r="H461" s="70" t="s">
        <v>2159</v>
      </c>
      <c r="I461" s="148"/>
      <c r="J461" s="71">
        <v>58.803094172394403</v>
      </c>
      <c r="K461" s="71">
        <v>2.769226573293456</v>
      </c>
      <c r="L461" s="71">
        <v>8.7052303879793875</v>
      </c>
      <c r="M461" s="71">
        <v>46.112705677823463</v>
      </c>
      <c r="N461" s="71">
        <v>44.792152114092268</v>
      </c>
      <c r="O461" s="71">
        <v>40.716541029953355</v>
      </c>
      <c r="P461" s="71">
        <v>30.036195399290001</v>
      </c>
      <c r="Q461" s="71">
        <v>2.4624641974624</v>
      </c>
      <c r="R461" s="71">
        <v>0</v>
      </c>
      <c r="S461" s="71">
        <v>3.2029689024017189</v>
      </c>
      <c r="T461" s="72"/>
      <c r="U461" s="71">
        <v>10565646</v>
      </c>
      <c r="V461" s="71">
        <v>1098</v>
      </c>
      <c r="W461" s="71">
        <v>227</v>
      </c>
      <c r="X461" s="71">
        <v>10151</v>
      </c>
      <c r="Y461" s="71">
        <v>13119</v>
      </c>
      <c r="Z461" s="71">
        <v>23656</v>
      </c>
      <c r="AA461" s="71">
        <v>5977</v>
      </c>
      <c r="AB461" s="71">
        <v>33893</v>
      </c>
      <c r="AC461" s="71">
        <v>0</v>
      </c>
      <c r="AD461" s="71">
        <v>3.2029689024017189</v>
      </c>
      <c r="AE461" s="72"/>
      <c r="AF461" s="71">
        <v>72724403.015868351</v>
      </c>
      <c r="AG461" s="71">
        <v>2115763.6966098659</v>
      </c>
      <c r="AH461" s="71">
        <v>1849764.794403088</v>
      </c>
      <c r="AI461" s="71">
        <v>63931537.259759277</v>
      </c>
      <c r="AJ461" s="71">
        <v>66608240.912173472</v>
      </c>
      <c r="AK461" s="71">
        <v>0</v>
      </c>
      <c r="AL461" s="71">
        <v>0</v>
      </c>
      <c r="AM461" s="71">
        <v>4644893.4742123336</v>
      </c>
      <c r="AN461" s="71">
        <v>0</v>
      </c>
      <c r="AO461" s="71">
        <v>0</v>
      </c>
      <c r="AP461" s="71">
        <v>211874603.1530264</v>
      </c>
      <c r="AQ461" s="72"/>
      <c r="AR461" s="71">
        <v>925</v>
      </c>
      <c r="AS461" s="71">
        <v>274</v>
      </c>
      <c r="AT461" s="71">
        <v>0</v>
      </c>
      <c r="AU461" s="71">
        <v>1</v>
      </c>
      <c r="AV461" s="71">
        <v>0</v>
      </c>
      <c r="AW461" s="71">
        <v>0</v>
      </c>
      <c r="AX461" s="71"/>
      <c r="AY461" s="72"/>
      <c r="AZ461" s="71">
        <v>4082</v>
      </c>
      <c r="BA461" s="71">
        <v>27484.5</v>
      </c>
      <c r="BB461" s="71">
        <v>0</v>
      </c>
      <c r="BC461" s="71">
        <v>190</v>
      </c>
      <c r="BD461" s="71">
        <v>0</v>
      </c>
      <c r="BE461" s="71">
        <v>0</v>
      </c>
      <c r="BF461" s="71"/>
      <c r="BG461" s="72"/>
      <c r="BH461" s="71">
        <v>0</v>
      </c>
      <c r="BI461" s="71">
        <v>0</v>
      </c>
      <c r="BJ461" s="71">
        <v>10.742000000000001</v>
      </c>
      <c r="BK461" s="71">
        <v>0</v>
      </c>
      <c r="BL461" s="71">
        <v>3.1579999999999999</v>
      </c>
      <c r="BM461" s="71">
        <v>0</v>
      </c>
      <c r="BN461" s="72"/>
      <c r="BO461" s="71">
        <v>0</v>
      </c>
      <c r="BP461" s="71">
        <v>0</v>
      </c>
      <c r="BQ461" s="71">
        <v>2</v>
      </c>
      <c r="BR461" s="71">
        <v>0</v>
      </c>
      <c r="BS461" s="71">
        <v>1</v>
      </c>
      <c r="BT461" s="71">
        <v>0</v>
      </c>
      <c r="BU461"/>
      <c r="BV461" s="70">
        <v>13.9</v>
      </c>
      <c r="BW461" s="70">
        <v>0</v>
      </c>
      <c r="BX461" s="70">
        <v>0</v>
      </c>
      <c r="BY461" s="70">
        <v>0</v>
      </c>
      <c r="BZ461" s="70">
        <v>0</v>
      </c>
      <c r="CA461" s="70">
        <v>0</v>
      </c>
      <c r="CB461" s="70">
        <v>0</v>
      </c>
      <c r="CC461" s="70">
        <v>0</v>
      </c>
      <c r="CD461" s="70">
        <v>0</v>
      </c>
    </row>
    <row r="462" spans="1:82">
      <c r="A462" s="70" t="s">
        <v>2171</v>
      </c>
      <c r="B462" s="70">
        <v>319</v>
      </c>
      <c r="C462" s="70">
        <v>13</v>
      </c>
      <c r="D462" s="70">
        <v>19</v>
      </c>
      <c r="E462" s="70">
        <v>2016</v>
      </c>
      <c r="F462" s="70" t="s">
        <v>155</v>
      </c>
      <c r="G462" s="1064" t="s">
        <v>2158</v>
      </c>
      <c r="H462" s="70" t="s">
        <v>2159</v>
      </c>
      <c r="I462" s="148"/>
      <c r="J462" s="71">
        <v>60.598808725726322</v>
      </c>
      <c r="K462" s="71">
        <v>3.0418306853774975</v>
      </c>
      <c r="L462" s="71">
        <v>8.95129746825876</v>
      </c>
      <c r="M462" s="71">
        <v>42.463341488645412</v>
      </c>
      <c r="N462" s="71">
        <v>47.060791474787891</v>
      </c>
      <c r="O462" s="71">
        <v>40.276509816085245</v>
      </c>
      <c r="P462" s="71">
        <v>29.157190326298373</v>
      </c>
      <c r="Q462" s="71">
        <v>2.361228691069162</v>
      </c>
      <c r="R462" s="71">
        <v>0</v>
      </c>
      <c r="S462" s="71">
        <v>4.0625912398880581</v>
      </c>
      <c r="T462" s="72"/>
      <c r="U462" s="71">
        <v>11384045</v>
      </c>
      <c r="V462" s="71">
        <v>1098</v>
      </c>
      <c r="W462" s="71">
        <v>227</v>
      </c>
      <c r="X462" s="71">
        <v>10151</v>
      </c>
      <c r="Y462" s="71">
        <v>13116</v>
      </c>
      <c r="Z462" s="71">
        <v>23688</v>
      </c>
      <c r="AA462" s="71">
        <v>6001</v>
      </c>
      <c r="AB462" s="71">
        <v>33430</v>
      </c>
      <c r="AC462" s="71">
        <v>0</v>
      </c>
      <c r="AD462" s="71">
        <v>4.0625912398880581</v>
      </c>
      <c r="AE462" s="72"/>
      <c r="AF462" s="71">
        <v>78370656.766037315</v>
      </c>
      <c r="AG462" s="71">
        <v>2326272.7859801021</v>
      </c>
      <c r="AH462" s="71">
        <v>1477477.345290455</v>
      </c>
      <c r="AI462" s="71">
        <v>64687237.155738562</v>
      </c>
      <c r="AJ462" s="71">
        <v>65073053.017936267</v>
      </c>
      <c r="AK462" s="71">
        <v>0</v>
      </c>
      <c r="AL462" s="71">
        <v>0</v>
      </c>
      <c r="AM462" s="71">
        <v>4585000.5967613095</v>
      </c>
      <c r="AN462" s="71">
        <v>0</v>
      </c>
      <c r="AO462" s="71">
        <v>0</v>
      </c>
      <c r="AP462" s="71">
        <v>216519697.66774401</v>
      </c>
      <c r="AQ462" s="72"/>
      <c r="AR462" s="71">
        <v>996</v>
      </c>
      <c r="AS462" s="71">
        <v>315</v>
      </c>
      <c r="AT462" s="71">
        <v>0</v>
      </c>
      <c r="AU462" s="71">
        <v>1</v>
      </c>
      <c r="AV462" s="71">
        <v>0</v>
      </c>
      <c r="AW462" s="71">
        <v>0</v>
      </c>
      <c r="AX462" s="71"/>
      <c r="AY462" s="72"/>
      <c r="AZ462" s="71">
        <v>4463.6000000000004</v>
      </c>
      <c r="BA462" s="71">
        <v>29290</v>
      </c>
      <c r="BB462" s="71">
        <v>0</v>
      </c>
      <c r="BC462" s="71">
        <v>190</v>
      </c>
      <c r="BD462" s="71">
        <v>0</v>
      </c>
      <c r="BE462" s="71">
        <v>0</v>
      </c>
      <c r="BF462" s="71"/>
      <c r="BG462" s="72"/>
      <c r="BH462" s="71">
        <v>0</v>
      </c>
      <c r="BI462" s="71">
        <v>0</v>
      </c>
      <c r="BJ462" s="71">
        <v>8.7539999999999996</v>
      </c>
      <c r="BK462" s="71">
        <v>0</v>
      </c>
      <c r="BL462" s="71">
        <v>3.4079999999999999</v>
      </c>
      <c r="BM462" s="71">
        <v>0</v>
      </c>
      <c r="BN462" s="72"/>
      <c r="BO462" s="71">
        <v>0</v>
      </c>
      <c r="BP462" s="71">
        <v>0</v>
      </c>
      <c r="BQ462" s="71">
        <v>2</v>
      </c>
      <c r="BR462" s="71">
        <v>0</v>
      </c>
      <c r="BS462" s="71">
        <v>1</v>
      </c>
      <c r="BT462" s="71">
        <v>0</v>
      </c>
      <c r="BU462"/>
      <c r="BV462" s="70">
        <v>12.162000000000001</v>
      </c>
      <c r="BW462" s="70">
        <v>0</v>
      </c>
      <c r="BX462" s="70">
        <v>0</v>
      </c>
      <c r="BY462" s="70">
        <v>0</v>
      </c>
      <c r="BZ462" s="70">
        <v>0</v>
      </c>
      <c r="CA462" s="70">
        <v>0</v>
      </c>
      <c r="CB462" s="70">
        <v>0</v>
      </c>
      <c r="CC462" s="70">
        <v>0</v>
      </c>
      <c r="CD462" s="70">
        <v>0</v>
      </c>
    </row>
    <row r="463" spans="1:82">
      <c r="A463" s="70" t="s">
        <v>2172</v>
      </c>
      <c r="B463" s="70">
        <v>320</v>
      </c>
      <c r="C463" s="70">
        <v>14</v>
      </c>
      <c r="D463" s="70">
        <v>19</v>
      </c>
      <c r="E463" s="70">
        <v>2017</v>
      </c>
      <c r="F463" s="70" t="s">
        <v>156</v>
      </c>
      <c r="G463" s="1064" t="s">
        <v>2158</v>
      </c>
      <c r="H463" s="70" t="s">
        <v>2159</v>
      </c>
      <c r="I463" s="148"/>
      <c r="J463" s="71">
        <v>49.12453094681257</v>
      </c>
      <c r="K463" s="71">
        <v>3.0118316274492249</v>
      </c>
      <c r="L463" s="71">
        <v>10.28546682941718</v>
      </c>
      <c r="M463" s="71">
        <v>41.775159447771891</v>
      </c>
      <c r="N463" s="71">
        <v>46.499410802522704</v>
      </c>
      <c r="O463" s="71">
        <v>39.600895127580635</v>
      </c>
      <c r="P463" s="71">
        <v>29.194575345855057</v>
      </c>
      <c r="Q463" s="71">
        <v>2.2606841921241401</v>
      </c>
      <c r="R463" s="71">
        <v>0</v>
      </c>
      <c r="S463" s="71">
        <v>4.3907839946971947</v>
      </c>
      <c r="T463" s="72"/>
      <c r="U463" s="71">
        <v>9138031</v>
      </c>
      <c r="V463" s="71">
        <v>1098</v>
      </c>
      <c r="W463" s="71">
        <v>227</v>
      </c>
      <c r="X463" s="71">
        <v>10151</v>
      </c>
      <c r="Y463" s="71">
        <v>13184</v>
      </c>
      <c r="Z463" s="71">
        <v>23677</v>
      </c>
      <c r="AA463" s="71">
        <v>6047</v>
      </c>
      <c r="AB463" s="71">
        <v>33098</v>
      </c>
      <c r="AC463" s="71">
        <v>0</v>
      </c>
      <c r="AD463" s="71">
        <v>4.3907839946971947</v>
      </c>
      <c r="AE463" s="72"/>
      <c r="AF463" s="71">
        <v>65788627.382435828</v>
      </c>
      <c r="AG463" s="71">
        <v>2367949.1419694968</v>
      </c>
      <c r="AH463" s="71">
        <v>2230160.2799244481</v>
      </c>
      <c r="AI463" s="71">
        <v>67685264.312882692</v>
      </c>
      <c r="AJ463" s="71">
        <v>64620048.560714453</v>
      </c>
      <c r="AK463" s="71">
        <v>0</v>
      </c>
      <c r="AL463" s="71">
        <v>0</v>
      </c>
      <c r="AM463" s="71">
        <v>4546569.0662423512</v>
      </c>
      <c r="AN463" s="71">
        <v>0</v>
      </c>
      <c r="AO463" s="71">
        <v>0</v>
      </c>
      <c r="AP463" s="71">
        <v>207238618.74416927</v>
      </c>
      <c r="AQ463" s="72"/>
      <c r="AR463" s="71">
        <v>1050</v>
      </c>
      <c r="AS463" s="71">
        <v>360</v>
      </c>
      <c r="AT463" s="71">
        <v>0</v>
      </c>
      <c r="AU463" s="71">
        <v>1</v>
      </c>
      <c r="AV463" s="71">
        <v>0</v>
      </c>
      <c r="AW463" s="71">
        <v>0</v>
      </c>
      <c r="AX463" s="71"/>
      <c r="AY463" s="72"/>
      <c r="AZ463" s="71">
        <v>4762.6000000000004</v>
      </c>
      <c r="BA463" s="71">
        <v>30931.1</v>
      </c>
      <c r="BB463" s="71">
        <v>0</v>
      </c>
      <c r="BC463" s="71">
        <v>190</v>
      </c>
      <c r="BD463" s="71">
        <v>0</v>
      </c>
      <c r="BE463" s="71">
        <v>0</v>
      </c>
      <c r="BF463" s="71"/>
      <c r="BG463" s="72"/>
      <c r="BH463" s="71">
        <v>0</v>
      </c>
      <c r="BI463" s="71">
        <v>0</v>
      </c>
      <c r="BJ463" s="71">
        <v>8.9849999999999994</v>
      </c>
      <c r="BK463" s="71">
        <v>0</v>
      </c>
      <c r="BL463" s="71">
        <v>3.5009999999999999</v>
      </c>
      <c r="BM463" s="71">
        <v>0</v>
      </c>
      <c r="BN463" s="72"/>
      <c r="BO463" s="71">
        <v>0</v>
      </c>
      <c r="BP463" s="71">
        <v>0</v>
      </c>
      <c r="BQ463" s="71">
        <v>2</v>
      </c>
      <c r="BR463" s="71">
        <v>0</v>
      </c>
      <c r="BS463" s="71">
        <v>1</v>
      </c>
      <c r="BT463" s="71">
        <v>0</v>
      </c>
      <c r="BU463"/>
      <c r="BV463" s="70">
        <v>12.486000000000001</v>
      </c>
      <c r="BW463" s="70">
        <v>0</v>
      </c>
      <c r="BX463" s="70">
        <v>0</v>
      </c>
      <c r="BY463" s="70">
        <v>0</v>
      </c>
      <c r="BZ463" s="70">
        <v>0</v>
      </c>
      <c r="CA463" s="70">
        <v>0</v>
      </c>
      <c r="CB463" s="70">
        <v>0</v>
      </c>
      <c r="CC463" s="70">
        <v>0</v>
      </c>
      <c r="CD463" s="70">
        <v>0</v>
      </c>
    </row>
    <row r="464" spans="1:82">
      <c r="A464" s="70" t="s">
        <v>2173</v>
      </c>
      <c r="B464" s="70">
        <v>321</v>
      </c>
      <c r="C464" s="70">
        <v>15</v>
      </c>
      <c r="D464" s="70">
        <v>19</v>
      </c>
      <c r="E464" s="70">
        <v>2018</v>
      </c>
      <c r="F464" s="70" t="s">
        <v>183</v>
      </c>
      <c r="G464" s="70" t="s">
        <v>2158</v>
      </c>
      <c r="H464" s="70" t="s">
        <v>2159</v>
      </c>
      <c r="I464" s="148"/>
      <c r="J464" s="71">
        <v>33.404589732236879</v>
      </c>
      <c r="K464" s="71">
        <v>2.7166215699762861</v>
      </c>
      <c r="L464" s="71">
        <v>9.5300969793144841</v>
      </c>
      <c r="M464" s="71">
        <v>41.211247411721814</v>
      </c>
      <c r="N464" s="71">
        <v>40.403732630510753</v>
      </c>
      <c r="O464" s="71">
        <v>38.56311963118057</v>
      </c>
      <c r="P464" s="71">
        <v>29.009123087033448</v>
      </c>
      <c r="Q464" s="71">
        <v>2.06190527152464</v>
      </c>
      <c r="R464" s="71">
        <v>0</v>
      </c>
      <c r="S464" s="71">
        <v>4.0241295390504535</v>
      </c>
      <c r="T464" s="72"/>
      <c r="U464" s="71">
        <v>6188003</v>
      </c>
      <c r="V464" s="71">
        <v>1098</v>
      </c>
      <c r="W464" s="71">
        <v>227</v>
      </c>
      <c r="X464" s="71">
        <v>10151</v>
      </c>
      <c r="Y464" s="71">
        <v>13096</v>
      </c>
      <c r="Z464" s="71">
        <v>23498</v>
      </c>
      <c r="AA464" s="71">
        <v>6069</v>
      </c>
      <c r="AB464" s="71">
        <v>32532</v>
      </c>
      <c r="AC464" s="71">
        <v>0</v>
      </c>
      <c r="AD464" s="71">
        <v>4.0241295390504526</v>
      </c>
      <c r="AE464" s="72"/>
      <c r="AF464" s="71">
        <v>45396563.421620563</v>
      </c>
      <c r="AG464" s="71">
        <v>2044297.8593654539</v>
      </c>
      <c r="AH464" s="71">
        <v>2111527.5314956512</v>
      </c>
      <c r="AI464" s="71">
        <v>65397013.66978699</v>
      </c>
      <c r="AJ464" s="71">
        <v>59752683.329964422</v>
      </c>
      <c r="AK464" s="71">
        <v>0</v>
      </c>
      <c r="AL464" s="71">
        <v>0</v>
      </c>
      <c r="AM464" s="71">
        <v>4478065.9336713618</v>
      </c>
      <c r="AN464" s="71">
        <v>0</v>
      </c>
      <c r="AO464" s="71">
        <v>0</v>
      </c>
      <c r="AP464" s="71">
        <v>179180151.74590445</v>
      </c>
      <c r="AQ464" s="72"/>
      <c r="AR464" s="71">
        <v>1126</v>
      </c>
      <c r="AS464" s="71">
        <v>387</v>
      </c>
      <c r="AT464" s="71">
        <v>0</v>
      </c>
      <c r="AU464" s="71">
        <v>1</v>
      </c>
      <c r="AV464" s="71">
        <v>0</v>
      </c>
      <c r="AW464" s="71">
        <v>0</v>
      </c>
      <c r="AX464" s="71"/>
      <c r="AY464" s="72"/>
      <c r="AZ464" s="71">
        <v>5134.3000000000011</v>
      </c>
      <c r="BA464" s="71">
        <v>59034.6</v>
      </c>
      <c r="BB464" s="71">
        <v>0</v>
      </c>
      <c r="BC464" s="71">
        <v>190</v>
      </c>
      <c r="BD464" s="71">
        <v>0</v>
      </c>
      <c r="BE464" s="71">
        <v>0</v>
      </c>
      <c r="BF464" s="71"/>
      <c r="BG464" s="72"/>
      <c r="BH464" s="71">
        <v>0</v>
      </c>
      <c r="BI464" s="71">
        <v>0</v>
      </c>
      <c r="BJ464" s="71">
        <v>8.1170000000000009</v>
      </c>
      <c r="BK464" s="71">
        <v>0</v>
      </c>
      <c r="BL464" s="71">
        <v>3.4649999999999999</v>
      </c>
      <c r="BM464" s="71">
        <v>0</v>
      </c>
      <c r="BN464" s="72"/>
      <c r="BO464" s="71">
        <v>0</v>
      </c>
      <c r="BP464" s="71">
        <v>0</v>
      </c>
      <c r="BQ464" s="71">
        <v>2</v>
      </c>
      <c r="BR464" s="71">
        <v>0</v>
      </c>
      <c r="BS464" s="71">
        <v>1</v>
      </c>
      <c r="BT464" s="71">
        <v>0</v>
      </c>
      <c r="BU464"/>
      <c r="BV464" s="70">
        <v>11.582000000000001</v>
      </c>
      <c r="BW464" s="70">
        <v>0</v>
      </c>
      <c r="BX464" s="70">
        <v>0</v>
      </c>
      <c r="BY464" s="70">
        <v>0</v>
      </c>
      <c r="BZ464" s="70">
        <v>0</v>
      </c>
      <c r="CA464" s="70">
        <v>0</v>
      </c>
      <c r="CB464" s="70">
        <v>0</v>
      </c>
      <c r="CC464" s="70">
        <v>0</v>
      </c>
      <c r="CD464" s="70">
        <v>0</v>
      </c>
    </row>
    <row r="465" spans="1:82">
      <c r="A465" s="70" t="s">
        <v>2174</v>
      </c>
      <c r="B465" s="70">
        <v>322</v>
      </c>
      <c r="C465" s="70">
        <v>16</v>
      </c>
      <c r="D465" s="70">
        <v>19</v>
      </c>
      <c r="E465" s="70">
        <v>2019</v>
      </c>
      <c r="F465" s="70" t="s">
        <v>158</v>
      </c>
      <c r="G465" s="70" t="s">
        <v>2158</v>
      </c>
      <c r="H465" s="70" t="s">
        <v>2159</v>
      </c>
      <c r="I465" s="148"/>
      <c r="J465" s="71">
        <v>26.791015690847502</v>
      </c>
      <c r="K465" s="71">
        <v>2.5091436232884519</v>
      </c>
      <c r="L465" s="71">
        <v>9.6108375847593823</v>
      </c>
      <c r="M465" s="71">
        <v>39.958066562974956</v>
      </c>
      <c r="N465" s="71">
        <v>41.384712850762988</v>
      </c>
      <c r="O465" s="71">
        <v>37.526334176312986</v>
      </c>
      <c r="P465" s="71">
        <v>28.625904341178686</v>
      </c>
      <c r="Q465" s="71">
        <v>1.9778742466039201</v>
      </c>
      <c r="R465" s="71">
        <v>0</v>
      </c>
      <c r="S465" s="71">
        <v>4.1096061413735514</v>
      </c>
      <c r="T465" s="72"/>
      <c r="U465" s="71">
        <v>5249613</v>
      </c>
      <c r="V465" s="71">
        <v>1098</v>
      </c>
      <c r="W465" s="71">
        <v>227</v>
      </c>
      <c r="X465" s="71">
        <v>10151</v>
      </c>
      <c r="Y465" s="71">
        <v>13100</v>
      </c>
      <c r="Z465" s="71">
        <v>23494</v>
      </c>
      <c r="AA465" s="71">
        <v>5944</v>
      </c>
      <c r="AB465" s="71">
        <v>32051</v>
      </c>
      <c r="AC465" s="71">
        <v>0</v>
      </c>
      <c r="AD465" s="71">
        <v>4.1096061413735514</v>
      </c>
      <c r="AE465" s="72"/>
      <c r="AF465" s="71">
        <v>37247004.399003416</v>
      </c>
      <c r="AG465" s="71">
        <v>1973275.8995907609</v>
      </c>
      <c r="AH465" s="71">
        <v>2254401.9929323848</v>
      </c>
      <c r="AI465" s="71">
        <v>66047448.029591903</v>
      </c>
      <c r="AJ465" s="71">
        <v>59893207.110250741</v>
      </c>
      <c r="AK465" s="71">
        <v>0</v>
      </c>
      <c r="AL465" s="71">
        <v>0</v>
      </c>
      <c r="AM465" s="71">
        <v>4365104.9202011805</v>
      </c>
      <c r="AN465" s="71">
        <v>0</v>
      </c>
      <c r="AO465" s="71">
        <v>0</v>
      </c>
      <c r="AP465" s="71">
        <v>171780442.3515704</v>
      </c>
      <c r="AQ465" s="72"/>
      <c r="AR465" s="71">
        <v>1181</v>
      </c>
      <c r="AS465" s="71">
        <v>413</v>
      </c>
      <c r="AT465" s="71">
        <v>0</v>
      </c>
      <c r="AU465" s="71">
        <v>1</v>
      </c>
      <c r="AV465" s="71">
        <v>0</v>
      </c>
      <c r="AW465" s="71">
        <v>1</v>
      </c>
      <c r="AX465" s="71"/>
      <c r="AY465" s="72"/>
      <c r="AZ465" s="71">
        <v>5421.4</v>
      </c>
      <c r="BA465" s="71">
        <v>80102.5</v>
      </c>
      <c r="BB465" s="71">
        <v>0</v>
      </c>
      <c r="BC465" s="71">
        <v>190</v>
      </c>
      <c r="BD465" s="71">
        <v>0</v>
      </c>
      <c r="BE465" s="71">
        <v>909.67600000000004</v>
      </c>
      <c r="BF465" s="71"/>
      <c r="BG465" s="72"/>
      <c r="BH465" s="71">
        <v>0</v>
      </c>
      <c r="BI465" s="71">
        <v>0</v>
      </c>
      <c r="BJ465" s="71">
        <v>4.7789999999999999</v>
      </c>
      <c r="BK465" s="71">
        <v>0</v>
      </c>
      <c r="BL465" s="71">
        <v>9.39</v>
      </c>
      <c r="BM465" s="71">
        <v>0</v>
      </c>
      <c r="BN465" s="72"/>
      <c r="BO465" s="71">
        <v>0</v>
      </c>
      <c r="BP465" s="71">
        <v>0</v>
      </c>
      <c r="BQ465" s="71">
        <v>1</v>
      </c>
      <c r="BR465" s="71">
        <v>0</v>
      </c>
      <c r="BS465" s="71">
        <v>2</v>
      </c>
      <c r="BT465" s="71">
        <v>0</v>
      </c>
      <c r="BU465"/>
      <c r="BV465" s="70">
        <v>8.1850000000000005</v>
      </c>
      <c r="BW465" s="70">
        <v>0</v>
      </c>
      <c r="BX465" s="70">
        <v>5.984</v>
      </c>
      <c r="BY465" s="70">
        <v>0</v>
      </c>
      <c r="BZ465" s="70">
        <v>0</v>
      </c>
      <c r="CA465" s="70">
        <v>0</v>
      </c>
      <c r="CB465" s="70">
        <v>0</v>
      </c>
      <c r="CC465" s="70">
        <v>0</v>
      </c>
      <c r="CD465" s="70">
        <v>0</v>
      </c>
    </row>
    <row r="466" spans="1:82">
      <c r="A466" s="70" t="s">
        <v>2175</v>
      </c>
      <c r="B466" s="70">
        <v>323</v>
      </c>
      <c r="C466" s="70">
        <v>17</v>
      </c>
      <c r="D466" s="70">
        <v>19</v>
      </c>
      <c r="E466" s="70">
        <v>2020</v>
      </c>
      <c r="F466" s="70" t="s">
        <v>159</v>
      </c>
      <c r="G466" s="70" t="s">
        <v>2158</v>
      </c>
      <c r="H466" s="70" t="s">
        <v>2159</v>
      </c>
      <c r="I466" s="148"/>
      <c r="J466" s="71">
        <v>26.666439267556761</v>
      </c>
      <c r="K466" s="71">
        <v>2.4125902179524883</v>
      </c>
      <c r="L466" s="71">
        <v>8.2244759787061774</v>
      </c>
      <c r="M466" s="71">
        <v>39.597754383776341</v>
      </c>
      <c r="N466" s="71">
        <v>39.253385552023332</v>
      </c>
      <c r="O466" s="71">
        <v>32.899365879562012</v>
      </c>
      <c r="P466" s="71">
        <v>27.285438472927712</v>
      </c>
      <c r="Q466" s="71">
        <v>1.8701751854903399</v>
      </c>
      <c r="R466" s="71">
        <v>0</v>
      </c>
      <c r="S466" s="71">
        <v>3.8805361593743508</v>
      </c>
      <c r="T466" s="72"/>
      <c r="U466" s="71">
        <v>4847529</v>
      </c>
      <c r="V466" s="71">
        <v>903</v>
      </c>
      <c r="W466" s="71">
        <v>235</v>
      </c>
      <c r="X466" s="71">
        <v>10526</v>
      </c>
      <c r="Y466" s="71">
        <v>13187</v>
      </c>
      <c r="Z466" s="71">
        <v>23509</v>
      </c>
      <c r="AA466" s="71">
        <v>6022</v>
      </c>
      <c r="AB466" s="71">
        <v>31719</v>
      </c>
      <c r="AC466" s="71">
        <v>0</v>
      </c>
      <c r="AD466" s="71">
        <v>3.8805361593743508</v>
      </c>
      <c r="AE466" s="72"/>
      <c r="AF466" s="71">
        <v>37711970.715891577</v>
      </c>
      <c r="AG466" s="71">
        <v>1834226.2151146154</v>
      </c>
      <c r="AH466" s="71">
        <v>2025466.7240337336</v>
      </c>
      <c r="AI466" s="71">
        <v>64710764.966013446</v>
      </c>
      <c r="AJ466" s="71">
        <v>54754155.446156792</v>
      </c>
      <c r="AK466" s="71"/>
      <c r="AL466" s="71"/>
      <c r="AM466" s="71">
        <v>4139681.9054401368</v>
      </c>
      <c r="AN466" s="71"/>
      <c r="AO466" s="71"/>
      <c r="AP466" s="71">
        <v>165176265.97265029</v>
      </c>
      <c r="AQ466" s="72"/>
      <c r="AR466" s="71">
        <v>1221</v>
      </c>
      <c r="AS466" s="71">
        <v>455</v>
      </c>
      <c r="AT466" s="71">
        <v>0</v>
      </c>
      <c r="AU466" s="71">
        <v>2</v>
      </c>
      <c r="AV466" s="71">
        <v>0</v>
      </c>
      <c r="AW466" s="71">
        <v>1</v>
      </c>
      <c r="AX466" s="71"/>
      <c r="AY466" s="72"/>
      <c r="AZ466" s="71">
        <v>5661.3000000000011</v>
      </c>
      <c r="BA466" s="71">
        <v>81838.69999999991</v>
      </c>
      <c r="BB466" s="71">
        <v>0</v>
      </c>
      <c r="BC466" s="71">
        <v>209.9</v>
      </c>
      <c r="BD466" s="71">
        <v>0</v>
      </c>
      <c r="BE466" s="71">
        <v>909.67700000000002</v>
      </c>
      <c r="BF466" s="71"/>
      <c r="BG466" s="72"/>
      <c r="BH466" s="71">
        <v>0</v>
      </c>
      <c r="BI466" s="71">
        <v>0</v>
      </c>
      <c r="BJ466" s="71">
        <v>4.1870000000000003</v>
      </c>
      <c r="BK466" s="71">
        <v>0</v>
      </c>
      <c r="BL466" s="71">
        <v>19.359000000000002</v>
      </c>
      <c r="BM466" s="71">
        <v>0</v>
      </c>
      <c r="BN466" s="72"/>
      <c r="BO466" s="71">
        <v>0</v>
      </c>
      <c r="BP466" s="71">
        <v>0</v>
      </c>
      <c r="BQ466" s="71">
        <v>1</v>
      </c>
      <c r="BR466" s="71">
        <v>0</v>
      </c>
      <c r="BS466" s="71">
        <v>2</v>
      </c>
      <c r="BT466" s="71">
        <v>0</v>
      </c>
      <c r="BU466"/>
      <c r="BV466" s="70">
        <v>7.6740000000000004</v>
      </c>
      <c r="BW466" s="70">
        <v>0</v>
      </c>
      <c r="BX466" s="70">
        <v>15.872</v>
      </c>
      <c r="BY466" s="70">
        <v>0</v>
      </c>
      <c r="BZ466" s="70">
        <v>0</v>
      </c>
      <c r="CA466" s="70">
        <v>0</v>
      </c>
      <c r="CB466" s="70">
        <v>0</v>
      </c>
      <c r="CC466" s="70">
        <v>0</v>
      </c>
      <c r="CD466" s="70">
        <v>0</v>
      </c>
    </row>
    <row r="467" spans="1:82">
      <c r="A467" s="70" t="s">
        <v>2176</v>
      </c>
      <c r="B467" s="70">
        <v>323</v>
      </c>
      <c r="C467" s="70">
        <v>18</v>
      </c>
      <c r="D467" s="70">
        <v>19</v>
      </c>
      <c r="E467" s="70">
        <v>2021</v>
      </c>
      <c r="F467" s="70" t="s">
        <v>160</v>
      </c>
      <c r="G467" s="70" t="s">
        <v>2158</v>
      </c>
      <c r="H467" s="70" t="s">
        <v>2159</v>
      </c>
      <c r="I467" s="148"/>
      <c r="J467" s="71">
        <v>25.678715032290228</v>
      </c>
      <c r="K467" s="71">
        <v>2.7639230890099094</v>
      </c>
      <c r="L467" s="71">
        <v>6.8976016726091505</v>
      </c>
      <c r="M467" s="71">
        <v>44.102928770845871</v>
      </c>
      <c r="N467" s="71">
        <v>37.729361790370369</v>
      </c>
      <c r="O467" s="71">
        <v>31.908428059973026</v>
      </c>
      <c r="P467" s="71">
        <v>28.00511787711163</v>
      </c>
      <c r="Q467" s="71">
        <v>1.83177872037976</v>
      </c>
      <c r="R467" s="71">
        <v>0</v>
      </c>
      <c r="S467" s="71">
        <v>4.4159758221817098</v>
      </c>
      <c r="T467" s="72"/>
      <c r="U467" s="71">
        <v>4783619</v>
      </c>
      <c r="V467" s="71">
        <v>903</v>
      </c>
      <c r="W467" s="71">
        <v>235</v>
      </c>
      <c r="X467" s="71">
        <v>10526</v>
      </c>
      <c r="Y467" s="71">
        <v>13250</v>
      </c>
      <c r="Z467" s="71">
        <v>23477</v>
      </c>
      <c r="AA467" s="71">
        <v>6027</v>
      </c>
      <c r="AB467" s="71">
        <v>31373</v>
      </c>
      <c r="AC467" s="71">
        <v>0</v>
      </c>
      <c r="AD467" s="71">
        <v>4.4159758221817098</v>
      </c>
      <c r="AE467" s="72"/>
      <c r="AF467" s="71">
        <v>35845854.510232233</v>
      </c>
      <c r="AG467" s="71">
        <v>2391956.0558740478</v>
      </c>
      <c r="AH467" s="71">
        <v>1629398.0535104126</v>
      </c>
      <c r="AI467" s="71">
        <v>72320402.881230041</v>
      </c>
      <c r="AJ467" s="71">
        <v>56569317.061995573</v>
      </c>
      <c r="AK467" s="71">
        <v>0</v>
      </c>
      <c r="AL467" s="71">
        <v>0</v>
      </c>
      <c r="AM467" s="71">
        <v>4118141.9521942013</v>
      </c>
      <c r="AN467" s="71">
        <v>0</v>
      </c>
      <c r="AO467" s="71">
        <v>0</v>
      </c>
      <c r="AP467" s="71">
        <v>172875070.51503652</v>
      </c>
      <c r="AQ467" s="72"/>
      <c r="AR467" s="71">
        <v>1280</v>
      </c>
      <c r="AS467" s="71">
        <v>477</v>
      </c>
      <c r="AT467" s="71">
        <v>0</v>
      </c>
      <c r="AU467" s="71">
        <v>2</v>
      </c>
      <c r="AV467" s="71">
        <v>0</v>
      </c>
      <c r="AW467" s="71">
        <v>1</v>
      </c>
      <c r="AX467" s="71"/>
      <c r="AY467" s="72"/>
      <c r="AZ467" s="71">
        <v>6020.1000000000031</v>
      </c>
      <c r="BA467" s="71">
        <v>89697.799999999916</v>
      </c>
      <c r="BB467" s="71">
        <v>0</v>
      </c>
      <c r="BC467" s="71">
        <v>209.9</v>
      </c>
      <c r="BD467" s="71">
        <v>0</v>
      </c>
      <c r="BE467" s="71">
        <v>909.67700000000002</v>
      </c>
      <c r="BF467" s="71"/>
      <c r="BG467" s="72"/>
      <c r="BH467" s="71">
        <v>0</v>
      </c>
      <c r="BI467" s="71">
        <v>0</v>
      </c>
      <c r="BJ467" s="71">
        <v>3.613</v>
      </c>
      <c r="BK467" s="71">
        <v>0</v>
      </c>
      <c r="BL467" s="71">
        <v>19.553999999999998</v>
      </c>
      <c r="BM467" s="71">
        <v>0</v>
      </c>
      <c r="BN467" s="72"/>
      <c r="BO467" s="71">
        <v>0</v>
      </c>
      <c r="BP467" s="71">
        <v>0</v>
      </c>
      <c r="BQ467" s="71">
        <v>1</v>
      </c>
      <c r="BR467" s="71">
        <v>0</v>
      </c>
      <c r="BS467" s="71">
        <v>2</v>
      </c>
      <c r="BT467" s="71">
        <v>0</v>
      </c>
      <c r="BU467"/>
      <c r="BV467" s="70">
        <v>7.47</v>
      </c>
      <c r="BW467" s="70">
        <v>0</v>
      </c>
      <c r="BX467" s="70">
        <v>15.696999999999999</v>
      </c>
      <c r="BY467" s="70">
        <v>0</v>
      </c>
      <c r="BZ467" s="70">
        <v>0</v>
      </c>
      <c r="CA467" s="70">
        <v>0</v>
      </c>
      <c r="CB467" s="70">
        <v>0</v>
      </c>
      <c r="CC467" s="70">
        <v>0</v>
      </c>
      <c r="CD467" s="70">
        <v>0</v>
      </c>
    </row>
    <row r="468" spans="1:82">
      <c r="A468" s="70" t="s">
        <v>2177</v>
      </c>
      <c r="B468" s="70">
        <v>323</v>
      </c>
      <c r="C468" s="70">
        <v>19</v>
      </c>
      <c r="D468" s="70">
        <v>19</v>
      </c>
      <c r="E468" s="70">
        <v>2022</v>
      </c>
      <c r="F468" s="70" t="s">
        <v>161</v>
      </c>
      <c r="G468" s="70" t="s">
        <v>2158</v>
      </c>
      <c r="H468" s="70" t="s">
        <v>2159</v>
      </c>
      <c r="I468" s="148"/>
      <c r="J468" s="71">
        <v>22.510628119813319</v>
      </c>
      <c r="K468" s="71">
        <v>2.2629748413976585</v>
      </c>
      <c r="L468" s="71">
        <v>7.7885308685254548</v>
      </c>
      <c r="M468" s="71">
        <v>41.900391492217722</v>
      </c>
      <c r="N468" s="71">
        <v>42.575506465903736</v>
      </c>
      <c r="O468" s="71">
        <v>33.512480595228318</v>
      </c>
      <c r="P468" s="71">
        <v>27.795141093435021</v>
      </c>
      <c r="Q468" s="71">
        <v>1.8217861462242297</v>
      </c>
      <c r="R468" s="71">
        <v>0</v>
      </c>
      <c r="S468" s="71">
        <v>3.8894363285500382</v>
      </c>
      <c r="T468" s="72"/>
      <c r="U468" s="71">
        <v>4798825</v>
      </c>
      <c r="V468" s="71">
        <v>903</v>
      </c>
      <c r="W468" s="71">
        <v>235</v>
      </c>
      <c r="X468" s="71">
        <v>10526</v>
      </c>
      <c r="Y468" s="71">
        <v>13292</v>
      </c>
      <c r="Z468" s="71">
        <v>23427</v>
      </c>
      <c r="AA468" s="71">
        <v>6073</v>
      </c>
      <c r="AB468" s="71">
        <v>30946</v>
      </c>
      <c r="AC468" s="71">
        <v>0</v>
      </c>
      <c r="AD468" s="71">
        <v>3.8894363285500382</v>
      </c>
      <c r="AE468" s="72"/>
      <c r="AF468" s="71">
        <v>31107042.282614145</v>
      </c>
      <c r="AG468" s="71">
        <v>1703725.3590629371</v>
      </c>
      <c r="AH468" s="71">
        <v>2165990.4660784989</v>
      </c>
      <c r="AI468" s="71">
        <v>67233799.699553773</v>
      </c>
      <c r="AJ468" s="71">
        <v>66991528.510077998</v>
      </c>
      <c r="AK468" s="71">
        <v>0</v>
      </c>
      <c r="AL468" s="71">
        <v>0</v>
      </c>
      <c r="AM468" s="71">
        <v>3995973.2527225981</v>
      </c>
      <c r="AN468" s="71">
        <v>0</v>
      </c>
      <c r="AO468" s="71">
        <v>0</v>
      </c>
      <c r="AP468" s="71">
        <v>173198059.57010993</v>
      </c>
      <c r="AQ468" s="72"/>
      <c r="AR468" s="71">
        <v>1347</v>
      </c>
      <c r="AS468" s="71">
        <v>487</v>
      </c>
      <c r="AT468" s="71">
        <v>0</v>
      </c>
      <c r="AU468" s="71">
        <v>2</v>
      </c>
      <c r="AV468" s="71">
        <v>0</v>
      </c>
      <c r="AW468" s="71">
        <v>1</v>
      </c>
      <c r="AX468" s="71"/>
      <c r="AY468" s="72"/>
      <c r="AZ468" s="71">
        <v>6410.7000000000025</v>
      </c>
      <c r="BA468" s="71">
        <v>90324.799999999916</v>
      </c>
      <c r="BB468" s="71">
        <v>0</v>
      </c>
      <c r="BC468" s="71">
        <v>209.9</v>
      </c>
      <c r="BD468" s="71">
        <v>0</v>
      </c>
      <c r="BE468" s="71">
        <v>909.67700000000002</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2178</v>
      </c>
      <c r="B469" s="70">
        <v>323</v>
      </c>
      <c r="C469" s="70">
        <v>20</v>
      </c>
      <c r="D469" s="70">
        <v>19</v>
      </c>
      <c r="E469" s="70">
        <v>2023</v>
      </c>
      <c r="F469" s="70" t="s">
        <v>1539</v>
      </c>
      <c r="G469" s="70" t="s">
        <v>2158</v>
      </c>
      <c r="H469" s="70" t="s">
        <v>2159</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1399</v>
      </c>
      <c r="AS469" s="71">
        <v>502</v>
      </c>
      <c r="AT469" s="71">
        <v>0</v>
      </c>
      <c r="AU469" s="71">
        <v>2</v>
      </c>
      <c r="AV469" s="71">
        <v>0</v>
      </c>
      <c r="AW469" s="71">
        <v>1</v>
      </c>
      <c r="AX469" s="71"/>
      <c r="AY469" s="72"/>
      <c r="AZ469" s="71">
        <v>6721.2999999999993</v>
      </c>
      <c r="BA469" s="71">
        <v>92016.69999999991</v>
      </c>
      <c r="BB469" s="71">
        <v>0</v>
      </c>
      <c r="BC469" s="71">
        <v>209.9</v>
      </c>
      <c r="BD469" s="71">
        <v>0</v>
      </c>
      <c r="BE469" s="71">
        <v>909.67700000000002</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2179</v>
      </c>
      <c r="B470" s="70">
        <v>323</v>
      </c>
      <c r="C470" s="70">
        <v>21</v>
      </c>
      <c r="D470" s="70">
        <v>19</v>
      </c>
      <c r="E470" s="70">
        <v>2024</v>
      </c>
      <c r="F470" s="70" t="s">
        <v>1554</v>
      </c>
      <c r="G470" s="70" t="s">
        <v>2158</v>
      </c>
      <c r="H470" s="70" t="s">
        <v>2159</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2180</v>
      </c>
      <c r="B471" s="70">
        <v>137</v>
      </c>
      <c r="C471" s="70">
        <v>1</v>
      </c>
      <c r="D471" s="70">
        <v>9</v>
      </c>
      <c r="E471" s="70">
        <v>1990</v>
      </c>
      <c r="F471" s="70" t="s">
        <v>787</v>
      </c>
      <c r="G471" s="70" t="s">
        <v>2181</v>
      </c>
      <c r="H471" s="70" t="s">
        <v>2182</v>
      </c>
      <c r="I471" s="148"/>
      <c r="J471" s="71">
        <v>53.922770020952477</v>
      </c>
      <c r="K471" s="71">
        <v>1.8515091966944479</v>
      </c>
      <c r="L471" s="71">
        <v>2.765196870539909</v>
      </c>
      <c r="M471" s="71">
        <v>12.707722050371659</v>
      </c>
      <c r="N471" s="71">
        <v>17.895401969059339</v>
      </c>
      <c r="O471" s="71">
        <v>22.82453949848167</v>
      </c>
      <c r="P471" s="71">
        <v>21.984168535718201</v>
      </c>
      <c r="Q471" s="71">
        <v>1.51669609629285</v>
      </c>
      <c r="R471" s="71">
        <v>0</v>
      </c>
      <c r="S471" s="71">
        <v>1.75705836942079</v>
      </c>
      <c r="T471" s="72"/>
      <c r="U471" s="71">
        <v>8915844</v>
      </c>
      <c r="V471" s="71">
        <v>665</v>
      </c>
      <c r="W471" s="71">
        <v>29</v>
      </c>
      <c r="X471" s="71">
        <v>4355</v>
      </c>
      <c r="Y471" s="71">
        <v>6962</v>
      </c>
      <c r="Z471" s="71">
        <v>9388</v>
      </c>
      <c r="AA471" s="71">
        <v>5338</v>
      </c>
      <c r="AB471" s="71">
        <v>24626</v>
      </c>
      <c r="AC471" s="71">
        <v>0</v>
      </c>
      <c r="AD471" s="71">
        <v>1.75705836942079</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2183</v>
      </c>
      <c r="B472" s="70">
        <v>138</v>
      </c>
      <c r="C472" s="70">
        <v>2</v>
      </c>
      <c r="D472" s="70">
        <v>9</v>
      </c>
      <c r="E472" s="70">
        <v>2005</v>
      </c>
      <c r="F472" s="70" t="s">
        <v>789</v>
      </c>
      <c r="G472" s="70" t="s">
        <v>2181</v>
      </c>
      <c r="H472" s="70" t="s">
        <v>2182</v>
      </c>
      <c r="I472" s="148"/>
      <c r="J472" s="71">
        <v>77.133748113286231</v>
      </c>
      <c r="K472" s="71">
        <v>1.411394513455841</v>
      </c>
      <c r="L472" s="71">
        <v>4.637301909636431</v>
      </c>
      <c r="M472" s="71">
        <v>23.240462513901711</v>
      </c>
      <c r="N472" s="71">
        <v>31.463507539515561</v>
      </c>
      <c r="O472" s="71">
        <v>38.74435965332583</v>
      </c>
      <c r="P472" s="71">
        <v>21.874686259948859</v>
      </c>
      <c r="Q472" s="71">
        <v>1.8087284443895799</v>
      </c>
      <c r="R472" s="71">
        <v>0</v>
      </c>
      <c r="S472" s="71">
        <v>4.045886118263053</v>
      </c>
      <c r="T472" s="72"/>
      <c r="U472" s="71">
        <v>11686916</v>
      </c>
      <c r="V472" s="71">
        <v>598</v>
      </c>
      <c r="W472" s="71">
        <v>62</v>
      </c>
      <c r="X472" s="71">
        <v>4302</v>
      </c>
      <c r="Y472" s="71">
        <v>10557</v>
      </c>
      <c r="Z472" s="71">
        <v>18441</v>
      </c>
      <c r="AA472" s="71">
        <v>4350</v>
      </c>
      <c r="AB472" s="71">
        <v>30701</v>
      </c>
      <c r="AC472" s="71">
        <v>0</v>
      </c>
      <c r="AD472" s="71">
        <v>4.045886118263053</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2184</v>
      </c>
      <c r="B473" s="70">
        <v>139</v>
      </c>
      <c r="C473" s="70">
        <v>3</v>
      </c>
      <c r="D473" s="70">
        <v>9</v>
      </c>
      <c r="E473" s="70">
        <v>2006</v>
      </c>
      <c r="F473" s="70" t="s">
        <v>790</v>
      </c>
      <c r="G473" s="70" t="s">
        <v>2181</v>
      </c>
      <c r="H473" s="70" t="s">
        <v>2182</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2185</v>
      </c>
      <c r="B474" s="70">
        <v>140</v>
      </c>
      <c r="C474" s="70">
        <v>4</v>
      </c>
      <c r="D474" s="70">
        <v>9</v>
      </c>
      <c r="E474" s="70">
        <v>2007</v>
      </c>
      <c r="F474" s="70" t="s">
        <v>791</v>
      </c>
      <c r="G474" s="70" t="s">
        <v>2181</v>
      </c>
      <c r="H474" s="70" t="s">
        <v>2182</v>
      </c>
      <c r="I474" s="148"/>
      <c r="J474" s="71">
        <v>96.222889278386418</v>
      </c>
      <c r="K474" s="71">
        <v>1.428814989625901</v>
      </c>
      <c r="L474" s="71">
        <v>5.9770489294246554</v>
      </c>
      <c r="M474" s="71">
        <v>23.592150401848141</v>
      </c>
      <c r="N474" s="71">
        <v>34.344725295777749</v>
      </c>
      <c r="O474" s="71">
        <v>38.371735255536578</v>
      </c>
      <c r="P474" s="71">
        <v>21.5290099461949</v>
      </c>
      <c r="Q474" s="71">
        <v>1.9135701354577399</v>
      </c>
      <c r="R474" s="71">
        <v>0</v>
      </c>
      <c r="S474" s="71">
        <v>5.2078346533758486</v>
      </c>
      <c r="T474" s="72"/>
      <c r="U474" s="71">
        <v>14947683</v>
      </c>
      <c r="V474" s="71">
        <v>621</v>
      </c>
      <c r="W474" s="71">
        <v>76</v>
      </c>
      <c r="X474" s="71">
        <v>5504</v>
      </c>
      <c r="Y474" s="71">
        <v>10896</v>
      </c>
      <c r="Z474" s="71">
        <v>18986</v>
      </c>
      <c r="AA474" s="71">
        <v>4216</v>
      </c>
      <c r="AB474" s="71">
        <v>30763</v>
      </c>
      <c r="AC474" s="71">
        <v>0</v>
      </c>
      <c r="AD474" s="71">
        <v>5.2078346533758486</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2186</v>
      </c>
      <c r="B475" s="70">
        <v>141</v>
      </c>
      <c r="C475" s="70">
        <v>5</v>
      </c>
      <c r="D475" s="70">
        <v>9</v>
      </c>
      <c r="E475" s="70">
        <v>2008</v>
      </c>
      <c r="F475" s="70" t="s">
        <v>792</v>
      </c>
      <c r="G475" s="70" t="s">
        <v>2181</v>
      </c>
      <c r="H475" s="70" t="s">
        <v>2182</v>
      </c>
      <c r="I475" s="148"/>
      <c r="J475" s="71">
        <v>95.181263556189478</v>
      </c>
      <c r="K475" s="71">
        <v>1.1400775233922149</v>
      </c>
      <c r="L475" s="71">
        <v>5.4791328097320049</v>
      </c>
      <c r="M475" s="71">
        <v>24.89092357893961</v>
      </c>
      <c r="N475" s="71">
        <v>35.092570356241417</v>
      </c>
      <c r="O475" s="71">
        <v>37.683713958004887</v>
      </c>
      <c r="P475" s="71">
        <v>21.504474452617281</v>
      </c>
      <c r="Q475" s="71">
        <v>1.8853591610326901</v>
      </c>
      <c r="R475" s="71">
        <v>0</v>
      </c>
      <c r="S475" s="71">
        <v>4.4113901949579724</v>
      </c>
      <c r="T475" s="72"/>
      <c r="U475" s="71">
        <v>16227406</v>
      </c>
      <c r="V475" s="71">
        <v>621</v>
      </c>
      <c r="W475" s="71">
        <v>77</v>
      </c>
      <c r="X475" s="71">
        <v>5504</v>
      </c>
      <c r="Y475" s="71">
        <v>11090</v>
      </c>
      <c r="Z475" s="71">
        <v>19300</v>
      </c>
      <c r="AA475" s="71">
        <v>4216</v>
      </c>
      <c r="AB475" s="71">
        <v>30808</v>
      </c>
      <c r="AC475" s="71">
        <v>0</v>
      </c>
      <c r="AD475" s="71">
        <v>4.4113901949579724</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2187</v>
      </c>
      <c r="B476" s="70">
        <v>142</v>
      </c>
      <c r="C476" s="70">
        <v>6</v>
      </c>
      <c r="D476" s="70">
        <v>9</v>
      </c>
      <c r="E476" s="70">
        <v>2009</v>
      </c>
      <c r="F476" s="70" t="s">
        <v>176</v>
      </c>
      <c r="G476" s="70" t="s">
        <v>2181</v>
      </c>
      <c r="H476" s="70" t="s">
        <v>2182</v>
      </c>
      <c r="I476" s="148"/>
      <c r="J476" s="71">
        <v>78.663652454129434</v>
      </c>
      <c r="K476" s="71">
        <v>1.1128406638821251</v>
      </c>
      <c r="L476" s="71">
        <v>4.8857051520001518</v>
      </c>
      <c r="M476" s="71">
        <v>27.67584927764555</v>
      </c>
      <c r="N476" s="71">
        <v>32.859404109942268</v>
      </c>
      <c r="O476" s="71">
        <v>38.550066171700443</v>
      </c>
      <c r="P476" s="71">
        <v>20.907266544218722</v>
      </c>
      <c r="Q476" s="71">
        <v>1.79176930908993</v>
      </c>
      <c r="R476" s="71">
        <v>0</v>
      </c>
      <c r="S476" s="71">
        <v>4.632145566935006</v>
      </c>
      <c r="T476" s="72"/>
      <c r="U476" s="71">
        <v>11972684</v>
      </c>
      <c r="V476" s="71">
        <v>707</v>
      </c>
      <c r="W476" s="71">
        <v>75</v>
      </c>
      <c r="X476" s="71">
        <v>7219</v>
      </c>
      <c r="Y476" s="71">
        <v>11177</v>
      </c>
      <c r="Z476" s="71">
        <v>19488</v>
      </c>
      <c r="AA476" s="71">
        <v>4208</v>
      </c>
      <c r="AB476" s="71">
        <v>30735</v>
      </c>
      <c r="AC476" s="71">
        <v>0</v>
      </c>
      <c r="AD476" s="71">
        <v>4.632145566935006</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38.22</v>
      </c>
      <c r="BK476" s="71">
        <v>0</v>
      </c>
      <c r="BL476" s="71">
        <v>0</v>
      </c>
      <c r="BM476" s="71">
        <v>0</v>
      </c>
      <c r="BN476" s="72"/>
      <c r="BO476" s="71">
        <v>0</v>
      </c>
      <c r="BP476" s="71">
        <v>0</v>
      </c>
      <c r="BQ476" s="71">
        <v>4</v>
      </c>
      <c r="BR476" s="71">
        <v>0</v>
      </c>
      <c r="BS476" s="71">
        <v>0</v>
      </c>
      <c r="BT476" s="71">
        <v>0</v>
      </c>
      <c r="BU476"/>
      <c r="BV476" s="70">
        <v>38.22</v>
      </c>
      <c r="BW476" s="70">
        <v>0</v>
      </c>
      <c r="BX476" s="70">
        <v>0</v>
      </c>
      <c r="BY476" s="70">
        <v>0</v>
      </c>
      <c r="BZ476" s="70">
        <v>0</v>
      </c>
      <c r="CA476" s="70">
        <v>0</v>
      </c>
      <c r="CB476" s="70">
        <v>0</v>
      </c>
      <c r="CC476" s="70">
        <v>0</v>
      </c>
      <c r="CD476" s="70">
        <v>0</v>
      </c>
    </row>
    <row r="477" spans="1:82">
      <c r="A477" s="70" t="s">
        <v>2188</v>
      </c>
      <c r="B477" s="70">
        <v>143</v>
      </c>
      <c r="C477" s="70">
        <v>7</v>
      </c>
      <c r="D477" s="70">
        <v>9</v>
      </c>
      <c r="E477" s="70">
        <v>2010</v>
      </c>
      <c r="F477" s="70" t="s">
        <v>177</v>
      </c>
      <c r="G477" s="70" t="s">
        <v>2181</v>
      </c>
      <c r="H477" s="70" t="s">
        <v>2182</v>
      </c>
      <c r="I477" s="148"/>
      <c r="J477" s="71">
        <v>81.956637670441182</v>
      </c>
      <c r="K477" s="71">
        <v>1.166128626750691</v>
      </c>
      <c r="L477" s="71">
        <v>5.4525382415395196</v>
      </c>
      <c r="M477" s="71">
        <v>28.202870878740939</v>
      </c>
      <c r="N477" s="71">
        <v>36.261698740755477</v>
      </c>
      <c r="O477" s="71">
        <v>38.852194895268973</v>
      </c>
      <c r="P477" s="71">
        <v>21.162507302443291</v>
      </c>
      <c r="Q477" s="71">
        <v>1.86428844129843</v>
      </c>
      <c r="R477" s="71">
        <v>0</v>
      </c>
      <c r="S477" s="71">
        <v>4.5368226445860742</v>
      </c>
      <c r="T477" s="72"/>
      <c r="U477" s="71">
        <v>13465471</v>
      </c>
      <c r="V477" s="71">
        <v>707</v>
      </c>
      <c r="W477" s="71">
        <v>75</v>
      </c>
      <c r="X477" s="71">
        <v>7219</v>
      </c>
      <c r="Y477" s="71">
        <v>11267</v>
      </c>
      <c r="Z477" s="71">
        <v>19732</v>
      </c>
      <c r="AA477" s="71">
        <v>4153</v>
      </c>
      <c r="AB477" s="71">
        <v>30643</v>
      </c>
      <c r="AC477" s="71">
        <v>0</v>
      </c>
      <c r="AD477" s="71">
        <v>4.5368226445860742</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42.371000000000002</v>
      </c>
      <c r="BK477" s="71">
        <v>0</v>
      </c>
      <c r="BL477" s="71">
        <v>0</v>
      </c>
      <c r="BM477" s="71">
        <v>0</v>
      </c>
      <c r="BN477" s="72"/>
      <c r="BO477" s="71">
        <v>0</v>
      </c>
      <c r="BP477" s="71">
        <v>0</v>
      </c>
      <c r="BQ477" s="71">
        <v>5</v>
      </c>
      <c r="BR477" s="71">
        <v>0</v>
      </c>
      <c r="BS477" s="71">
        <v>0</v>
      </c>
      <c r="BT477" s="71">
        <v>0</v>
      </c>
      <c r="BU477"/>
      <c r="BV477" s="70">
        <v>42.371000000000002</v>
      </c>
      <c r="BW477" s="70">
        <v>0</v>
      </c>
      <c r="BX477" s="70">
        <v>0</v>
      </c>
      <c r="BY477" s="70">
        <v>0</v>
      </c>
      <c r="BZ477" s="70">
        <v>0</v>
      </c>
      <c r="CA477" s="70">
        <v>0</v>
      </c>
      <c r="CB477" s="70">
        <v>0</v>
      </c>
      <c r="CC477" s="70">
        <v>0</v>
      </c>
      <c r="CD477" s="70">
        <v>0</v>
      </c>
    </row>
    <row r="478" spans="1:82">
      <c r="A478" s="70" t="s">
        <v>2189</v>
      </c>
      <c r="B478" s="70">
        <v>144</v>
      </c>
      <c r="C478" s="70">
        <v>8</v>
      </c>
      <c r="D478" s="70">
        <v>9</v>
      </c>
      <c r="E478" s="70">
        <v>2011</v>
      </c>
      <c r="F478" s="70" t="s">
        <v>178</v>
      </c>
      <c r="G478" s="70" t="s">
        <v>2181</v>
      </c>
      <c r="H478" s="70" t="s">
        <v>2182</v>
      </c>
      <c r="I478" s="148"/>
      <c r="J478" s="71">
        <v>87.039416607325364</v>
      </c>
      <c r="K478" s="71">
        <v>1.6958774073446501</v>
      </c>
      <c r="L478" s="71">
        <v>3.0901847113200671</v>
      </c>
      <c r="M478" s="71">
        <v>35.786338355588427</v>
      </c>
      <c r="N478" s="71">
        <v>39.415362669418769</v>
      </c>
      <c r="O478" s="71">
        <v>38.37488846486491</v>
      </c>
      <c r="P478" s="71">
        <v>20.471769662905221</v>
      </c>
      <c r="Q478" s="71">
        <v>2.15408429816289</v>
      </c>
      <c r="R478" s="71">
        <v>0</v>
      </c>
      <c r="S478" s="71">
        <v>4.5790671379264278</v>
      </c>
      <c r="T478" s="72"/>
      <c r="U478" s="71">
        <v>12422432</v>
      </c>
      <c r="V478" s="71">
        <v>707</v>
      </c>
      <c r="W478" s="71">
        <v>75</v>
      </c>
      <c r="X478" s="71">
        <v>7219</v>
      </c>
      <c r="Y478" s="71">
        <v>11458</v>
      </c>
      <c r="Z478" s="71">
        <v>19913</v>
      </c>
      <c r="AA478" s="71">
        <v>4137</v>
      </c>
      <c r="AB478" s="71">
        <v>30695</v>
      </c>
      <c r="AC478" s="71">
        <v>0</v>
      </c>
      <c r="AD478" s="71">
        <v>4.5790671379264278</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38.329000000000001</v>
      </c>
      <c r="BK478" s="71">
        <v>0</v>
      </c>
      <c r="BL478" s="71">
        <v>0</v>
      </c>
      <c r="BM478" s="71">
        <v>0</v>
      </c>
      <c r="BN478" s="72"/>
      <c r="BO478" s="71">
        <v>0</v>
      </c>
      <c r="BP478" s="71">
        <v>0</v>
      </c>
      <c r="BQ478" s="71">
        <v>5</v>
      </c>
      <c r="BR478" s="71">
        <v>0</v>
      </c>
      <c r="BS478" s="71">
        <v>0</v>
      </c>
      <c r="BT478" s="71">
        <v>0</v>
      </c>
      <c r="BU478"/>
      <c r="BV478" s="70">
        <v>38.329000000000001</v>
      </c>
      <c r="BW478" s="70">
        <v>0</v>
      </c>
      <c r="BX478" s="70">
        <v>0</v>
      </c>
      <c r="BY478" s="70">
        <v>0</v>
      </c>
      <c r="BZ478" s="70">
        <v>0</v>
      </c>
      <c r="CA478" s="70">
        <v>0</v>
      </c>
      <c r="CB478" s="70">
        <v>0</v>
      </c>
      <c r="CC478" s="70">
        <v>0</v>
      </c>
      <c r="CD478" s="70">
        <v>0</v>
      </c>
    </row>
    <row r="479" spans="1:82">
      <c r="A479" s="70" t="s">
        <v>2190</v>
      </c>
      <c r="B479" s="70">
        <v>145</v>
      </c>
      <c r="C479" s="70">
        <v>9</v>
      </c>
      <c r="D479" s="70">
        <v>9</v>
      </c>
      <c r="E479" s="70">
        <v>2012</v>
      </c>
      <c r="F479" s="70" t="s">
        <v>179</v>
      </c>
      <c r="G479" s="70" t="s">
        <v>2181</v>
      </c>
      <c r="H479" s="70" t="s">
        <v>2182</v>
      </c>
      <c r="I479" s="148"/>
      <c r="J479" s="71">
        <v>66.289319070192462</v>
      </c>
      <c r="K479" s="71">
        <v>1.6537083744118479</v>
      </c>
      <c r="L479" s="71">
        <v>3.06772861293349</v>
      </c>
      <c r="M479" s="71">
        <v>36.994673448066578</v>
      </c>
      <c r="N479" s="71">
        <v>43.460149081807202</v>
      </c>
      <c r="O479" s="71">
        <v>38.531781604727399</v>
      </c>
      <c r="P479" s="71">
        <v>20.2100213715715</v>
      </c>
      <c r="Q479" s="71">
        <v>2.4169963567404</v>
      </c>
      <c r="R479" s="71">
        <v>0</v>
      </c>
      <c r="S479" s="71">
        <v>4.3681351011157226</v>
      </c>
      <c r="T479" s="72"/>
      <c r="U479" s="71">
        <v>9047127</v>
      </c>
      <c r="V479" s="71">
        <v>707</v>
      </c>
      <c r="W479" s="71">
        <v>75</v>
      </c>
      <c r="X479" s="71">
        <v>7219</v>
      </c>
      <c r="Y479" s="71">
        <v>12002</v>
      </c>
      <c r="Z479" s="71">
        <v>20153</v>
      </c>
      <c r="AA479" s="71">
        <v>4061</v>
      </c>
      <c r="AB479" s="71">
        <v>31700</v>
      </c>
      <c r="AC479" s="71">
        <v>0</v>
      </c>
      <c r="AD479" s="71">
        <v>4.3681351011157226</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33.000999999999998</v>
      </c>
      <c r="BK479" s="71">
        <v>0</v>
      </c>
      <c r="BL479" s="71">
        <v>0</v>
      </c>
      <c r="BM479" s="71">
        <v>0</v>
      </c>
      <c r="BN479" s="72"/>
      <c r="BO479" s="71">
        <v>0</v>
      </c>
      <c r="BP479" s="71">
        <v>0</v>
      </c>
      <c r="BQ479" s="71">
        <v>3</v>
      </c>
      <c r="BR479" s="71">
        <v>0</v>
      </c>
      <c r="BS479" s="71">
        <v>0</v>
      </c>
      <c r="BT479" s="71">
        <v>0</v>
      </c>
      <c r="BU479"/>
      <c r="BV479" s="70">
        <v>33.000999999999998</v>
      </c>
      <c r="BW479" s="70">
        <v>0</v>
      </c>
      <c r="BX479" s="70">
        <v>0</v>
      </c>
      <c r="BY479" s="70">
        <v>0</v>
      </c>
      <c r="BZ479" s="70">
        <v>0</v>
      </c>
      <c r="CA479" s="70">
        <v>0</v>
      </c>
      <c r="CB479" s="70">
        <v>0</v>
      </c>
      <c r="CC479" s="70">
        <v>0</v>
      </c>
      <c r="CD479" s="70">
        <v>0</v>
      </c>
    </row>
    <row r="480" spans="1:82">
      <c r="A480" s="70" t="s">
        <v>2191</v>
      </c>
      <c r="B480" s="70">
        <v>146</v>
      </c>
      <c r="C480" s="70">
        <v>10</v>
      </c>
      <c r="D480" s="70">
        <v>9</v>
      </c>
      <c r="E480" s="70">
        <v>2013</v>
      </c>
      <c r="F480" s="70" t="s">
        <v>180</v>
      </c>
      <c r="G480" s="70" t="s">
        <v>2181</v>
      </c>
      <c r="H480" s="70" t="s">
        <v>2182</v>
      </c>
      <c r="I480" s="148"/>
      <c r="J480" s="71">
        <v>97.260069302235522</v>
      </c>
      <c r="K480" s="71">
        <v>1.4255684753452791</v>
      </c>
      <c r="L480" s="71">
        <v>3.163818267871779</v>
      </c>
      <c r="M480" s="71">
        <v>35.641373775778931</v>
      </c>
      <c r="N480" s="71">
        <v>43.641364682399121</v>
      </c>
      <c r="O480" s="71">
        <v>37.424859557654841</v>
      </c>
      <c r="P480" s="71">
        <v>20.650834444814226</v>
      </c>
      <c r="Q480" s="71">
        <v>2.4436410950788598</v>
      </c>
      <c r="R480" s="71">
        <v>0</v>
      </c>
      <c r="S480" s="71">
        <v>6.9553927614100823</v>
      </c>
      <c r="T480" s="72"/>
      <c r="U480" s="71">
        <v>12283376</v>
      </c>
      <c r="V480" s="71">
        <v>707</v>
      </c>
      <c r="W480" s="71">
        <v>75</v>
      </c>
      <c r="X480" s="71">
        <v>7219</v>
      </c>
      <c r="Y480" s="71">
        <v>12068</v>
      </c>
      <c r="Z480" s="71">
        <v>20448</v>
      </c>
      <c r="AA480" s="71">
        <v>4134</v>
      </c>
      <c r="AB480" s="71">
        <v>31590</v>
      </c>
      <c r="AC480" s="71">
        <v>0</v>
      </c>
      <c r="AD480" s="71">
        <v>6.9553927614100823</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32.244</v>
      </c>
      <c r="BK480" s="71">
        <v>0</v>
      </c>
      <c r="BL480" s="71">
        <v>0</v>
      </c>
      <c r="BM480" s="71">
        <v>0</v>
      </c>
      <c r="BN480" s="72"/>
      <c r="BO480" s="71">
        <v>0</v>
      </c>
      <c r="BP480" s="71">
        <v>0</v>
      </c>
      <c r="BQ480" s="71">
        <v>3</v>
      </c>
      <c r="BR480" s="71">
        <v>0</v>
      </c>
      <c r="BS480" s="71">
        <v>0</v>
      </c>
      <c r="BT480" s="71">
        <v>0</v>
      </c>
      <c r="BU480"/>
      <c r="BV480" s="70">
        <v>32.244</v>
      </c>
      <c r="BW480" s="70">
        <v>0</v>
      </c>
      <c r="BX480" s="70">
        <v>0</v>
      </c>
      <c r="BY480" s="70">
        <v>0</v>
      </c>
      <c r="BZ480" s="70">
        <v>0</v>
      </c>
      <c r="CA480" s="70">
        <v>0</v>
      </c>
      <c r="CB480" s="70">
        <v>0</v>
      </c>
      <c r="CC480" s="70">
        <v>0</v>
      </c>
      <c r="CD480" s="70">
        <v>0</v>
      </c>
    </row>
    <row r="481" spans="1:82">
      <c r="A481" s="70" t="s">
        <v>2192</v>
      </c>
      <c r="B481" s="70">
        <v>147</v>
      </c>
      <c r="C481" s="70">
        <v>11</v>
      </c>
      <c r="D481" s="70">
        <v>9</v>
      </c>
      <c r="E481" s="70">
        <v>2014</v>
      </c>
      <c r="F481" s="70" t="s">
        <v>181</v>
      </c>
      <c r="G481" s="70" t="s">
        <v>2181</v>
      </c>
      <c r="H481" s="70" t="s">
        <v>2182</v>
      </c>
      <c r="I481" s="148"/>
      <c r="J481" s="71">
        <v>83.621993086339899</v>
      </c>
      <c r="K481" s="71">
        <v>1.299712073241966</v>
      </c>
      <c r="L481" s="71">
        <v>6.5551205770416932</v>
      </c>
      <c r="M481" s="71">
        <v>31.741963549867279</v>
      </c>
      <c r="N481" s="71">
        <v>38.302549059573913</v>
      </c>
      <c r="O481" s="71">
        <v>36.148833448697623</v>
      </c>
      <c r="P481" s="71">
        <v>20.813408947920671</v>
      </c>
      <c r="Q481" s="71">
        <v>2.3383680341033801</v>
      </c>
      <c r="R481" s="71">
        <v>0</v>
      </c>
      <c r="S481" s="71">
        <v>5.1183995233395807</v>
      </c>
      <c r="T481" s="72"/>
      <c r="U481" s="71">
        <v>11735836</v>
      </c>
      <c r="V481" s="71">
        <v>567</v>
      </c>
      <c r="W481" s="71">
        <v>146</v>
      </c>
      <c r="X481" s="71">
        <v>7042</v>
      </c>
      <c r="Y481" s="71">
        <v>12191</v>
      </c>
      <c r="Z481" s="71">
        <v>20802</v>
      </c>
      <c r="AA481" s="71">
        <v>4145</v>
      </c>
      <c r="AB481" s="71">
        <v>31507</v>
      </c>
      <c r="AC481" s="71">
        <v>0</v>
      </c>
      <c r="AD481" s="71">
        <v>5.1183995233395807</v>
      </c>
      <c r="AE481" s="72"/>
      <c r="AF481" s="71"/>
      <c r="AG481" s="71"/>
      <c r="AH481" s="71"/>
      <c r="AI481" s="71"/>
      <c r="AJ481" s="71"/>
      <c r="AK481" s="71"/>
      <c r="AL481" s="71"/>
      <c r="AM481" s="71"/>
      <c r="AN481" s="71"/>
      <c r="AO481" s="71"/>
      <c r="AP481" s="71"/>
      <c r="AQ481" s="72"/>
      <c r="AR481" s="71">
        <v>319</v>
      </c>
      <c r="AS481" s="71">
        <v>171</v>
      </c>
      <c r="AT481" s="71">
        <v>0</v>
      </c>
      <c r="AU481" s="71">
        <v>1</v>
      </c>
      <c r="AV481" s="71">
        <v>0</v>
      </c>
      <c r="AW481" s="71">
        <v>0</v>
      </c>
      <c r="AX481" s="71"/>
      <c r="AY481" s="72"/>
      <c r="AZ481" s="71">
        <v>1466.3</v>
      </c>
      <c r="BA481" s="71">
        <v>6883.3</v>
      </c>
      <c r="BB481" s="71">
        <v>0</v>
      </c>
      <c r="BC481" s="71">
        <v>199</v>
      </c>
      <c r="BD481" s="71">
        <v>0</v>
      </c>
      <c r="BE481" s="71">
        <v>0</v>
      </c>
      <c r="BF481" s="71"/>
      <c r="BG481" s="72"/>
      <c r="BH481" s="71">
        <v>0</v>
      </c>
      <c r="BI481" s="71">
        <v>0</v>
      </c>
      <c r="BJ481" s="71">
        <v>33.165999999999997</v>
      </c>
      <c r="BK481" s="71">
        <v>0</v>
      </c>
      <c r="BL481" s="71">
        <v>0</v>
      </c>
      <c r="BM481" s="71">
        <v>0</v>
      </c>
      <c r="BN481" s="72"/>
      <c r="BO481" s="71">
        <v>0</v>
      </c>
      <c r="BP481" s="71">
        <v>0</v>
      </c>
      <c r="BQ481" s="71">
        <v>4</v>
      </c>
      <c r="BR481" s="71">
        <v>0</v>
      </c>
      <c r="BS481" s="71">
        <v>0</v>
      </c>
      <c r="BT481" s="71">
        <v>0</v>
      </c>
      <c r="BU481"/>
      <c r="BV481" s="70">
        <v>33.165999999999997</v>
      </c>
      <c r="BW481" s="70">
        <v>0</v>
      </c>
      <c r="BX481" s="70">
        <v>0</v>
      </c>
      <c r="BY481" s="70">
        <v>0</v>
      </c>
      <c r="BZ481" s="70">
        <v>0</v>
      </c>
      <c r="CA481" s="70">
        <v>0</v>
      </c>
      <c r="CB481" s="70">
        <v>0</v>
      </c>
      <c r="CC481" s="70">
        <v>0</v>
      </c>
      <c r="CD481" s="70">
        <v>0</v>
      </c>
    </row>
    <row r="482" spans="1:82">
      <c r="A482" s="70" t="s">
        <v>2193</v>
      </c>
      <c r="B482" s="70">
        <v>148</v>
      </c>
      <c r="C482" s="70">
        <v>12</v>
      </c>
      <c r="D482" s="70">
        <v>9</v>
      </c>
      <c r="E482" s="70">
        <v>2015</v>
      </c>
      <c r="F482" s="70" t="s">
        <v>182</v>
      </c>
      <c r="G482" s="1064" t="s">
        <v>2181</v>
      </c>
      <c r="H482" s="70" t="s">
        <v>2182</v>
      </c>
      <c r="I482" s="148"/>
      <c r="J482" s="71">
        <v>96.531276270385291</v>
      </c>
      <c r="K482" s="71">
        <v>1.241391436883476</v>
      </c>
      <c r="L482" s="71">
        <v>7.2272605719294551</v>
      </c>
      <c r="M482" s="71">
        <v>33.262742705668437</v>
      </c>
      <c r="N482" s="71">
        <v>38.275132332420377</v>
      </c>
      <c r="O482" s="71">
        <v>36.260372416216917</v>
      </c>
      <c r="P482" s="71">
        <v>20.789650387629703</v>
      </c>
      <c r="Q482" s="71">
        <v>2.2803931126118102</v>
      </c>
      <c r="R482" s="71">
        <v>0</v>
      </c>
      <c r="S482" s="71">
        <v>4.9354348110650346</v>
      </c>
      <c r="T482" s="72"/>
      <c r="U482" s="71">
        <v>14548499</v>
      </c>
      <c r="V482" s="71">
        <v>567</v>
      </c>
      <c r="W482" s="71">
        <v>146</v>
      </c>
      <c r="X482" s="71">
        <v>7042</v>
      </c>
      <c r="Y482" s="71">
        <v>12299</v>
      </c>
      <c r="Z482" s="71">
        <v>21067</v>
      </c>
      <c r="AA482" s="71">
        <v>4137</v>
      </c>
      <c r="AB482" s="71">
        <v>31387</v>
      </c>
      <c r="AC482" s="71">
        <v>0</v>
      </c>
      <c r="AD482" s="71">
        <v>4.9354348110650346</v>
      </c>
      <c r="AE482" s="72"/>
      <c r="AF482" s="71">
        <v>110173904.0041686</v>
      </c>
      <c r="AG482" s="71">
        <v>1025210.742593821</v>
      </c>
      <c r="AH482" s="71">
        <v>1522267.565949043</v>
      </c>
      <c r="AI482" s="71">
        <v>49797215.183764853</v>
      </c>
      <c r="AJ482" s="71">
        <v>57875200.83624202</v>
      </c>
      <c r="AK482" s="71">
        <v>0</v>
      </c>
      <c r="AL482" s="71">
        <v>0</v>
      </c>
      <c r="AM482" s="71">
        <v>4301456.6864869595</v>
      </c>
      <c r="AN482" s="71">
        <v>0</v>
      </c>
      <c r="AO482" s="71">
        <v>0</v>
      </c>
      <c r="AP482" s="71">
        <v>224695255.0192053</v>
      </c>
      <c r="AQ482" s="72"/>
      <c r="AR482" s="71">
        <v>402</v>
      </c>
      <c r="AS482" s="71">
        <v>249</v>
      </c>
      <c r="AT482" s="71">
        <v>0</v>
      </c>
      <c r="AU482" s="71">
        <v>1</v>
      </c>
      <c r="AV482" s="71">
        <v>0</v>
      </c>
      <c r="AW482" s="71">
        <v>0</v>
      </c>
      <c r="AX482" s="71"/>
      <c r="AY482" s="72"/>
      <c r="AZ482" s="71">
        <v>1876</v>
      </c>
      <c r="BA482" s="71">
        <v>9712.2999999999993</v>
      </c>
      <c r="BB482" s="71">
        <v>0</v>
      </c>
      <c r="BC482" s="71">
        <v>199</v>
      </c>
      <c r="BD482" s="71">
        <v>0</v>
      </c>
      <c r="BE482" s="71">
        <v>0</v>
      </c>
      <c r="BF482" s="71"/>
      <c r="BG482" s="72"/>
      <c r="BH482" s="71">
        <v>0</v>
      </c>
      <c r="BI482" s="71">
        <v>0</v>
      </c>
      <c r="BJ482" s="71">
        <v>31.376999999999999</v>
      </c>
      <c r="BK482" s="71">
        <v>0</v>
      </c>
      <c r="BL482" s="71">
        <v>0</v>
      </c>
      <c r="BM482" s="71">
        <v>0</v>
      </c>
      <c r="BN482" s="72"/>
      <c r="BO482" s="71">
        <v>0</v>
      </c>
      <c r="BP482" s="71">
        <v>0</v>
      </c>
      <c r="BQ482" s="71">
        <v>3</v>
      </c>
      <c r="BR482" s="71">
        <v>0</v>
      </c>
      <c r="BS482" s="71">
        <v>0</v>
      </c>
      <c r="BT482" s="71">
        <v>0</v>
      </c>
      <c r="BU482"/>
      <c r="BV482" s="70">
        <v>31.376999999999999</v>
      </c>
      <c r="BW482" s="70">
        <v>0</v>
      </c>
      <c r="BX482" s="70">
        <v>0</v>
      </c>
      <c r="BY482" s="70">
        <v>0</v>
      </c>
      <c r="BZ482" s="70">
        <v>0</v>
      </c>
      <c r="CA482" s="70">
        <v>0</v>
      </c>
      <c r="CB482" s="70">
        <v>0</v>
      </c>
      <c r="CC482" s="70">
        <v>0</v>
      </c>
      <c r="CD482" s="70">
        <v>0</v>
      </c>
    </row>
    <row r="483" spans="1:82">
      <c r="A483" s="70" t="s">
        <v>2194</v>
      </c>
      <c r="B483" s="70">
        <v>149</v>
      </c>
      <c r="C483" s="70">
        <v>13</v>
      </c>
      <c r="D483" s="70">
        <v>9</v>
      </c>
      <c r="E483" s="70">
        <v>2016</v>
      </c>
      <c r="F483" s="70" t="s">
        <v>155</v>
      </c>
      <c r="G483" s="1064" t="s">
        <v>2181</v>
      </c>
      <c r="H483" s="70" t="s">
        <v>2182</v>
      </c>
      <c r="I483" s="148"/>
      <c r="J483" s="71">
        <v>78.589850729610859</v>
      </c>
      <c r="K483" s="71">
        <v>1.2398896914404776</v>
      </c>
      <c r="L483" s="71">
        <v>8.4679682668880272</v>
      </c>
      <c r="M483" s="71">
        <v>29.110377557445435</v>
      </c>
      <c r="N483" s="71">
        <v>33.989293316810176</v>
      </c>
      <c r="O483" s="71">
        <v>35.932264519728534</v>
      </c>
      <c r="P483" s="71">
        <v>20.212283245692589</v>
      </c>
      <c r="Q483" s="71">
        <v>2.2078865586039766</v>
      </c>
      <c r="R483" s="71">
        <v>0</v>
      </c>
      <c r="S483" s="71">
        <v>5.7931708707371428</v>
      </c>
      <c r="T483" s="72"/>
      <c r="U483" s="71">
        <v>12383032</v>
      </c>
      <c r="V483" s="71">
        <v>567</v>
      </c>
      <c r="W483" s="71">
        <v>146</v>
      </c>
      <c r="X483" s="71">
        <v>7042</v>
      </c>
      <c r="Y483" s="71">
        <v>12417</v>
      </c>
      <c r="Z483" s="71">
        <v>21133</v>
      </c>
      <c r="AA483" s="71">
        <v>4160</v>
      </c>
      <c r="AB483" s="71">
        <v>31259</v>
      </c>
      <c r="AC483" s="71">
        <v>0</v>
      </c>
      <c r="AD483" s="71">
        <v>5.7931708707371428</v>
      </c>
      <c r="AE483" s="72"/>
      <c r="AF483" s="71">
        <v>91400182.250921726</v>
      </c>
      <c r="AG483" s="71">
        <v>985569.59447448573</v>
      </c>
      <c r="AH483" s="71">
        <v>1325425.4100445979</v>
      </c>
      <c r="AI483" s="71">
        <v>46512804.870465137</v>
      </c>
      <c r="AJ483" s="71">
        <v>49813239.806028478</v>
      </c>
      <c r="AK483" s="71">
        <v>0</v>
      </c>
      <c r="AL483" s="71">
        <v>0</v>
      </c>
      <c r="AM483" s="71">
        <v>4287243.0049106115</v>
      </c>
      <c r="AN483" s="71">
        <v>0</v>
      </c>
      <c r="AO483" s="71">
        <v>0</v>
      </c>
      <c r="AP483" s="71">
        <v>194324464.93684506</v>
      </c>
      <c r="AQ483" s="72"/>
      <c r="AR483" s="71">
        <v>463</v>
      </c>
      <c r="AS483" s="71">
        <v>298</v>
      </c>
      <c r="AT483" s="71">
        <v>0</v>
      </c>
      <c r="AU483" s="71">
        <v>1</v>
      </c>
      <c r="AV483" s="71">
        <v>0</v>
      </c>
      <c r="AW483" s="71">
        <v>0</v>
      </c>
      <c r="AX483" s="71"/>
      <c r="AY483" s="72"/>
      <c r="AZ483" s="71">
        <v>2179.4</v>
      </c>
      <c r="BA483" s="71">
        <v>11211.1</v>
      </c>
      <c r="BB483" s="71">
        <v>0</v>
      </c>
      <c r="BC483" s="71">
        <v>199</v>
      </c>
      <c r="BD483" s="71">
        <v>0</v>
      </c>
      <c r="BE483" s="71">
        <v>0</v>
      </c>
      <c r="BF483" s="71"/>
      <c r="BG483" s="72"/>
      <c r="BH483" s="71">
        <v>0</v>
      </c>
      <c r="BI483" s="71">
        <v>0</v>
      </c>
      <c r="BJ483" s="71">
        <v>28.347000000000001</v>
      </c>
      <c r="BK483" s="71">
        <v>0</v>
      </c>
      <c r="BL483" s="71">
        <v>0</v>
      </c>
      <c r="BM483" s="71">
        <v>0</v>
      </c>
      <c r="BN483" s="72"/>
      <c r="BO483" s="71">
        <v>0</v>
      </c>
      <c r="BP483" s="71">
        <v>0</v>
      </c>
      <c r="BQ483" s="71">
        <v>3</v>
      </c>
      <c r="BR483" s="71">
        <v>0</v>
      </c>
      <c r="BS483" s="71">
        <v>0</v>
      </c>
      <c r="BT483" s="71">
        <v>0</v>
      </c>
      <c r="BU483"/>
      <c r="BV483" s="70">
        <v>28.347000000000001</v>
      </c>
      <c r="BW483" s="70">
        <v>0</v>
      </c>
      <c r="BX483" s="70">
        <v>0</v>
      </c>
      <c r="BY483" s="70">
        <v>0</v>
      </c>
      <c r="BZ483" s="70">
        <v>0</v>
      </c>
      <c r="CA483" s="70">
        <v>0</v>
      </c>
      <c r="CB483" s="70">
        <v>0</v>
      </c>
      <c r="CC483" s="70">
        <v>0</v>
      </c>
      <c r="CD483" s="70">
        <v>0</v>
      </c>
    </row>
    <row r="484" spans="1:82">
      <c r="A484" s="70" t="s">
        <v>2195</v>
      </c>
      <c r="B484" s="70">
        <v>150</v>
      </c>
      <c r="C484" s="70">
        <v>14</v>
      </c>
      <c r="D484" s="70">
        <v>9</v>
      </c>
      <c r="E484" s="70">
        <v>2017</v>
      </c>
      <c r="F484" s="70" t="s">
        <v>156</v>
      </c>
      <c r="G484" s="70" t="s">
        <v>2181</v>
      </c>
      <c r="H484" s="70" t="s">
        <v>2182</v>
      </c>
      <c r="I484" s="148"/>
      <c r="J484" s="71">
        <v>79.608115175024395</v>
      </c>
      <c r="K484" s="71">
        <v>1.2915396934361916</v>
      </c>
      <c r="L484" s="71">
        <v>7.4083162326961451</v>
      </c>
      <c r="M484" s="71">
        <v>28.078236538968884</v>
      </c>
      <c r="N484" s="71">
        <v>37.373467406694289</v>
      </c>
      <c r="O484" s="71">
        <v>35.64197639771691</v>
      </c>
      <c r="P484" s="71">
        <v>19.939407338908779</v>
      </c>
      <c r="Q484" s="71">
        <v>2.1328897597275001</v>
      </c>
      <c r="R484" s="71">
        <v>0</v>
      </c>
      <c r="S484" s="71">
        <v>5.6139605843198659</v>
      </c>
      <c r="T484" s="72"/>
      <c r="U484" s="71">
        <v>13634515</v>
      </c>
      <c r="V484" s="71">
        <v>567</v>
      </c>
      <c r="W484" s="71">
        <v>146</v>
      </c>
      <c r="X484" s="71">
        <v>7042</v>
      </c>
      <c r="Y484" s="71">
        <v>12618</v>
      </c>
      <c r="Z484" s="71">
        <v>21310</v>
      </c>
      <c r="AA484" s="71">
        <v>4130</v>
      </c>
      <c r="AB484" s="71">
        <v>31227</v>
      </c>
      <c r="AC484" s="71">
        <v>0</v>
      </c>
      <c r="AD484" s="71">
        <v>5.6139605843198659</v>
      </c>
      <c r="AE484" s="72"/>
      <c r="AF484" s="71">
        <v>94849183.7294119</v>
      </c>
      <c r="AG484" s="71">
        <v>1022635.618464253</v>
      </c>
      <c r="AH484" s="71">
        <v>1584201.4174243149</v>
      </c>
      <c r="AI484" s="71">
        <v>46621432.610575907</v>
      </c>
      <c r="AJ484" s="71">
        <v>55007156.732494421</v>
      </c>
      <c r="AK484" s="71">
        <v>0</v>
      </c>
      <c r="AL484" s="71">
        <v>0</v>
      </c>
      <c r="AM484" s="71">
        <v>4289555.6296921242</v>
      </c>
      <c r="AN484" s="71">
        <v>0</v>
      </c>
      <c r="AO484" s="71">
        <v>0</v>
      </c>
      <c r="AP484" s="71">
        <v>203374165.73806292</v>
      </c>
      <c r="AQ484" s="72"/>
      <c r="AR484" s="71">
        <v>519</v>
      </c>
      <c r="AS484" s="71">
        <v>322</v>
      </c>
      <c r="AT484" s="71">
        <v>0</v>
      </c>
      <c r="AU484" s="71">
        <v>1</v>
      </c>
      <c r="AV484" s="71">
        <v>0</v>
      </c>
      <c r="AW484" s="71">
        <v>0</v>
      </c>
      <c r="AX484" s="71"/>
      <c r="AY484" s="72"/>
      <c r="AZ484" s="71">
        <v>2484.6</v>
      </c>
      <c r="BA484" s="71">
        <v>12926.9</v>
      </c>
      <c r="BB484" s="71">
        <v>0</v>
      </c>
      <c r="BC484" s="71">
        <v>199</v>
      </c>
      <c r="BD484" s="71">
        <v>0</v>
      </c>
      <c r="BE484" s="71">
        <v>0</v>
      </c>
      <c r="BF484" s="71"/>
      <c r="BG484" s="72"/>
      <c r="BH484" s="71">
        <v>0</v>
      </c>
      <c r="BI484" s="71">
        <v>0</v>
      </c>
      <c r="BJ484" s="71">
        <v>35.698999999999998</v>
      </c>
      <c r="BK484" s="71">
        <v>0</v>
      </c>
      <c r="BL484" s="71">
        <v>0</v>
      </c>
      <c r="BM484" s="71">
        <v>0</v>
      </c>
      <c r="BN484" s="72"/>
      <c r="BO484" s="71">
        <v>0</v>
      </c>
      <c r="BP484" s="71">
        <v>0</v>
      </c>
      <c r="BQ484" s="71">
        <v>4</v>
      </c>
      <c r="BR484" s="71">
        <v>0</v>
      </c>
      <c r="BS484" s="71">
        <v>0</v>
      </c>
      <c r="BT484" s="71">
        <v>0</v>
      </c>
      <c r="BU484"/>
      <c r="BV484" s="70">
        <v>35.698999999999998</v>
      </c>
      <c r="BW484" s="70">
        <v>0</v>
      </c>
      <c r="BX484" s="70">
        <v>0</v>
      </c>
      <c r="BY484" s="70">
        <v>0</v>
      </c>
      <c r="BZ484" s="70">
        <v>0</v>
      </c>
      <c r="CA484" s="70">
        <v>0</v>
      </c>
      <c r="CB484" s="70">
        <v>0</v>
      </c>
      <c r="CC484" s="70">
        <v>0</v>
      </c>
      <c r="CD484" s="70">
        <v>0</v>
      </c>
    </row>
    <row r="485" spans="1:82">
      <c r="A485" s="70" t="s">
        <v>2196</v>
      </c>
      <c r="B485" s="70">
        <v>151</v>
      </c>
      <c r="C485" s="70">
        <v>15</v>
      </c>
      <c r="D485" s="70">
        <v>9</v>
      </c>
      <c r="E485" s="70">
        <v>2018</v>
      </c>
      <c r="F485" s="70" t="s">
        <v>183</v>
      </c>
      <c r="G485" s="70" t="s">
        <v>2181</v>
      </c>
      <c r="H485" s="70" t="s">
        <v>2182</v>
      </c>
      <c r="I485" s="148"/>
      <c r="J485" s="71">
        <v>75.955638737138116</v>
      </c>
      <c r="K485" s="71">
        <v>1.2143752859363697</v>
      </c>
      <c r="L485" s="71">
        <v>6.9402367972169801</v>
      </c>
      <c r="M485" s="71">
        <v>27.760214275022314</v>
      </c>
      <c r="N485" s="71">
        <v>35.681326858773545</v>
      </c>
      <c r="O485" s="71">
        <v>35.289078280248354</v>
      </c>
      <c r="P485" s="71">
        <v>19.874762530216685</v>
      </c>
      <c r="Q485" s="71">
        <v>1.9735523897926399</v>
      </c>
      <c r="R485" s="71">
        <v>0</v>
      </c>
      <c r="S485" s="71">
        <v>4.7965825164093658</v>
      </c>
      <c r="T485" s="72"/>
      <c r="U485" s="71">
        <v>13841091</v>
      </c>
      <c r="V485" s="71">
        <v>567</v>
      </c>
      <c r="W485" s="71">
        <v>146</v>
      </c>
      <c r="X485" s="71">
        <v>7042</v>
      </c>
      <c r="Y485" s="71">
        <v>12785</v>
      </c>
      <c r="Z485" s="71">
        <v>21503</v>
      </c>
      <c r="AA485" s="71">
        <v>4158</v>
      </c>
      <c r="AB485" s="71">
        <v>31138</v>
      </c>
      <c r="AC485" s="71">
        <v>0</v>
      </c>
      <c r="AD485" s="71">
        <v>4.7965825164093658</v>
      </c>
      <c r="AE485" s="72"/>
      <c r="AF485" s="71">
        <v>92130951.583521307</v>
      </c>
      <c r="AG485" s="71">
        <v>923500.93907371524</v>
      </c>
      <c r="AH485" s="71">
        <v>1512003.475159799</v>
      </c>
      <c r="AI485" s="71">
        <v>45431508.460337207</v>
      </c>
      <c r="AJ485" s="71">
        <v>56014683.17828019</v>
      </c>
      <c r="AK485" s="71">
        <v>0</v>
      </c>
      <c r="AL485" s="71">
        <v>0</v>
      </c>
      <c r="AM485" s="71">
        <v>4286180.285339321</v>
      </c>
      <c r="AN485" s="71">
        <v>0</v>
      </c>
      <c r="AO485" s="71">
        <v>0</v>
      </c>
      <c r="AP485" s="71">
        <v>200298827.92171153</v>
      </c>
      <c r="AQ485" s="72"/>
      <c r="AR485" s="71">
        <v>574</v>
      </c>
      <c r="AS485" s="71">
        <v>351</v>
      </c>
      <c r="AT485" s="71">
        <v>0</v>
      </c>
      <c r="AU485" s="71">
        <v>1</v>
      </c>
      <c r="AV485" s="71">
        <v>0</v>
      </c>
      <c r="AW485" s="71">
        <v>0</v>
      </c>
      <c r="AX485" s="71"/>
      <c r="AY485" s="72"/>
      <c r="AZ485" s="71">
        <v>2746.4</v>
      </c>
      <c r="BA485" s="71">
        <v>14781</v>
      </c>
      <c r="BB485" s="71">
        <v>0</v>
      </c>
      <c r="BC485" s="71">
        <v>199</v>
      </c>
      <c r="BD485" s="71">
        <v>0</v>
      </c>
      <c r="BE485" s="71">
        <v>0</v>
      </c>
      <c r="BF485" s="71"/>
      <c r="BG485" s="72"/>
      <c r="BH485" s="71">
        <v>0</v>
      </c>
      <c r="BI485" s="71">
        <v>0</v>
      </c>
      <c r="BJ485" s="71">
        <v>32.475999999999999</v>
      </c>
      <c r="BK485" s="71">
        <v>0</v>
      </c>
      <c r="BL485" s="71">
        <v>0</v>
      </c>
      <c r="BM485" s="71">
        <v>0</v>
      </c>
      <c r="BN485" s="72"/>
      <c r="BO485" s="71">
        <v>0</v>
      </c>
      <c r="BP485" s="71">
        <v>0</v>
      </c>
      <c r="BQ485" s="71">
        <v>4</v>
      </c>
      <c r="BR485" s="71">
        <v>0</v>
      </c>
      <c r="BS485" s="71">
        <v>0</v>
      </c>
      <c r="BT485" s="71">
        <v>0</v>
      </c>
      <c r="BU485"/>
      <c r="BV485" s="70">
        <v>32.475999999999999</v>
      </c>
      <c r="BW485" s="70">
        <v>0</v>
      </c>
      <c r="BX485" s="70">
        <v>0</v>
      </c>
      <c r="BY485" s="70">
        <v>0</v>
      </c>
      <c r="BZ485" s="70">
        <v>0</v>
      </c>
      <c r="CA485" s="70">
        <v>0</v>
      </c>
      <c r="CB485" s="70">
        <v>0</v>
      </c>
      <c r="CC485" s="70">
        <v>0</v>
      </c>
      <c r="CD485" s="70">
        <v>0</v>
      </c>
    </row>
    <row r="486" spans="1:82">
      <c r="A486" s="70" t="s">
        <v>2197</v>
      </c>
      <c r="B486" s="70">
        <v>152</v>
      </c>
      <c r="C486" s="70">
        <v>16</v>
      </c>
      <c r="D486" s="70">
        <v>9</v>
      </c>
      <c r="E486" s="70">
        <v>2019</v>
      </c>
      <c r="F486" s="70" t="s">
        <v>158</v>
      </c>
      <c r="G486" s="70" t="s">
        <v>2181</v>
      </c>
      <c r="H486" s="70" t="s">
        <v>2182</v>
      </c>
      <c r="I486" s="148"/>
      <c r="J486" s="71">
        <v>69.854856502695299</v>
      </c>
      <c r="K486" s="71">
        <v>1.0720945905707107</v>
      </c>
      <c r="L486" s="71">
        <v>6.9986601190370621</v>
      </c>
      <c r="M486" s="71">
        <v>26.284842688169935</v>
      </c>
      <c r="N486" s="71">
        <v>31.351283107695998</v>
      </c>
      <c r="O486" s="71">
        <v>34.496307108446054</v>
      </c>
      <c r="P486" s="71">
        <v>19.986120964988483</v>
      </c>
      <c r="Q486" s="71">
        <v>1.9122762832286699</v>
      </c>
      <c r="R486" s="71">
        <v>0</v>
      </c>
      <c r="S486" s="71">
        <v>4.9266015671319154</v>
      </c>
      <c r="T486" s="72"/>
      <c r="U486" s="71">
        <v>13303667</v>
      </c>
      <c r="V486" s="71">
        <v>567</v>
      </c>
      <c r="W486" s="71">
        <v>146</v>
      </c>
      <c r="X486" s="71">
        <v>7042</v>
      </c>
      <c r="Y486" s="71">
        <v>12922</v>
      </c>
      <c r="Z486" s="71">
        <v>21597</v>
      </c>
      <c r="AA486" s="71">
        <v>4150</v>
      </c>
      <c r="AB486" s="71">
        <v>30988</v>
      </c>
      <c r="AC486" s="71">
        <v>0</v>
      </c>
      <c r="AD486" s="71">
        <v>4.9266015671319154</v>
      </c>
      <c r="AE486" s="72"/>
      <c r="AF486" s="71">
        <v>86617972.30128251</v>
      </c>
      <c r="AG486" s="71">
        <v>862393.87038959924</v>
      </c>
      <c r="AH486" s="71">
        <v>1603194.955887981</v>
      </c>
      <c r="AI486" s="71">
        <v>44811161.000552677</v>
      </c>
      <c r="AJ486" s="71">
        <v>49788285.299931377</v>
      </c>
      <c r="AK486" s="71">
        <v>0</v>
      </c>
      <c r="AL486" s="71">
        <v>0</v>
      </c>
      <c r="AM486" s="71">
        <v>4220332.3224608963</v>
      </c>
      <c r="AN486" s="71">
        <v>0</v>
      </c>
      <c r="AO486" s="71">
        <v>0</v>
      </c>
      <c r="AP486" s="71">
        <v>187903339.75050503</v>
      </c>
      <c r="AQ486" s="72"/>
      <c r="AR486" s="71">
        <v>619</v>
      </c>
      <c r="AS486" s="71">
        <v>380</v>
      </c>
      <c r="AT486" s="71">
        <v>0</v>
      </c>
      <c r="AU486" s="71">
        <v>1</v>
      </c>
      <c r="AV486" s="71">
        <v>0</v>
      </c>
      <c r="AW486" s="71">
        <v>0</v>
      </c>
      <c r="AX486" s="71"/>
      <c r="AY486" s="72"/>
      <c r="AZ486" s="71">
        <v>2991.1000000000008</v>
      </c>
      <c r="BA486" s="71">
        <v>15557.4</v>
      </c>
      <c r="BB486" s="71">
        <v>0</v>
      </c>
      <c r="BC486" s="71">
        <v>199</v>
      </c>
      <c r="BD486" s="71">
        <v>0</v>
      </c>
      <c r="BE486" s="71">
        <v>0</v>
      </c>
      <c r="BF486" s="71"/>
      <c r="BG486" s="72"/>
      <c r="BH486" s="71">
        <v>0</v>
      </c>
      <c r="BI486" s="71">
        <v>0</v>
      </c>
      <c r="BJ486" s="71">
        <v>31.811</v>
      </c>
      <c r="BK486" s="71">
        <v>0</v>
      </c>
      <c r="BL486" s="71">
        <v>0</v>
      </c>
      <c r="BM486" s="71">
        <v>0</v>
      </c>
      <c r="BN486" s="72"/>
      <c r="BO486" s="71">
        <v>0</v>
      </c>
      <c r="BP486" s="71">
        <v>0</v>
      </c>
      <c r="BQ486" s="71">
        <v>5</v>
      </c>
      <c r="BR486" s="71">
        <v>0</v>
      </c>
      <c r="BS486" s="71">
        <v>0</v>
      </c>
      <c r="BT486" s="71">
        <v>0</v>
      </c>
      <c r="BU486"/>
      <c r="BV486" s="70">
        <v>31.811</v>
      </c>
      <c r="BW486" s="70">
        <v>0</v>
      </c>
      <c r="BX486" s="70">
        <v>0</v>
      </c>
      <c r="BY486" s="70">
        <v>0</v>
      </c>
      <c r="BZ486" s="70">
        <v>0</v>
      </c>
      <c r="CA486" s="70">
        <v>0</v>
      </c>
      <c r="CB486" s="70">
        <v>0</v>
      </c>
      <c r="CC486" s="70">
        <v>0</v>
      </c>
      <c r="CD486" s="70">
        <v>0</v>
      </c>
    </row>
    <row r="487" spans="1:82">
      <c r="A487" s="70" t="s">
        <v>2198</v>
      </c>
      <c r="B487" s="70">
        <v>153</v>
      </c>
      <c r="C487" s="70">
        <v>17</v>
      </c>
      <c r="D487" s="70">
        <v>9</v>
      </c>
      <c r="E487" s="70">
        <v>2020</v>
      </c>
      <c r="F487" s="70" t="s">
        <v>159</v>
      </c>
      <c r="G487" s="70" t="s">
        <v>2181</v>
      </c>
      <c r="H487" s="70" t="s">
        <v>2182</v>
      </c>
      <c r="I487" s="148"/>
      <c r="J487" s="71">
        <v>72.776343990964918</v>
      </c>
      <c r="K487" s="71">
        <v>1.1783797042916833</v>
      </c>
      <c r="L487" s="71">
        <v>4.5154400348495942</v>
      </c>
      <c r="M487" s="71">
        <v>24.102825809208177</v>
      </c>
      <c r="N487" s="71">
        <v>32.900866548165439</v>
      </c>
      <c r="O487" s="71">
        <v>30.534317245572485</v>
      </c>
      <c r="P487" s="71">
        <v>19.220330455356919</v>
      </c>
      <c r="Q487" s="71">
        <v>1.8188203954098801</v>
      </c>
      <c r="R487" s="71">
        <v>0</v>
      </c>
      <c r="S487" s="71">
        <v>4.3187055906221712</v>
      </c>
      <c r="T487" s="72"/>
      <c r="U487" s="71">
        <v>13029211</v>
      </c>
      <c r="V487" s="71">
        <v>569</v>
      </c>
      <c r="W487" s="71">
        <v>96</v>
      </c>
      <c r="X487" s="71">
        <v>7127</v>
      </c>
      <c r="Y487" s="71">
        <v>13022</v>
      </c>
      <c r="Z487" s="71">
        <v>21819</v>
      </c>
      <c r="AA487" s="71">
        <v>4242</v>
      </c>
      <c r="AB487" s="71">
        <v>30848</v>
      </c>
      <c r="AC487" s="71">
        <v>0</v>
      </c>
      <c r="AD487" s="71">
        <v>4.3187055906221712</v>
      </c>
      <c r="AE487" s="72"/>
      <c r="AF487" s="71">
        <v>91314764.975880504</v>
      </c>
      <c r="AG487" s="71">
        <v>898727.93225741189</v>
      </c>
      <c r="AH487" s="71">
        <v>1064869.2720306492</v>
      </c>
      <c r="AI487" s="71">
        <v>41152763.438455038</v>
      </c>
      <c r="AJ487" s="71">
        <v>56615990.536062747</v>
      </c>
      <c r="AK487" s="71"/>
      <c r="AL487" s="71"/>
      <c r="AM487" s="71">
        <v>4026006.7284283023</v>
      </c>
      <c r="AN487" s="71"/>
      <c r="AO487" s="71"/>
      <c r="AP487" s="71">
        <v>195073122.88311467</v>
      </c>
      <c r="AQ487" s="72"/>
      <c r="AR487" s="71">
        <v>684</v>
      </c>
      <c r="AS487" s="71">
        <v>388</v>
      </c>
      <c r="AT487" s="71">
        <v>0</v>
      </c>
      <c r="AU487" s="71">
        <v>1</v>
      </c>
      <c r="AV487" s="71">
        <v>0</v>
      </c>
      <c r="AW487" s="71">
        <v>0</v>
      </c>
      <c r="AX487" s="71"/>
      <c r="AY487" s="72"/>
      <c r="AZ487" s="71">
        <v>3389.2000000000021</v>
      </c>
      <c r="BA487" s="71">
        <v>16195.5</v>
      </c>
      <c r="BB487" s="71">
        <v>0</v>
      </c>
      <c r="BC487" s="71">
        <v>199</v>
      </c>
      <c r="BD487" s="71">
        <v>0</v>
      </c>
      <c r="BE487" s="71">
        <v>0</v>
      </c>
      <c r="BF487" s="71"/>
      <c r="BG487" s="72"/>
      <c r="BH487" s="71">
        <v>0</v>
      </c>
      <c r="BI487" s="71">
        <v>0</v>
      </c>
      <c r="BJ487" s="71">
        <v>29.459</v>
      </c>
      <c r="BK487" s="71">
        <v>0</v>
      </c>
      <c r="BL487" s="71">
        <v>0</v>
      </c>
      <c r="BM487" s="71">
        <v>0</v>
      </c>
      <c r="BN487" s="72"/>
      <c r="BO487" s="71">
        <v>0</v>
      </c>
      <c r="BP487" s="71">
        <v>0</v>
      </c>
      <c r="BQ487" s="71">
        <v>4</v>
      </c>
      <c r="BR487" s="71">
        <v>0</v>
      </c>
      <c r="BS487" s="71">
        <v>0</v>
      </c>
      <c r="BT487" s="71">
        <v>0</v>
      </c>
      <c r="BU487"/>
      <c r="BV487" s="70">
        <v>29.459</v>
      </c>
      <c r="BW487" s="70">
        <v>0</v>
      </c>
      <c r="BX487" s="70">
        <v>0</v>
      </c>
      <c r="BY487" s="70">
        <v>0</v>
      </c>
      <c r="BZ487" s="70">
        <v>0</v>
      </c>
      <c r="CA487" s="70">
        <v>0</v>
      </c>
      <c r="CB487" s="70">
        <v>0</v>
      </c>
      <c r="CC487" s="70">
        <v>0</v>
      </c>
      <c r="CD487" s="70">
        <v>0</v>
      </c>
    </row>
    <row r="488" spans="1:82">
      <c r="A488" s="70" t="s">
        <v>2199</v>
      </c>
      <c r="B488" s="70">
        <v>153</v>
      </c>
      <c r="C488" s="70">
        <v>18</v>
      </c>
      <c r="D488" s="70">
        <v>9</v>
      </c>
      <c r="E488" s="70">
        <v>2021</v>
      </c>
      <c r="F488" s="70" t="s">
        <v>160</v>
      </c>
      <c r="G488" s="70" t="s">
        <v>2181</v>
      </c>
      <c r="H488" s="70" t="s">
        <v>2182</v>
      </c>
      <c r="I488" s="148"/>
      <c r="J488" s="71">
        <v>67.378053172304575</v>
      </c>
      <c r="K488" s="71">
        <v>1.3120563095667443</v>
      </c>
      <c r="L488" s="71">
        <v>4.1516723878620114</v>
      </c>
      <c r="M488" s="71">
        <v>27.321095750922115</v>
      </c>
      <c r="N488" s="71">
        <v>32.658580360946971</v>
      </c>
      <c r="O488" s="71">
        <v>29.797690368737435</v>
      </c>
      <c r="P488" s="71">
        <v>20.287098830507613</v>
      </c>
      <c r="Q488" s="71">
        <v>1.79260097131608</v>
      </c>
      <c r="R488" s="71">
        <v>0</v>
      </c>
      <c r="S488" s="71">
        <v>4.4238322201654192</v>
      </c>
      <c r="T488" s="72"/>
      <c r="U488" s="71">
        <v>13935572</v>
      </c>
      <c r="V488" s="71">
        <v>569</v>
      </c>
      <c r="W488" s="71">
        <v>96</v>
      </c>
      <c r="X488" s="71">
        <v>7127</v>
      </c>
      <c r="Y488" s="71">
        <v>13108</v>
      </c>
      <c r="Z488" s="71">
        <v>21924</v>
      </c>
      <c r="AA488" s="71">
        <v>4366</v>
      </c>
      <c r="AB488" s="71">
        <v>30702</v>
      </c>
      <c r="AC488" s="71">
        <v>0</v>
      </c>
      <c r="AD488" s="71">
        <v>4.4238322201654192</v>
      </c>
      <c r="AE488" s="72"/>
      <c r="AF488" s="71">
        <v>85151100.828468338</v>
      </c>
      <c r="AG488" s="71">
        <v>1011618.5729174636</v>
      </c>
      <c r="AH488" s="71">
        <v>937695.00647320657</v>
      </c>
      <c r="AI488" s="71">
        <v>46081622.417373188</v>
      </c>
      <c r="AJ488" s="71">
        <v>50030591.461032622</v>
      </c>
      <c r="AK488" s="71">
        <v>0</v>
      </c>
      <c r="AL488" s="71">
        <v>0</v>
      </c>
      <c r="AM488" s="71">
        <v>4030063.8834751653</v>
      </c>
      <c r="AN488" s="71">
        <v>0</v>
      </c>
      <c r="AO488" s="71">
        <v>0</v>
      </c>
      <c r="AP488" s="71">
        <v>187242692.16973999</v>
      </c>
      <c r="AQ488" s="72"/>
      <c r="AR488" s="71">
        <v>761</v>
      </c>
      <c r="AS488" s="71">
        <v>391</v>
      </c>
      <c r="AT488" s="71">
        <v>0</v>
      </c>
      <c r="AU488" s="71">
        <v>1</v>
      </c>
      <c r="AV488" s="71">
        <v>0</v>
      </c>
      <c r="AW488" s="71">
        <v>0</v>
      </c>
      <c r="AX488" s="71"/>
      <c r="AY488" s="72"/>
      <c r="AZ488" s="71">
        <v>3885.8000000000038</v>
      </c>
      <c r="BA488" s="71">
        <v>18277</v>
      </c>
      <c r="BB488" s="71">
        <v>0</v>
      </c>
      <c r="BC488" s="71">
        <v>199</v>
      </c>
      <c r="BD488" s="71">
        <v>0</v>
      </c>
      <c r="BE488" s="71">
        <v>0</v>
      </c>
      <c r="BF488" s="71"/>
      <c r="BG488" s="72"/>
      <c r="BH488" s="71">
        <v>0</v>
      </c>
      <c r="BI488" s="71">
        <v>0</v>
      </c>
      <c r="BJ488" s="71">
        <v>32.447000000000003</v>
      </c>
      <c r="BK488" s="71">
        <v>0</v>
      </c>
      <c r="BL488" s="71">
        <v>0</v>
      </c>
      <c r="BM488" s="71">
        <v>0</v>
      </c>
      <c r="BN488" s="72"/>
      <c r="BO488" s="71">
        <v>0</v>
      </c>
      <c r="BP488" s="71">
        <v>0</v>
      </c>
      <c r="BQ488" s="71">
        <v>5</v>
      </c>
      <c r="BR488" s="71">
        <v>0</v>
      </c>
      <c r="BS488" s="71">
        <v>0</v>
      </c>
      <c r="BT488" s="71">
        <v>0</v>
      </c>
      <c r="BU488"/>
      <c r="BV488" s="70">
        <v>32.447000000000003</v>
      </c>
      <c r="BW488" s="70">
        <v>0</v>
      </c>
      <c r="BX488" s="70">
        <v>0</v>
      </c>
      <c r="BY488" s="70">
        <v>0</v>
      </c>
      <c r="BZ488" s="70">
        <v>0</v>
      </c>
      <c r="CA488" s="70">
        <v>0</v>
      </c>
      <c r="CB488" s="70">
        <v>0</v>
      </c>
      <c r="CC488" s="70">
        <v>0</v>
      </c>
      <c r="CD488" s="70">
        <v>0</v>
      </c>
    </row>
    <row r="489" spans="1:82">
      <c r="A489" s="70" t="s">
        <v>2200</v>
      </c>
      <c r="B489" s="70">
        <v>153</v>
      </c>
      <c r="C489" s="70">
        <v>19</v>
      </c>
      <c r="D489" s="70">
        <v>9</v>
      </c>
      <c r="E489" s="70">
        <v>2022</v>
      </c>
      <c r="F489" s="70" t="s">
        <v>161</v>
      </c>
      <c r="G489" s="70" t="s">
        <v>2181</v>
      </c>
      <c r="H489" s="70" t="s">
        <v>2182</v>
      </c>
      <c r="I489" s="148"/>
      <c r="J489" s="71">
        <v>63.888300224059279</v>
      </c>
      <c r="K489" s="71">
        <v>1.266850394034106</v>
      </c>
      <c r="L489" s="71">
        <v>3.4154391455601059</v>
      </c>
      <c r="M489" s="71">
        <v>26.315249817806162</v>
      </c>
      <c r="N489" s="71">
        <v>33.497269579103907</v>
      </c>
      <c r="O489" s="71">
        <v>31.618489716836621</v>
      </c>
      <c r="P489" s="71">
        <v>20.000784880341023</v>
      </c>
      <c r="Q489" s="71">
        <v>1.7987091679614526</v>
      </c>
      <c r="R489" s="71">
        <v>0</v>
      </c>
      <c r="S489" s="71">
        <v>4.7504740778295247</v>
      </c>
      <c r="T489" s="72"/>
      <c r="U489" s="71">
        <v>14226315</v>
      </c>
      <c r="V489" s="71">
        <v>569</v>
      </c>
      <c r="W489" s="71">
        <v>96</v>
      </c>
      <c r="X489" s="71">
        <v>7127</v>
      </c>
      <c r="Y489" s="71">
        <v>13282</v>
      </c>
      <c r="Z489" s="71">
        <v>22103</v>
      </c>
      <c r="AA489" s="71">
        <v>4370</v>
      </c>
      <c r="AB489" s="71">
        <v>30554</v>
      </c>
      <c r="AC489" s="71">
        <v>0</v>
      </c>
      <c r="AD489" s="71">
        <v>4.7504740778295247</v>
      </c>
      <c r="AE489" s="72"/>
      <c r="AF489" s="71">
        <v>79077363.812296942</v>
      </c>
      <c r="AG489" s="71">
        <v>1014523.6712585737</v>
      </c>
      <c r="AH489" s="71">
        <v>928174.30526062555</v>
      </c>
      <c r="AI489" s="71">
        <v>43584294.439528324</v>
      </c>
      <c r="AJ489" s="71">
        <v>55725472.12078514</v>
      </c>
      <c r="AK489" s="71">
        <v>0</v>
      </c>
      <c r="AL489" s="71">
        <v>0</v>
      </c>
      <c r="AM489" s="71">
        <v>3945355.3533150088</v>
      </c>
      <c r="AN489" s="71">
        <v>0</v>
      </c>
      <c r="AO489" s="71">
        <v>0</v>
      </c>
      <c r="AP489" s="71">
        <v>184275183.70244461</v>
      </c>
      <c r="AQ489" s="72"/>
      <c r="AR489" s="71">
        <v>851</v>
      </c>
      <c r="AS489" s="71">
        <v>392</v>
      </c>
      <c r="AT489" s="71">
        <v>0</v>
      </c>
      <c r="AU489" s="71">
        <v>1</v>
      </c>
      <c r="AV489" s="71">
        <v>0</v>
      </c>
      <c r="AW489" s="71">
        <v>0</v>
      </c>
      <c r="AX489" s="71"/>
      <c r="AY489" s="72"/>
      <c r="AZ489" s="71">
        <v>4435.3000000000065</v>
      </c>
      <c r="BA489" s="71">
        <v>18738.000000000004</v>
      </c>
      <c r="BB489" s="71">
        <v>0</v>
      </c>
      <c r="BC489" s="71">
        <v>199</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2201</v>
      </c>
      <c r="B490" s="70">
        <v>153</v>
      </c>
      <c r="C490" s="70">
        <v>20</v>
      </c>
      <c r="D490" s="70">
        <v>9</v>
      </c>
      <c r="E490" s="70">
        <v>2023</v>
      </c>
      <c r="F490" s="70" t="s">
        <v>1539</v>
      </c>
      <c r="G490" s="70" t="s">
        <v>2181</v>
      </c>
      <c r="H490" s="70" t="s">
        <v>2182</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916</v>
      </c>
      <c r="AS490" s="71">
        <v>396</v>
      </c>
      <c r="AT490" s="71">
        <v>0</v>
      </c>
      <c r="AU490" s="71">
        <v>1</v>
      </c>
      <c r="AV490" s="71">
        <v>0</v>
      </c>
      <c r="AW490" s="71">
        <v>0</v>
      </c>
      <c r="AX490" s="71"/>
      <c r="AY490" s="72"/>
      <c r="AZ490" s="71">
        <v>4870.5000000000036</v>
      </c>
      <c r="BA490" s="71">
        <v>18786.100000000006</v>
      </c>
      <c r="BB490" s="71">
        <v>0</v>
      </c>
      <c r="BC490" s="71">
        <v>199</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2202</v>
      </c>
      <c r="B491" s="70">
        <v>153</v>
      </c>
      <c r="C491" s="70">
        <v>21</v>
      </c>
      <c r="D491" s="70">
        <v>9</v>
      </c>
      <c r="E491" s="70">
        <v>2024</v>
      </c>
      <c r="F491" s="70" t="s">
        <v>1554</v>
      </c>
      <c r="G491" s="70" t="s">
        <v>2181</v>
      </c>
      <c r="H491" s="70" t="s">
        <v>2182</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2203</v>
      </c>
      <c r="B492" s="70">
        <v>460</v>
      </c>
      <c r="C492" s="70">
        <v>1</v>
      </c>
      <c r="D492" s="70">
        <v>28</v>
      </c>
      <c r="E492" s="70">
        <v>1990</v>
      </c>
      <c r="F492" s="70" t="s">
        <v>787</v>
      </c>
      <c r="G492" s="70" t="s">
        <v>2204</v>
      </c>
      <c r="H492" s="70" t="s">
        <v>2205</v>
      </c>
      <c r="I492" s="148"/>
      <c r="J492" s="71">
        <v>101.054433127164</v>
      </c>
      <c r="K492" s="71">
        <v>9.2362213664554496</v>
      </c>
      <c r="L492" s="71">
        <v>5.130512566427532</v>
      </c>
      <c r="M492" s="71">
        <v>30.01482763046376</v>
      </c>
      <c r="N492" s="71">
        <v>43.927753682189653</v>
      </c>
      <c r="O492" s="71">
        <v>31.579457130994719</v>
      </c>
      <c r="P492" s="71">
        <v>54.791565792280807</v>
      </c>
      <c r="Q492" s="71">
        <v>2.5767081369529699</v>
      </c>
      <c r="R492" s="71">
        <v>0</v>
      </c>
      <c r="S492" s="71">
        <v>2.5977298054967002</v>
      </c>
      <c r="T492" s="72"/>
      <c r="U492" s="71">
        <v>6089619</v>
      </c>
      <c r="V492" s="71">
        <v>3313</v>
      </c>
      <c r="W492" s="71">
        <v>49</v>
      </c>
      <c r="X492" s="71">
        <v>9878</v>
      </c>
      <c r="Y492" s="71">
        <v>10758</v>
      </c>
      <c r="Z492" s="71">
        <v>12989</v>
      </c>
      <c r="AA492" s="71">
        <v>13304</v>
      </c>
      <c r="AB492" s="71">
        <v>41837</v>
      </c>
      <c r="AC492" s="71">
        <v>0</v>
      </c>
      <c r="AD492" s="71">
        <v>2.5977298054967002</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2206</v>
      </c>
      <c r="B493" s="70">
        <v>461</v>
      </c>
      <c r="C493" s="70">
        <v>2</v>
      </c>
      <c r="D493" s="70">
        <v>28</v>
      </c>
      <c r="E493" s="70">
        <v>2005</v>
      </c>
      <c r="F493" s="70" t="s">
        <v>789</v>
      </c>
      <c r="G493" s="70" t="s">
        <v>2204</v>
      </c>
      <c r="H493" s="70" t="s">
        <v>2205</v>
      </c>
      <c r="I493" s="148"/>
      <c r="J493" s="71">
        <v>65.459183985120589</v>
      </c>
      <c r="K493" s="71">
        <v>6.2630231978378852</v>
      </c>
      <c r="L493" s="71">
        <v>14.94699041123377</v>
      </c>
      <c r="M493" s="71">
        <v>44.17402987371522</v>
      </c>
      <c r="N493" s="71">
        <v>55.804928245523833</v>
      </c>
      <c r="O493" s="71">
        <v>46.341540093997502</v>
      </c>
      <c r="P493" s="71">
        <v>46.193302984802358</v>
      </c>
      <c r="Q493" s="71">
        <v>2.2943591589299301</v>
      </c>
      <c r="R493" s="71">
        <v>0</v>
      </c>
      <c r="S493" s="71">
        <v>3.7163544000000002</v>
      </c>
      <c r="T493" s="72"/>
      <c r="U493" s="71">
        <v>4725413</v>
      </c>
      <c r="V493" s="71">
        <v>2667</v>
      </c>
      <c r="W493" s="71">
        <v>88</v>
      </c>
      <c r="X493" s="71">
        <v>8319</v>
      </c>
      <c r="Y493" s="71">
        <v>11754</v>
      </c>
      <c r="Z493" s="71">
        <v>22057</v>
      </c>
      <c r="AA493" s="71">
        <v>9186</v>
      </c>
      <c r="AB493" s="71">
        <v>38944</v>
      </c>
      <c r="AC493" s="71">
        <v>0</v>
      </c>
      <c r="AD493" s="71">
        <v>3.7163544000000002</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2207</v>
      </c>
      <c r="B494" s="70">
        <v>462</v>
      </c>
      <c r="C494" s="70">
        <v>3</v>
      </c>
      <c r="D494" s="70">
        <v>28</v>
      </c>
      <c r="E494" s="70">
        <v>2006</v>
      </c>
      <c r="F494" s="70" t="s">
        <v>790</v>
      </c>
      <c r="G494" s="70" t="s">
        <v>2204</v>
      </c>
      <c r="H494" s="70" t="s">
        <v>2205</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2208</v>
      </c>
      <c r="B495" s="70">
        <v>463</v>
      </c>
      <c r="C495" s="70">
        <v>4</v>
      </c>
      <c r="D495" s="70">
        <v>28</v>
      </c>
      <c r="E495" s="70">
        <v>2007</v>
      </c>
      <c r="F495" s="70" t="s">
        <v>791</v>
      </c>
      <c r="G495" s="70" t="s">
        <v>2204</v>
      </c>
      <c r="H495" s="70" t="s">
        <v>2205</v>
      </c>
      <c r="I495" s="148"/>
      <c r="J495" s="71">
        <v>87.595760563965825</v>
      </c>
      <c r="K495" s="71">
        <v>7.1753547246062324</v>
      </c>
      <c r="L495" s="71">
        <v>46.538231045702538</v>
      </c>
      <c r="M495" s="71">
        <v>59.42869045093645</v>
      </c>
      <c r="N495" s="71">
        <v>81.548660743515782</v>
      </c>
      <c r="O495" s="71">
        <v>44.651150690012088</v>
      </c>
      <c r="P495" s="71">
        <v>45.090407453724133</v>
      </c>
      <c r="Q495" s="71">
        <v>2.3565221536157401</v>
      </c>
      <c r="R495" s="71">
        <v>0</v>
      </c>
      <c r="S495" s="71">
        <v>6.7360981285008554</v>
      </c>
      <c r="T495" s="72"/>
      <c r="U495" s="71">
        <v>5486505</v>
      </c>
      <c r="V495" s="71">
        <v>2455</v>
      </c>
      <c r="W495" s="71">
        <v>651</v>
      </c>
      <c r="X495" s="71">
        <v>9778</v>
      </c>
      <c r="Y495" s="71">
        <v>11728</v>
      </c>
      <c r="Z495" s="71">
        <v>22093</v>
      </c>
      <c r="AA495" s="71">
        <v>8830</v>
      </c>
      <c r="AB495" s="71">
        <v>37884</v>
      </c>
      <c r="AC495" s="71">
        <v>0</v>
      </c>
      <c r="AD495" s="71">
        <v>6.7360981285008554</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2209</v>
      </c>
      <c r="B496" s="70">
        <v>464</v>
      </c>
      <c r="C496" s="70">
        <v>5</v>
      </c>
      <c r="D496" s="70">
        <v>28</v>
      </c>
      <c r="E496" s="70">
        <v>2008</v>
      </c>
      <c r="F496" s="70" t="s">
        <v>792</v>
      </c>
      <c r="G496" s="70" t="s">
        <v>2204</v>
      </c>
      <c r="H496" s="70" t="s">
        <v>2205</v>
      </c>
      <c r="I496" s="148"/>
      <c r="J496" s="71">
        <v>65.088887194143723</v>
      </c>
      <c r="K496" s="71">
        <v>4.9811237032312103</v>
      </c>
      <c r="L496" s="71">
        <v>39.880168622204771</v>
      </c>
      <c r="M496" s="71">
        <v>60.666665670491163</v>
      </c>
      <c r="N496" s="71">
        <v>73.991958039029086</v>
      </c>
      <c r="O496" s="71">
        <v>42.988721772714698</v>
      </c>
      <c r="P496" s="71">
        <v>43.580225266404668</v>
      </c>
      <c r="Q496" s="71">
        <v>2.2936659749255202</v>
      </c>
      <c r="R496" s="71">
        <v>0</v>
      </c>
      <c r="S496" s="71">
        <v>4.75184504768285</v>
      </c>
      <c r="T496" s="72"/>
      <c r="U496" s="71">
        <v>5373582</v>
      </c>
      <c r="V496" s="71">
        <v>2455</v>
      </c>
      <c r="W496" s="71">
        <v>651</v>
      </c>
      <c r="X496" s="71">
        <v>9778</v>
      </c>
      <c r="Y496" s="71">
        <v>11703</v>
      </c>
      <c r="Z496" s="71">
        <v>22017</v>
      </c>
      <c r="AA496" s="71">
        <v>8544</v>
      </c>
      <c r="AB496" s="71">
        <v>37480</v>
      </c>
      <c r="AC496" s="71">
        <v>0</v>
      </c>
      <c r="AD496" s="71">
        <v>4.75184504768285</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2210</v>
      </c>
      <c r="B497" s="70">
        <v>465</v>
      </c>
      <c r="C497" s="70">
        <v>6</v>
      </c>
      <c r="D497" s="70">
        <v>28</v>
      </c>
      <c r="E497" s="70">
        <v>2009</v>
      </c>
      <c r="F497" s="70" t="s">
        <v>176</v>
      </c>
      <c r="G497" s="70" t="s">
        <v>2204</v>
      </c>
      <c r="H497" s="70" t="s">
        <v>2205</v>
      </c>
      <c r="I497" s="148"/>
      <c r="J497" s="71">
        <v>51.166357790530299</v>
      </c>
      <c r="K497" s="71">
        <v>3.655355536084731</v>
      </c>
      <c r="L497" s="71">
        <v>32.208378310102511</v>
      </c>
      <c r="M497" s="71">
        <v>55.580410746039639</v>
      </c>
      <c r="N497" s="71">
        <v>54.013110970885023</v>
      </c>
      <c r="O497" s="71">
        <v>43.637851998548427</v>
      </c>
      <c r="P497" s="71">
        <v>41.263034374937369</v>
      </c>
      <c r="Q497" s="71">
        <v>2.16335667125486</v>
      </c>
      <c r="R497" s="71">
        <v>0</v>
      </c>
      <c r="S497" s="71">
        <v>5.0647045418378402</v>
      </c>
      <c r="T497" s="72"/>
      <c r="U497" s="71">
        <v>3856700</v>
      </c>
      <c r="V497" s="71">
        <v>2062</v>
      </c>
      <c r="W497" s="71">
        <v>708</v>
      </c>
      <c r="X497" s="71">
        <v>10142</v>
      </c>
      <c r="Y497" s="71">
        <v>11701</v>
      </c>
      <c r="Z497" s="71">
        <v>22060</v>
      </c>
      <c r="AA497" s="71">
        <v>8305</v>
      </c>
      <c r="AB497" s="71">
        <v>37109</v>
      </c>
      <c r="AC497" s="71">
        <v>0</v>
      </c>
      <c r="AD497" s="71">
        <v>5.0647045418378402</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370.17599999999999</v>
      </c>
      <c r="BK497" s="71">
        <v>0</v>
      </c>
      <c r="BL497" s="71">
        <v>5.4850000000000003</v>
      </c>
      <c r="BM497" s="71">
        <v>0</v>
      </c>
      <c r="BN497" s="72"/>
      <c r="BO497" s="71">
        <v>0</v>
      </c>
      <c r="BP497" s="71">
        <v>0</v>
      </c>
      <c r="BQ497" s="71">
        <v>4</v>
      </c>
      <c r="BR497" s="71">
        <v>0</v>
      </c>
      <c r="BS497" s="71">
        <v>1</v>
      </c>
      <c r="BT497" s="71">
        <v>0</v>
      </c>
      <c r="BU497"/>
      <c r="BV497" s="70">
        <v>375.661</v>
      </c>
      <c r="BW497" s="70">
        <v>0</v>
      </c>
      <c r="BX497" s="70">
        <v>0</v>
      </c>
      <c r="BY497" s="70">
        <v>0</v>
      </c>
      <c r="BZ497" s="70">
        <v>0</v>
      </c>
      <c r="CA497" s="70">
        <v>0</v>
      </c>
      <c r="CB497" s="70">
        <v>0</v>
      </c>
      <c r="CC497" s="70">
        <v>0</v>
      </c>
      <c r="CD497" s="70">
        <v>0</v>
      </c>
    </row>
    <row r="498" spans="1:82">
      <c r="A498" s="70" t="s">
        <v>2211</v>
      </c>
      <c r="B498" s="70">
        <v>466</v>
      </c>
      <c r="C498" s="70">
        <v>7</v>
      </c>
      <c r="D498" s="70">
        <v>28</v>
      </c>
      <c r="E498" s="70">
        <v>2010</v>
      </c>
      <c r="F498" s="70" t="s">
        <v>177</v>
      </c>
      <c r="G498" s="70" t="s">
        <v>2204</v>
      </c>
      <c r="H498" s="70" t="s">
        <v>2205</v>
      </c>
      <c r="I498" s="148"/>
      <c r="J498" s="71">
        <v>60.510593189616728</v>
      </c>
      <c r="K498" s="71">
        <v>4.121353021994457</v>
      </c>
      <c r="L498" s="71">
        <v>30.283049165493001</v>
      </c>
      <c r="M498" s="71">
        <v>64.814210303485211</v>
      </c>
      <c r="N498" s="71">
        <v>61.030111331463679</v>
      </c>
      <c r="O498" s="71">
        <v>43.325749872060527</v>
      </c>
      <c r="P498" s="71">
        <v>41.474030082972767</v>
      </c>
      <c r="Q498" s="71">
        <v>2.2229341470535502</v>
      </c>
      <c r="R498" s="71">
        <v>0</v>
      </c>
      <c r="S498" s="71">
        <v>5.2304116063704074</v>
      </c>
      <c r="T498" s="72"/>
      <c r="U498" s="71">
        <v>4595114</v>
      </c>
      <c r="V498" s="71">
        <v>2062</v>
      </c>
      <c r="W498" s="71">
        <v>708</v>
      </c>
      <c r="X498" s="71">
        <v>10142</v>
      </c>
      <c r="Y498" s="71">
        <v>11656</v>
      </c>
      <c r="Z498" s="71">
        <v>22004</v>
      </c>
      <c r="AA498" s="71">
        <v>8139</v>
      </c>
      <c r="AB498" s="71">
        <v>36538</v>
      </c>
      <c r="AC498" s="71">
        <v>0</v>
      </c>
      <c r="AD498" s="71">
        <v>5.2304116063704074</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320.88200000000001</v>
      </c>
      <c r="BK498" s="71">
        <v>0</v>
      </c>
      <c r="BL498" s="71">
        <v>4.0179999999999998</v>
      </c>
      <c r="BM498" s="71">
        <v>0</v>
      </c>
      <c r="BN498" s="72"/>
      <c r="BO498" s="71">
        <v>0</v>
      </c>
      <c r="BP498" s="71">
        <v>0</v>
      </c>
      <c r="BQ498" s="71">
        <v>5</v>
      </c>
      <c r="BR498" s="71">
        <v>0</v>
      </c>
      <c r="BS498" s="71">
        <v>1</v>
      </c>
      <c r="BT498" s="71">
        <v>0</v>
      </c>
      <c r="BU498"/>
      <c r="BV498" s="70">
        <v>324.89999999999998</v>
      </c>
      <c r="BW498" s="70">
        <v>0</v>
      </c>
      <c r="BX498" s="70">
        <v>0</v>
      </c>
      <c r="BY498" s="70">
        <v>0</v>
      </c>
      <c r="BZ498" s="70">
        <v>0</v>
      </c>
      <c r="CA498" s="70">
        <v>0</v>
      </c>
      <c r="CB498" s="70">
        <v>0</v>
      </c>
      <c r="CC498" s="70">
        <v>0</v>
      </c>
      <c r="CD498" s="70">
        <v>0</v>
      </c>
    </row>
    <row r="499" spans="1:82">
      <c r="A499" s="70" t="s">
        <v>2212</v>
      </c>
      <c r="B499" s="70">
        <v>467</v>
      </c>
      <c r="C499" s="70">
        <v>8</v>
      </c>
      <c r="D499" s="70">
        <v>28</v>
      </c>
      <c r="E499" s="70">
        <v>2011</v>
      </c>
      <c r="F499" s="70" t="s">
        <v>178</v>
      </c>
      <c r="G499" s="70" t="s">
        <v>2204</v>
      </c>
      <c r="H499" s="70" t="s">
        <v>2205</v>
      </c>
      <c r="I499" s="148"/>
      <c r="J499" s="71">
        <v>68.160264658670499</v>
      </c>
      <c r="K499" s="71">
        <v>5.578130677556647</v>
      </c>
      <c r="L499" s="71">
        <v>32.431652736389793</v>
      </c>
      <c r="M499" s="71">
        <v>77.223601796527248</v>
      </c>
      <c r="N499" s="71">
        <v>81.277341881462959</v>
      </c>
      <c r="O499" s="71">
        <v>42.537483708379611</v>
      </c>
      <c r="P499" s="71">
        <v>40.062713848412052</v>
      </c>
      <c r="Q499" s="71">
        <v>2.5256717345131898</v>
      </c>
      <c r="R499" s="71">
        <v>0</v>
      </c>
      <c r="S499" s="71">
        <v>4.6735122475252719</v>
      </c>
      <c r="T499" s="72"/>
      <c r="U499" s="71">
        <v>4447398</v>
      </c>
      <c r="V499" s="71">
        <v>2062</v>
      </c>
      <c r="W499" s="71">
        <v>708</v>
      </c>
      <c r="X499" s="71">
        <v>10142</v>
      </c>
      <c r="Y499" s="71">
        <v>11585</v>
      </c>
      <c r="Z499" s="71">
        <v>22073</v>
      </c>
      <c r="AA499" s="71">
        <v>8096</v>
      </c>
      <c r="AB499" s="71">
        <v>35990</v>
      </c>
      <c r="AC499" s="71">
        <v>0</v>
      </c>
      <c r="AD499" s="71">
        <v>4.6735122475252719</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345.73</v>
      </c>
      <c r="BK499" s="71">
        <v>0</v>
      </c>
      <c r="BL499" s="71">
        <v>4.4720000000000004</v>
      </c>
      <c r="BM499" s="71">
        <v>0</v>
      </c>
      <c r="BN499" s="72"/>
      <c r="BO499" s="71">
        <v>0</v>
      </c>
      <c r="BP499" s="71">
        <v>0</v>
      </c>
      <c r="BQ499" s="71">
        <v>4</v>
      </c>
      <c r="BR499" s="71">
        <v>0</v>
      </c>
      <c r="BS499" s="71">
        <v>1</v>
      </c>
      <c r="BT499" s="71">
        <v>0</v>
      </c>
      <c r="BU499"/>
      <c r="BV499" s="70">
        <v>350.202</v>
      </c>
      <c r="BW499" s="70">
        <v>0</v>
      </c>
      <c r="BX499" s="70">
        <v>0</v>
      </c>
      <c r="BY499" s="70">
        <v>0</v>
      </c>
      <c r="BZ499" s="70">
        <v>0</v>
      </c>
      <c r="CA499" s="70">
        <v>0</v>
      </c>
      <c r="CB499" s="70">
        <v>0</v>
      </c>
      <c r="CC499" s="70">
        <v>0</v>
      </c>
      <c r="CD499" s="70">
        <v>0</v>
      </c>
    </row>
    <row r="500" spans="1:82">
      <c r="A500" s="70" t="s">
        <v>2213</v>
      </c>
      <c r="B500" s="70">
        <v>468</v>
      </c>
      <c r="C500" s="70">
        <v>9</v>
      </c>
      <c r="D500" s="70">
        <v>28</v>
      </c>
      <c r="E500" s="70">
        <v>2012</v>
      </c>
      <c r="F500" s="70" t="s">
        <v>179</v>
      </c>
      <c r="G500" s="70" t="s">
        <v>2204</v>
      </c>
      <c r="H500" s="70" t="s">
        <v>2205</v>
      </c>
      <c r="I500" s="148"/>
      <c r="J500" s="71">
        <v>56.883601950804973</v>
      </c>
      <c r="K500" s="71">
        <v>5.0665059861080417</v>
      </c>
      <c r="L500" s="71">
        <v>31.481177485424709</v>
      </c>
      <c r="M500" s="71">
        <v>74.852901380336135</v>
      </c>
      <c r="N500" s="71">
        <v>88.587375280136655</v>
      </c>
      <c r="O500" s="71">
        <v>42.441745053428214</v>
      </c>
      <c r="P500" s="71">
        <v>39.62876143359366</v>
      </c>
      <c r="Q500" s="71">
        <v>2.7474462687313399</v>
      </c>
      <c r="R500" s="71">
        <v>0</v>
      </c>
      <c r="S500" s="71">
        <v>4.9528165444213519</v>
      </c>
      <c r="T500" s="72"/>
      <c r="U500" s="71">
        <v>3825454</v>
      </c>
      <c r="V500" s="71">
        <v>2062</v>
      </c>
      <c r="W500" s="71">
        <v>708</v>
      </c>
      <c r="X500" s="71">
        <v>10142</v>
      </c>
      <c r="Y500" s="71">
        <v>11810</v>
      </c>
      <c r="Z500" s="71">
        <v>22198</v>
      </c>
      <c r="AA500" s="71">
        <v>7963</v>
      </c>
      <c r="AB500" s="71">
        <v>36034</v>
      </c>
      <c r="AC500" s="71">
        <v>0</v>
      </c>
      <c r="AD500" s="71">
        <v>4.9528165444213519</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121.217</v>
      </c>
      <c r="BK500" s="71">
        <v>0</v>
      </c>
      <c r="BL500" s="71">
        <v>5.3460000000000001</v>
      </c>
      <c r="BM500" s="71">
        <v>0</v>
      </c>
      <c r="BN500" s="72"/>
      <c r="BO500" s="71">
        <v>0</v>
      </c>
      <c r="BP500" s="71">
        <v>0</v>
      </c>
      <c r="BQ500" s="71">
        <v>4</v>
      </c>
      <c r="BR500" s="71">
        <v>0</v>
      </c>
      <c r="BS500" s="71">
        <v>1</v>
      </c>
      <c r="BT500" s="71">
        <v>0</v>
      </c>
      <c r="BU500"/>
      <c r="BV500" s="70">
        <v>126.563</v>
      </c>
      <c r="BW500" s="70">
        <v>0</v>
      </c>
      <c r="BX500" s="70">
        <v>0</v>
      </c>
      <c r="BY500" s="70">
        <v>0</v>
      </c>
      <c r="BZ500" s="70">
        <v>0</v>
      </c>
      <c r="CA500" s="70">
        <v>0</v>
      </c>
      <c r="CB500" s="70">
        <v>0</v>
      </c>
      <c r="CC500" s="70">
        <v>0</v>
      </c>
      <c r="CD500" s="70">
        <v>0</v>
      </c>
    </row>
    <row r="501" spans="1:82">
      <c r="A501" s="70" t="s">
        <v>2214</v>
      </c>
      <c r="B501" s="70">
        <v>469</v>
      </c>
      <c r="C501" s="70">
        <v>10</v>
      </c>
      <c r="D501" s="70">
        <v>28</v>
      </c>
      <c r="E501" s="70">
        <v>2013</v>
      </c>
      <c r="F501" s="70" t="s">
        <v>180</v>
      </c>
      <c r="G501" s="1064" t="s">
        <v>2204</v>
      </c>
      <c r="H501" s="70" t="s">
        <v>2205</v>
      </c>
      <c r="I501" s="148"/>
      <c r="J501" s="71">
        <v>61.902529373299863</v>
      </c>
      <c r="K501" s="71">
        <v>4.2479612858664364</v>
      </c>
      <c r="L501" s="71">
        <v>33.210994119612401</v>
      </c>
      <c r="M501" s="71">
        <v>76.922573871374496</v>
      </c>
      <c r="N501" s="71">
        <v>84.507206734711417</v>
      </c>
      <c r="O501" s="71">
        <v>40.766887802582346</v>
      </c>
      <c r="P501" s="71">
        <v>39.013792214320056</v>
      </c>
      <c r="Q501" s="71">
        <v>2.7617244183762399</v>
      </c>
      <c r="R501" s="71">
        <v>0</v>
      </c>
      <c r="S501" s="71">
        <v>5.2528177485989138</v>
      </c>
      <c r="T501" s="72"/>
      <c r="U501" s="71">
        <v>3962907</v>
      </c>
      <c r="V501" s="71">
        <v>2062</v>
      </c>
      <c r="W501" s="71">
        <v>708</v>
      </c>
      <c r="X501" s="71">
        <v>10142</v>
      </c>
      <c r="Y501" s="71">
        <v>11813</v>
      </c>
      <c r="Z501" s="71">
        <v>22274</v>
      </c>
      <c r="AA501" s="71">
        <v>7810</v>
      </c>
      <c r="AB501" s="71">
        <v>35702</v>
      </c>
      <c r="AC501" s="71">
        <v>0</v>
      </c>
      <c r="AD501" s="71">
        <v>5.2528177485989138</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279.07900000000001</v>
      </c>
      <c r="BK501" s="71">
        <v>0</v>
      </c>
      <c r="BL501" s="71">
        <v>5.66</v>
      </c>
      <c r="BM501" s="71">
        <v>0</v>
      </c>
      <c r="BN501" s="72"/>
      <c r="BO501" s="71">
        <v>0</v>
      </c>
      <c r="BP501" s="71">
        <v>0</v>
      </c>
      <c r="BQ501" s="71">
        <v>4</v>
      </c>
      <c r="BR501" s="71">
        <v>0</v>
      </c>
      <c r="BS501" s="71">
        <v>1</v>
      </c>
      <c r="BT501" s="71">
        <v>0</v>
      </c>
      <c r="BU501"/>
      <c r="BV501" s="70">
        <v>284.73899999999998</v>
      </c>
      <c r="BW501" s="70">
        <v>0</v>
      </c>
      <c r="BX501" s="70">
        <v>0</v>
      </c>
      <c r="BY501" s="70">
        <v>0</v>
      </c>
      <c r="BZ501" s="70">
        <v>0</v>
      </c>
      <c r="CA501" s="70">
        <v>0</v>
      </c>
      <c r="CB501" s="70">
        <v>0</v>
      </c>
      <c r="CC501" s="70">
        <v>0</v>
      </c>
      <c r="CD501" s="70">
        <v>0</v>
      </c>
    </row>
    <row r="502" spans="1:82">
      <c r="A502" s="70" t="s">
        <v>2215</v>
      </c>
      <c r="B502" s="70">
        <v>470</v>
      </c>
      <c r="C502" s="70">
        <v>11</v>
      </c>
      <c r="D502" s="70">
        <v>28</v>
      </c>
      <c r="E502" s="70">
        <v>2014</v>
      </c>
      <c r="F502" s="70" t="s">
        <v>181</v>
      </c>
      <c r="G502" s="1064" t="s">
        <v>2204</v>
      </c>
      <c r="H502" s="70" t="s">
        <v>2205</v>
      </c>
      <c r="I502" s="148"/>
      <c r="J502" s="71">
        <v>63.979163843941457</v>
      </c>
      <c r="K502" s="71">
        <v>3.9439767379977471</v>
      </c>
      <c r="L502" s="71">
        <v>23.782188355950641</v>
      </c>
      <c r="M502" s="71">
        <v>76.385326155718559</v>
      </c>
      <c r="N502" s="71">
        <v>85.265179292447186</v>
      </c>
      <c r="O502" s="71">
        <v>38.811078081108192</v>
      </c>
      <c r="P502" s="71">
        <v>38.568828499150463</v>
      </c>
      <c r="Q502" s="71">
        <v>2.6162380286976998</v>
      </c>
      <c r="R502" s="71">
        <v>0</v>
      </c>
      <c r="S502" s="71">
        <v>5.2819011417584631</v>
      </c>
      <c r="T502" s="72"/>
      <c r="U502" s="71">
        <v>4325678</v>
      </c>
      <c r="V502" s="71">
        <v>1674</v>
      </c>
      <c r="W502" s="71">
        <v>654</v>
      </c>
      <c r="X502" s="71">
        <v>9870</v>
      </c>
      <c r="Y502" s="71">
        <v>11742</v>
      </c>
      <c r="Z502" s="71">
        <v>22334</v>
      </c>
      <c r="AA502" s="71">
        <v>7681</v>
      </c>
      <c r="AB502" s="71">
        <v>35251</v>
      </c>
      <c r="AC502" s="71">
        <v>0</v>
      </c>
      <c r="AD502" s="71">
        <v>5.2819011417584631</v>
      </c>
      <c r="AE502" s="72"/>
      <c r="AF502" s="71"/>
      <c r="AG502" s="71"/>
      <c r="AH502" s="71"/>
      <c r="AI502" s="71"/>
      <c r="AJ502" s="71"/>
      <c r="AK502" s="71"/>
      <c r="AL502" s="71"/>
      <c r="AM502" s="71"/>
      <c r="AN502" s="71"/>
      <c r="AO502" s="71"/>
      <c r="AP502" s="71"/>
      <c r="AQ502" s="72"/>
      <c r="AR502" s="71">
        <v>232</v>
      </c>
      <c r="AS502" s="71">
        <v>26</v>
      </c>
      <c r="AT502" s="71">
        <v>0</v>
      </c>
      <c r="AU502" s="71">
        <v>1</v>
      </c>
      <c r="AV502" s="71">
        <v>0</v>
      </c>
      <c r="AW502" s="71">
        <v>0</v>
      </c>
      <c r="AX502" s="71"/>
      <c r="AY502" s="72"/>
      <c r="AZ502" s="71">
        <v>1045.797</v>
      </c>
      <c r="BA502" s="71">
        <v>776.5</v>
      </c>
      <c r="BB502" s="71">
        <v>0</v>
      </c>
      <c r="BC502" s="71">
        <v>490</v>
      </c>
      <c r="BD502" s="71">
        <v>0</v>
      </c>
      <c r="BE502" s="71">
        <v>0</v>
      </c>
      <c r="BF502" s="71"/>
      <c r="BG502" s="72"/>
      <c r="BH502" s="71">
        <v>0</v>
      </c>
      <c r="BI502" s="71">
        <v>0</v>
      </c>
      <c r="BJ502" s="71">
        <v>293.923</v>
      </c>
      <c r="BK502" s="71">
        <v>0</v>
      </c>
      <c r="BL502" s="71">
        <v>5.2519999999999998</v>
      </c>
      <c r="BM502" s="71">
        <v>0</v>
      </c>
      <c r="BN502" s="72"/>
      <c r="BO502" s="71">
        <v>0</v>
      </c>
      <c r="BP502" s="71">
        <v>0</v>
      </c>
      <c r="BQ502" s="71">
        <v>5</v>
      </c>
      <c r="BR502" s="71">
        <v>0</v>
      </c>
      <c r="BS502" s="71">
        <v>1</v>
      </c>
      <c r="BT502" s="71">
        <v>0</v>
      </c>
      <c r="BU502"/>
      <c r="BV502" s="70">
        <v>299.17500000000001</v>
      </c>
      <c r="BW502" s="70">
        <v>0</v>
      </c>
      <c r="BX502" s="70">
        <v>0</v>
      </c>
      <c r="BY502" s="70">
        <v>0</v>
      </c>
      <c r="BZ502" s="70">
        <v>0</v>
      </c>
      <c r="CA502" s="70">
        <v>0</v>
      </c>
      <c r="CB502" s="70">
        <v>0</v>
      </c>
      <c r="CC502" s="70">
        <v>0</v>
      </c>
      <c r="CD502" s="70">
        <v>0</v>
      </c>
    </row>
    <row r="503" spans="1:82">
      <c r="A503" s="70" t="s">
        <v>2216</v>
      </c>
      <c r="B503" s="70">
        <v>471</v>
      </c>
      <c r="C503" s="70">
        <v>12</v>
      </c>
      <c r="D503" s="70">
        <v>28</v>
      </c>
      <c r="E503" s="70">
        <v>2015</v>
      </c>
      <c r="F503" s="70" t="s">
        <v>182</v>
      </c>
      <c r="G503" s="70" t="s">
        <v>2204</v>
      </c>
      <c r="H503" s="70" t="s">
        <v>2205</v>
      </c>
      <c r="I503" s="148"/>
      <c r="J503" s="71">
        <v>66.917727868313392</v>
      </c>
      <c r="K503" s="71">
        <v>3.83442533493321</v>
      </c>
      <c r="L503" s="71">
        <v>19.13363219435934</v>
      </c>
      <c r="M503" s="71">
        <v>57.285447305483913</v>
      </c>
      <c r="N503" s="71">
        <v>80.904905342880028</v>
      </c>
      <c r="O503" s="71">
        <v>38.434239144354855</v>
      </c>
      <c r="P503" s="71">
        <v>37.880682770595293</v>
      </c>
      <c r="Q503" s="71">
        <v>2.5277802011657799</v>
      </c>
      <c r="R503" s="71">
        <v>0</v>
      </c>
      <c r="S503" s="71">
        <v>5.3034466608771256</v>
      </c>
      <c r="T503" s="72"/>
      <c r="U503" s="71">
        <v>5039708</v>
      </c>
      <c r="V503" s="71">
        <v>1674</v>
      </c>
      <c r="W503" s="71">
        <v>654</v>
      </c>
      <c r="X503" s="71">
        <v>9870</v>
      </c>
      <c r="Y503" s="71">
        <v>11749</v>
      </c>
      <c r="Z503" s="71">
        <v>22330</v>
      </c>
      <c r="AA503" s="71">
        <v>7538</v>
      </c>
      <c r="AB503" s="71">
        <v>34792</v>
      </c>
      <c r="AC503" s="71">
        <v>0</v>
      </c>
      <c r="AD503" s="71">
        <v>5.3034466608771256</v>
      </c>
      <c r="AE503" s="72"/>
      <c r="AF503" s="71">
        <v>57277069.282491818</v>
      </c>
      <c r="AG503" s="71">
        <v>2839803.8665859159</v>
      </c>
      <c r="AH503" s="71">
        <v>2724874.9938496598</v>
      </c>
      <c r="AI503" s="71">
        <v>62733724.270416297</v>
      </c>
      <c r="AJ503" s="71">
        <v>112183264.9398431</v>
      </c>
      <c r="AK503" s="71">
        <v>0</v>
      </c>
      <c r="AL503" s="71">
        <v>0</v>
      </c>
      <c r="AM503" s="71">
        <v>4768097.65304917</v>
      </c>
      <c r="AN503" s="71">
        <v>0</v>
      </c>
      <c r="AO503" s="71">
        <v>0</v>
      </c>
      <c r="AP503" s="71">
        <v>242526835.00623596</v>
      </c>
      <c r="AQ503" s="72"/>
      <c r="AR503" s="71">
        <v>244</v>
      </c>
      <c r="AS503" s="71">
        <v>32</v>
      </c>
      <c r="AT503" s="71">
        <v>0</v>
      </c>
      <c r="AU503" s="71">
        <v>1</v>
      </c>
      <c r="AV503" s="71">
        <v>0</v>
      </c>
      <c r="AW503" s="71">
        <v>1</v>
      </c>
      <c r="AX503" s="71"/>
      <c r="AY503" s="72"/>
      <c r="AZ503" s="71">
        <v>1105.8209999999999</v>
      </c>
      <c r="BA503" s="71">
        <v>891.8</v>
      </c>
      <c r="BB503" s="71">
        <v>0</v>
      </c>
      <c r="BC503" s="71">
        <v>490</v>
      </c>
      <c r="BD503" s="71">
        <v>0</v>
      </c>
      <c r="BE503" s="71">
        <v>7270</v>
      </c>
      <c r="BF503" s="71"/>
      <c r="BG503" s="72"/>
      <c r="BH503" s="71">
        <v>0</v>
      </c>
      <c r="BI503" s="71">
        <v>0</v>
      </c>
      <c r="BJ503" s="71">
        <v>354.08699999999999</v>
      </c>
      <c r="BK503" s="71">
        <v>0</v>
      </c>
      <c r="BL503" s="71">
        <v>5.1040000000000001</v>
      </c>
      <c r="BM503" s="71">
        <v>0</v>
      </c>
      <c r="BN503" s="72"/>
      <c r="BO503" s="71">
        <v>0</v>
      </c>
      <c r="BP503" s="71">
        <v>0</v>
      </c>
      <c r="BQ503" s="71">
        <v>6</v>
      </c>
      <c r="BR503" s="71">
        <v>0</v>
      </c>
      <c r="BS503" s="71">
        <v>1</v>
      </c>
      <c r="BT503" s="71">
        <v>0</v>
      </c>
      <c r="BU503"/>
      <c r="BV503" s="70">
        <v>359.19099999999997</v>
      </c>
      <c r="BW503" s="70">
        <v>0</v>
      </c>
      <c r="BX503" s="70">
        <v>0</v>
      </c>
      <c r="BY503" s="70">
        <v>0</v>
      </c>
      <c r="BZ503" s="70">
        <v>0</v>
      </c>
      <c r="CA503" s="70">
        <v>0</v>
      </c>
      <c r="CB503" s="70">
        <v>0</v>
      </c>
      <c r="CC503" s="70">
        <v>0</v>
      </c>
      <c r="CD503" s="70">
        <v>0</v>
      </c>
    </row>
    <row r="504" spans="1:82">
      <c r="A504" s="70" t="s">
        <v>2217</v>
      </c>
      <c r="B504" s="70">
        <v>472</v>
      </c>
      <c r="C504" s="70">
        <v>13</v>
      </c>
      <c r="D504" s="70">
        <v>28</v>
      </c>
      <c r="E504" s="70">
        <v>2016</v>
      </c>
      <c r="F504" s="70" t="s">
        <v>155</v>
      </c>
      <c r="G504" s="70" t="s">
        <v>2204</v>
      </c>
      <c r="H504" s="70" t="s">
        <v>2205</v>
      </c>
      <c r="I504" s="148"/>
      <c r="J504" s="71">
        <v>75.256729399882659</v>
      </c>
      <c r="K504" s="71">
        <v>3.8850572788411655</v>
      </c>
      <c r="L504" s="71">
        <v>24.213035095790929</v>
      </c>
      <c r="M504" s="71">
        <v>50.53287102958376</v>
      </c>
      <c r="N504" s="71">
        <v>78.224369429416754</v>
      </c>
      <c r="O504" s="71">
        <v>37.894401142818808</v>
      </c>
      <c r="P504" s="71">
        <v>38.495653883563072</v>
      </c>
      <c r="Q504" s="71">
        <v>2.4271283730544306</v>
      </c>
      <c r="R504" s="71">
        <v>0</v>
      </c>
      <c r="S504" s="71">
        <v>5.2253318821607957</v>
      </c>
      <c r="T504" s="72"/>
      <c r="U504" s="71">
        <v>5527088</v>
      </c>
      <c r="V504" s="71">
        <v>1674</v>
      </c>
      <c r="W504" s="71">
        <v>654</v>
      </c>
      <c r="X504" s="71">
        <v>9870</v>
      </c>
      <c r="Y504" s="71">
        <v>11775</v>
      </c>
      <c r="Z504" s="71">
        <v>22287</v>
      </c>
      <c r="AA504" s="71">
        <v>7923</v>
      </c>
      <c r="AB504" s="71">
        <v>34363</v>
      </c>
      <c r="AC504" s="71">
        <v>0</v>
      </c>
      <c r="AD504" s="71">
        <v>5.2253318821607957</v>
      </c>
      <c r="AE504" s="72"/>
      <c r="AF504" s="71">
        <v>64953157.260469623</v>
      </c>
      <c r="AG504" s="71">
        <v>2700105.6592713888</v>
      </c>
      <c r="AH504" s="71">
        <v>2701106.6047885749</v>
      </c>
      <c r="AI504" s="71">
        <v>62206267.668207914</v>
      </c>
      <c r="AJ504" s="71">
        <v>101679914.98911069</v>
      </c>
      <c r="AK504" s="71">
        <v>0</v>
      </c>
      <c r="AL504" s="71">
        <v>0</v>
      </c>
      <c r="AM504" s="71">
        <v>4712963.6705506695</v>
      </c>
      <c r="AN504" s="71">
        <v>0</v>
      </c>
      <c r="AO504" s="71">
        <v>0</v>
      </c>
      <c r="AP504" s="71">
        <v>238953515.85239887</v>
      </c>
      <c r="AQ504" s="72"/>
      <c r="AR504" s="71">
        <v>254</v>
      </c>
      <c r="AS504" s="71">
        <v>36</v>
      </c>
      <c r="AT504" s="71">
        <v>0</v>
      </c>
      <c r="AU504" s="71">
        <v>2</v>
      </c>
      <c r="AV504" s="71">
        <v>0</v>
      </c>
      <c r="AW504" s="71">
        <v>1</v>
      </c>
      <c r="AX504" s="71"/>
      <c r="AY504" s="72"/>
      <c r="AZ504" s="71">
        <v>1181.1210000000001</v>
      </c>
      <c r="BA504" s="71">
        <v>966.5</v>
      </c>
      <c r="BB504" s="71">
        <v>0</v>
      </c>
      <c r="BC504" s="71">
        <v>689</v>
      </c>
      <c r="BD504" s="71">
        <v>0</v>
      </c>
      <c r="BE504" s="71">
        <v>7350</v>
      </c>
      <c r="BF504" s="71"/>
      <c r="BG504" s="72"/>
      <c r="BH504" s="71">
        <v>0</v>
      </c>
      <c r="BI504" s="71">
        <v>0</v>
      </c>
      <c r="BJ504" s="71">
        <v>304.07299999999998</v>
      </c>
      <c r="BK504" s="71">
        <v>0</v>
      </c>
      <c r="BL504" s="71">
        <v>4.7699999999999996</v>
      </c>
      <c r="BM504" s="71">
        <v>0</v>
      </c>
      <c r="BN504" s="72"/>
      <c r="BO504" s="71">
        <v>0</v>
      </c>
      <c r="BP504" s="71">
        <v>0</v>
      </c>
      <c r="BQ504" s="71">
        <v>6</v>
      </c>
      <c r="BR504" s="71">
        <v>0</v>
      </c>
      <c r="BS504" s="71">
        <v>1</v>
      </c>
      <c r="BT504" s="71">
        <v>0</v>
      </c>
      <c r="BU504"/>
      <c r="BV504" s="70">
        <v>308.84300000000002</v>
      </c>
      <c r="BW504" s="70">
        <v>0</v>
      </c>
      <c r="BX504" s="70">
        <v>0</v>
      </c>
      <c r="BY504" s="70">
        <v>0</v>
      </c>
      <c r="BZ504" s="70">
        <v>0</v>
      </c>
      <c r="CA504" s="70">
        <v>0</v>
      </c>
      <c r="CB504" s="70">
        <v>0</v>
      </c>
      <c r="CC504" s="70">
        <v>0</v>
      </c>
      <c r="CD504" s="70">
        <v>0</v>
      </c>
    </row>
    <row r="505" spans="1:82">
      <c r="A505" s="70" t="s">
        <v>2218</v>
      </c>
      <c r="B505" s="70">
        <v>473</v>
      </c>
      <c r="C505" s="70">
        <v>14</v>
      </c>
      <c r="D505" s="70">
        <v>28</v>
      </c>
      <c r="E505" s="70">
        <v>2017</v>
      </c>
      <c r="F505" s="70" t="s">
        <v>156</v>
      </c>
      <c r="G505" s="70" t="s">
        <v>2204</v>
      </c>
      <c r="H505" s="70" t="s">
        <v>2205</v>
      </c>
      <c r="I505" s="148"/>
      <c r="J505" s="71">
        <v>67.083720076467614</v>
      </c>
      <c r="K505" s="71">
        <v>3.7555211206300245</v>
      </c>
      <c r="L505" s="71">
        <v>24.83507006026819</v>
      </c>
      <c r="M505" s="71">
        <v>46.459153454574803</v>
      </c>
      <c r="N505" s="71">
        <v>77.159694222977436</v>
      </c>
      <c r="O505" s="71">
        <v>37.332921406543363</v>
      </c>
      <c r="P505" s="71">
        <v>38.000744591900975</v>
      </c>
      <c r="Q505" s="71">
        <v>2.3151897811420601</v>
      </c>
      <c r="R505" s="71">
        <v>0</v>
      </c>
      <c r="S505" s="71">
        <v>5.2368407433239614</v>
      </c>
      <c r="T505" s="72"/>
      <c r="U505" s="71">
        <v>5582399</v>
      </c>
      <c r="V505" s="71">
        <v>1674</v>
      </c>
      <c r="W505" s="71">
        <v>654</v>
      </c>
      <c r="X505" s="71">
        <v>9870</v>
      </c>
      <c r="Y505" s="71">
        <v>11761</v>
      </c>
      <c r="Z505" s="71">
        <v>22321</v>
      </c>
      <c r="AA505" s="71">
        <v>7871</v>
      </c>
      <c r="AB505" s="71">
        <v>33896</v>
      </c>
      <c r="AC505" s="71">
        <v>0</v>
      </c>
      <c r="AD505" s="71">
        <v>5.2368407433239614</v>
      </c>
      <c r="AE505" s="72"/>
      <c r="AF505" s="71">
        <v>63146471.141775541</v>
      </c>
      <c r="AG505" s="71">
        <v>2723272.5463107</v>
      </c>
      <c r="AH505" s="71">
        <v>3873795.0776337991</v>
      </c>
      <c r="AI505" s="71">
        <v>62733599.185137071</v>
      </c>
      <c r="AJ505" s="71">
        <v>105710732.4074809</v>
      </c>
      <c r="AK505" s="71">
        <v>0</v>
      </c>
      <c r="AL505" s="71">
        <v>0</v>
      </c>
      <c r="AM505" s="71">
        <v>4656187.8382183453</v>
      </c>
      <c r="AN505" s="71">
        <v>0</v>
      </c>
      <c r="AO505" s="71">
        <v>0</v>
      </c>
      <c r="AP505" s="71">
        <v>242844058.19655633</v>
      </c>
      <c r="AQ505" s="72"/>
      <c r="AR505" s="71">
        <v>261</v>
      </c>
      <c r="AS505" s="71">
        <v>41</v>
      </c>
      <c r="AT505" s="71">
        <v>0</v>
      </c>
      <c r="AU505" s="71">
        <v>2</v>
      </c>
      <c r="AV505" s="71">
        <v>0</v>
      </c>
      <c r="AW505" s="71">
        <v>1</v>
      </c>
      <c r="AX505" s="71"/>
      <c r="AY505" s="72"/>
      <c r="AZ505" s="71">
        <v>1227.721</v>
      </c>
      <c r="BA505" s="71">
        <v>1121.3</v>
      </c>
      <c r="BB505" s="71">
        <v>0</v>
      </c>
      <c r="BC505" s="71">
        <v>689</v>
      </c>
      <c r="BD505" s="71">
        <v>0</v>
      </c>
      <c r="BE505" s="71">
        <v>7350</v>
      </c>
      <c r="BF505" s="71"/>
      <c r="BG505" s="72"/>
      <c r="BH505" s="71">
        <v>0</v>
      </c>
      <c r="BI505" s="71">
        <v>0</v>
      </c>
      <c r="BJ505" s="71">
        <v>321.42399999999998</v>
      </c>
      <c r="BK505" s="71">
        <v>0</v>
      </c>
      <c r="BL505" s="71">
        <v>5.07</v>
      </c>
      <c r="BM505" s="71">
        <v>0</v>
      </c>
      <c r="BN505" s="72"/>
      <c r="BO505" s="71">
        <v>0</v>
      </c>
      <c r="BP505" s="71">
        <v>0</v>
      </c>
      <c r="BQ505" s="71">
        <v>6</v>
      </c>
      <c r="BR505" s="71">
        <v>0</v>
      </c>
      <c r="BS505" s="71">
        <v>1</v>
      </c>
      <c r="BT505" s="71">
        <v>0</v>
      </c>
      <c r="BU505"/>
      <c r="BV505" s="70">
        <v>326.49400000000003</v>
      </c>
      <c r="BW505" s="70">
        <v>0</v>
      </c>
      <c r="BX505" s="70">
        <v>0</v>
      </c>
      <c r="BY505" s="70">
        <v>0</v>
      </c>
      <c r="BZ505" s="70">
        <v>0</v>
      </c>
      <c r="CA505" s="70">
        <v>0</v>
      </c>
      <c r="CB505" s="70">
        <v>0</v>
      </c>
      <c r="CC505" s="70">
        <v>0</v>
      </c>
      <c r="CD505" s="70">
        <v>0</v>
      </c>
    </row>
    <row r="506" spans="1:82">
      <c r="A506" s="70" t="s">
        <v>2219</v>
      </c>
      <c r="B506" s="70">
        <v>474</v>
      </c>
      <c r="C506" s="70">
        <v>15</v>
      </c>
      <c r="D506" s="70">
        <v>28</v>
      </c>
      <c r="E506" s="70">
        <v>2018</v>
      </c>
      <c r="F506" s="70" t="s">
        <v>183</v>
      </c>
      <c r="G506" s="70" t="s">
        <v>2204</v>
      </c>
      <c r="H506" s="70" t="s">
        <v>2205</v>
      </c>
      <c r="I506" s="148"/>
      <c r="J506" s="71">
        <v>78.173808901283422</v>
      </c>
      <c r="K506" s="71">
        <v>3.4258460719760024</v>
      </c>
      <c r="L506" s="71">
        <v>22.221695514954671</v>
      </c>
      <c r="M506" s="71">
        <v>42.297624666801298</v>
      </c>
      <c r="N506" s="71">
        <v>70.578362722837568</v>
      </c>
      <c r="O506" s="71">
        <v>36.638081784241486</v>
      </c>
      <c r="P506" s="71">
        <v>37.837570993072461</v>
      </c>
      <c r="Q506" s="71">
        <v>2.1244621540708901</v>
      </c>
      <c r="R506" s="71">
        <v>0</v>
      </c>
      <c r="S506" s="71">
        <v>5.2801219189684128</v>
      </c>
      <c r="T506" s="72"/>
      <c r="U506" s="71">
        <v>6467559</v>
      </c>
      <c r="V506" s="71">
        <v>1674</v>
      </c>
      <c r="W506" s="71">
        <v>654</v>
      </c>
      <c r="X506" s="71">
        <v>9870</v>
      </c>
      <c r="Y506" s="71">
        <v>11819</v>
      </c>
      <c r="Z506" s="71">
        <v>22325</v>
      </c>
      <c r="AA506" s="71">
        <v>7916</v>
      </c>
      <c r="AB506" s="71">
        <v>33519</v>
      </c>
      <c r="AC506" s="71">
        <v>0</v>
      </c>
      <c r="AD506" s="71">
        <v>5.2801219189684128</v>
      </c>
      <c r="AE506" s="72"/>
      <c r="AF506" s="71">
        <v>75529831.372320145</v>
      </c>
      <c r="AG506" s="71">
        <v>2423222.1647102679</v>
      </c>
      <c r="AH506" s="71">
        <v>3584554.340588294</v>
      </c>
      <c r="AI506" s="71">
        <v>58973662.776398711</v>
      </c>
      <c r="AJ506" s="71">
        <v>104333434.50816099</v>
      </c>
      <c r="AK506" s="71">
        <v>0</v>
      </c>
      <c r="AL506" s="71">
        <v>0</v>
      </c>
      <c r="AM506" s="71">
        <v>4613927.5799437584</v>
      </c>
      <c r="AN506" s="71">
        <v>0</v>
      </c>
      <c r="AO506" s="71">
        <v>0</v>
      </c>
      <c r="AP506" s="71">
        <v>249458632.74212214</v>
      </c>
      <c r="AQ506" s="72"/>
      <c r="AR506" s="71">
        <v>269</v>
      </c>
      <c r="AS506" s="71">
        <v>43</v>
      </c>
      <c r="AT506" s="71">
        <v>0</v>
      </c>
      <c r="AU506" s="71">
        <v>3</v>
      </c>
      <c r="AV506" s="71">
        <v>0</v>
      </c>
      <c r="AW506" s="71">
        <v>1</v>
      </c>
      <c r="AX506" s="71"/>
      <c r="AY506" s="72"/>
      <c r="AZ506" s="71">
        <v>1271.3209999999999</v>
      </c>
      <c r="BA506" s="71">
        <v>1200.8</v>
      </c>
      <c r="BB506" s="71">
        <v>0</v>
      </c>
      <c r="BC506" s="71">
        <v>737</v>
      </c>
      <c r="BD506" s="71">
        <v>0</v>
      </c>
      <c r="BE506" s="71">
        <v>7350</v>
      </c>
      <c r="BF506" s="71"/>
      <c r="BG506" s="72"/>
      <c r="BH506" s="71">
        <v>0</v>
      </c>
      <c r="BI506" s="71">
        <v>0</v>
      </c>
      <c r="BJ506" s="71">
        <v>346.11900000000003</v>
      </c>
      <c r="BK506" s="71">
        <v>0</v>
      </c>
      <c r="BL506" s="71">
        <v>4.6749999999999998</v>
      </c>
      <c r="BM506" s="71">
        <v>0</v>
      </c>
      <c r="BN506" s="72"/>
      <c r="BO506" s="71">
        <v>0</v>
      </c>
      <c r="BP506" s="71">
        <v>0</v>
      </c>
      <c r="BQ506" s="71">
        <v>6</v>
      </c>
      <c r="BR506" s="71">
        <v>0</v>
      </c>
      <c r="BS506" s="71">
        <v>1</v>
      </c>
      <c r="BT506" s="71">
        <v>0</v>
      </c>
      <c r="BU506"/>
      <c r="BV506" s="70">
        <v>350.79399999999998</v>
      </c>
      <c r="BW506" s="70">
        <v>0</v>
      </c>
      <c r="BX506" s="70">
        <v>0</v>
      </c>
      <c r="BY506" s="70">
        <v>0</v>
      </c>
      <c r="BZ506" s="70">
        <v>0</v>
      </c>
      <c r="CA506" s="70">
        <v>0</v>
      </c>
      <c r="CB506" s="70">
        <v>0</v>
      </c>
      <c r="CC506" s="70">
        <v>0</v>
      </c>
      <c r="CD506" s="70">
        <v>0</v>
      </c>
    </row>
    <row r="507" spans="1:82">
      <c r="A507" s="70" t="s">
        <v>2220</v>
      </c>
      <c r="B507" s="70">
        <v>475</v>
      </c>
      <c r="C507" s="70">
        <v>16</v>
      </c>
      <c r="D507" s="70">
        <v>28</v>
      </c>
      <c r="E507" s="70">
        <v>2019</v>
      </c>
      <c r="F507" s="70" t="s">
        <v>158</v>
      </c>
      <c r="G507" s="70" t="s">
        <v>2204</v>
      </c>
      <c r="H507" s="70" t="s">
        <v>2205</v>
      </c>
      <c r="I507" s="148"/>
      <c r="J507" s="71">
        <v>67.01674256407847</v>
      </c>
      <c r="K507" s="71">
        <v>3.0837809371282487</v>
      </c>
      <c r="L507" s="71">
        <v>22.343869520084251</v>
      </c>
      <c r="M507" s="71">
        <v>42.325054689817108</v>
      </c>
      <c r="N507" s="71">
        <v>58.221049082252094</v>
      </c>
      <c r="O507" s="71">
        <v>35.427517324875375</v>
      </c>
      <c r="P507" s="71">
        <v>34.761402680792017</v>
      </c>
      <c r="Q507" s="71">
        <v>2.0303896434358402</v>
      </c>
      <c r="R507" s="71">
        <v>0</v>
      </c>
      <c r="S507" s="71">
        <v>4.9526703811031636</v>
      </c>
      <c r="T507" s="72"/>
      <c r="U507" s="71">
        <v>6023106</v>
      </c>
      <c r="V507" s="71">
        <v>1674</v>
      </c>
      <c r="W507" s="71">
        <v>654</v>
      </c>
      <c r="X507" s="71">
        <v>9870</v>
      </c>
      <c r="Y507" s="71">
        <v>11817</v>
      </c>
      <c r="Z507" s="71">
        <v>22180</v>
      </c>
      <c r="AA507" s="71">
        <v>7218</v>
      </c>
      <c r="AB507" s="71">
        <v>32902</v>
      </c>
      <c r="AC507" s="71">
        <v>0</v>
      </c>
      <c r="AD507" s="71">
        <v>4.9526703811031636</v>
      </c>
      <c r="AE507" s="72"/>
      <c r="AF507" s="71">
        <v>65589714.865140021</v>
      </c>
      <c r="AG507" s="71">
        <v>2340571.7772509661</v>
      </c>
      <c r="AH507" s="71">
        <v>3835576.1595491949</v>
      </c>
      <c r="AI507" s="71">
        <v>63814978.717816077</v>
      </c>
      <c r="AJ507" s="71">
        <v>92549517.205732331</v>
      </c>
      <c r="AK507" s="71">
        <v>0</v>
      </c>
      <c r="AL507" s="71">
        <v>0</v>
      </c>
      <c r="AM507" s="71">
        <v>4481004.7138766106</v>
      </c>
      <c r="AN507" s="71">
        <v>0</v>
      </c>
      <c r="AO507" s="71">
        <v>0</v>
      </c>
      <c r="AP507" s="71">
        <v>232611363.43936521</v>
      </c>
      <c r="AQ507" s="72"/>
      <c r="AR507" s="71">
        <v>279</v>
      </c>
      <c r="AS507" s="71">
        <v>44</v>
      </c>
      <c r="AT507" s="71">
        <v>0</v>
      </c>
      <c r="AU507" s="71">
        <v>3</v>
      </c>
      <c r="AV507" s="71">
        <v>0</v>
      </c>
      <c r="AW507" s="71">
        <v>1</v>
      </c>
      <c r="AX507" s="71"/>
      <c r="AY507" s="72"/>
      <c r="AZ507" s="71">
        <v>1320.6210000000001</v>
      </c>
      <c r="BA507" s="71">
        <v>1247.9000000000001</v>
      </c>
      <c r="BB507" s="71">
        <v>0</v>
      </c>
      <c r="BC507" s="71">
        <v>736.9</v>
      </c>
      <c r="BD507" s="71">
        <v>0</v>
      </c>
      <c r="BE507" s="71">
        <v>7350</v>
      </c>
      <c r="BF507" s="71"/>
      <c r="BG507" s="72"/>
      <c r="BH507" s="71">
        <v>0</v>
      </c>
      <c r="BI507" s="71">
        <v>0</v>
      </c>
      <c r="BJ507" s="71">
        <v>222.387</v>
      </c>
      <c r="BK507" s="71">
        <v>0</v>
      </c>
      <c r="BL507" s="71">
        <v>4.3259999999999996</v>
      </c>
      <c r="BM507" s="71">
        <v>0</v>
      </c>
      <c r="BN507" s="72"/>
      <c r="BO507" s="71">
        <v>0</v>
      </c>
      <c r="BP507" s="71">
        <v>0</v>
      </c>
      <c r="BQ507" s="71">
        <v>6</v>
      </c>
      <c r="BR507" s="71">
        <v>0</v>
      </c>
      <c r="BS507" s="71">
        <v>1</v>
      </c>
      <c r="BT507" s="71">
        <v>0</v>
      </c>
      <c r="BU507"/>
      <c r="BV507" s="70">
        <v>226.71299999999999</v>
      </c>
      <c r="BW507" s="70">
        <v>0</v>
      </c>
      <c r="BX507" s="70">
        <v>0</v>
      </c>
      <c r="BY507" s="70">
        <v>0</v>
      </c>
      <c r="BZ507" s="70">
        <v>0</v>
      </c>
      <c r="CA507" s="70">
        <v>0</v>
      </c>
      <c r="CB507" s="70">
        <v>0</v>
      </c>
      <c r="CC507" s="70">
        <v>0</v>
      </c>
      <c r="CD507" s="70">
        <v>0</v>
      </c>
    </row>
    <row r="508" spans="1:82">
      <c r="A508" s="70" t="s">
        <v>2221</v>
      </c>
      <c r="B508" s="70">
        <v>476</v>
      </c>
      <c r="C508" s="70">
        <v>17</v>
      </c>
      <c r="D508" s="70">
        <v>28</v>
      </c>
      <c r="E508" s="70">
        <v>2020</v>
      </c>
      <c r="F508" s="70" t="s">
        <v>159</v>
      </c>
      <c r="G508" s="70" t="s">
        <v>2204</v>
      </c>
      <c r="H508" s="70" t="s">
        <v>2205</v>
      </c>
      <c r="I508" s="148"/>
      <c r="J508" s="71">
        <v>55.950968915690019</v>
      </c>
      <c r="K508" s="71">
        <v>3.2439761531393825</v>
      </c>
      <c r="L508" s="71">
        <v>17.793233619293801</v>
      </c>
      <c r="M508" s="71">
        <v>30.828921679782255</v>
      </c>
      <c r="N508" s="71">
        <v>52.934093299697501</v>
      </c>
      <c r="O508" s="71">
        <v>30.920561874555389</v>
      </c>
      <c r="P508" s="71">
        <v>32.790554338853838</v>
      </c>
      <c r="Q508" s="71">
        <v>1.9061412267636799</v>
      </c>
      <c r="R508" s="71">
        <v>0</v>
      </c>
      <c r="S508" s="71">
        <v>5.5007747657239729</v>
      </c>
      <c r="T508" s="72"/>
      <c r="U508" s="71">
        <v>5455883</v>
      </c>
      <c r="V508" s="71">
        <v>1605</v>
      </c>
      <c r="W508" s="71">
        <v>792</v>
      </c>
      <c r="X508" s="71">
        <v>8608</v>
      </c>
      <c r="Y508" s="71">
        <v>11771</v>
      </c>
      <c r="Z508" s="71">
        <v>22095</v>
      </c>
      <c r="AA508" s="71">
        <v>7237</v>
      </c>
      <c r="AB508" s="71">
        <v>32329</v>
      </c>
      <c r="AC508" s="71">
        <v>0</v>
      </c>
      <c r="AD508" s="71">
        <v>5.5007747657239729</v>
      </c>
      <c r="AE508" s="72"/>
      <c r="AF508" s="71">
        <v>59409388.338543043</v>
      </c>
      <c r="AG508" s="71">
        <v>2374689.9427667963</v>
      </c>
      <c r="AH508" s="71">
        <v>3012875.2161180768</v>
      </c>
      <c r="AI508" s="71">
        <v>48541514.289515264</v>
      </c>
      <c r="AJ508" s="71">
        <v>93778958.589283943</v>
      </c>
      <c r="AK508" s="71"/>
      <c r="AL508" s="71"/>
      <c r="AM508" s="71">
        <v>4219293.6826814897</v>
      </c>
      <c r="AN508" s="71"/>
      <c r="AO508" s="71"/>
      <c r="AP508" s="71">
        <v>211336720.05890864</v>
      </c>
      <c r="AQ508" s="72"/>
      <c r="AR508" s="71">
        <v>289</v>
      </c>
      <c r="AS508" s="71">
        <v>45</v>
      </c>
      <c r="AT508" s="71">
        <v>0</v>
      </c>
      <c r="AU508" s="71">
        <v>4</v>
      </c>
      <c r="AV508" s="71">
        <v>0</v>
      </c>
      <c r="AW508" s="71">
        <v>1</v>
      </c>
      <c r="AX508" s="71"/>
      <c r="AY508" s="72"/>
      <c r="AZ508" s="71">
        <v>1369.1210000000001</v>
      </c>
      <c r="BA508" s="71">
        <v>1267.7</v>
      </c>
      <c r="BB508" s="71">
        <v>0</v>
      </c>
      <c r="BC508" s="71">
        <v>956.9</v>
      </c>
      <c r="BD508" s="71">
        <v>0</v>
      </c>
      <c r="BE508" s="71">
        <v>7350</v>
      </c>
      <c r="BF508" s="71"/>
      <c r="BG508" s="72"/>
      <c r="BH508" s="71">
        <v>0</v>
      </c>
      <c r="BI508" s="71">
        <v>0</v>
      </c>
      <c r="BJ508" s="71">
        <v>184.34700000000001</v>
      </c>
      <c r="BK508" s="71">
        <v>0</v>
      </c>
      <c r="BL508" s="71">
        <v>4.2720000000000002</v>
      </c>
      <c r="BM508" s="71">
        <v>0</v>
      </c>
      <c r="BN508" s="72"/>
      <c r="BO508" s="71">
        <v>0</v>
      </c>
      <c r="BP508" s="71">
        <v>0</v>
      </c>
      <c r="BQ508" s="71">
        <v>6</v>
      </c>
      <c r="BR508" s="71">
        <v>0</v>
      </c>
      <c r="BS508" s="71">
        <v>1</v>
      </c>
      <c r="BT508" s="71">
        <v>0</v>
      </c>
      <c r="BU508"/>
      <c r="BV508" s="70">
        <v>188.619</v>
      </c>
      <c r="BW508" s="70">
        <v>0</v>
      </c>
      <c r="BX508" s="70">
        <v>0</v>
      </c>
      <c r="BY508" s="70">
        <v>0</v>
      </c>
      <c r="BZ508" s="70">
        <v>0</v>
      </c>
      <c r="CA508" s="70">
        <v>0</v>
      </c>
      <c r="CB508" s="70">
        <v>0</v>
      </c>
      <c r="CC508" s="70">
        <v>0</v>
      </c>
      <c r="CD508" s="70">
        <v>0</v>
      </c>
    </row>
    <row r="509" spans="1:82">
      <c r="A509" s="70" t="s">
        <v>2222</v>
      </c>
      <c r="B509" s="70">
        <v>476</v>
      </c>
      <c r="C509" s="70">
        <v>18</v>
      </c>
      <c r="D509" s="70">
        <v>28</v>
      </c>
      <c r="E509" s="70">
        <v>2021</v>
      </c>
      <c r="F509" s="70" t="s">
        <v>160</v>
      </c>
      <c r="G509" s="70" t="s">
        <v>2204</v>
      </c>
      <c r="H509" s="70" t="s">
        <v>2205</v>
      </c>
      <c r="I509" s="148"/>
      <c r="J509" s="71">
        <v>56.489031005174127</v>
      </c>
      <c r="K509" s="71">
        <v>3.4582231652946938</v>
      </c>
      <c r="L509" s="71">
        <v>21.425405573449218</v>
      </c>
      <c r="M509" s="71">
        <v>34.768926907029176</v>
      </c>
      <c r="N509" s="71">
        <v>55.173186992911141</v>
      </c>
      <c r="O509" s="71">
        <v>29.8139999967444</v>
      </c>
      <c r="P509" s="71">
        <v>33.213967576836559</v>
      </c>
      <c r="Q509" s="71">
        <v>1.84631711012172</v>
      </c>
      <c r="R509" s="71">
        <v>0</v>
      </c>
      <c r="S509" s="71">
        <v>5.3137302670972248</v>
      </c>
      <c r="T509" s="72"/>
      <c r="U509" s="71">
        <v>6014412</v>
      </c>
      <c r="V509" s="71">
        <v>1605</v>
      </c>
      <c r="W509" s="71">
        <v>792</v>
      </c>
      <c r="X509" s="71">
        <v>8608</v>
      </c>
      <c r="Y509" s="71">
        <v>11628</v>
      </c>
      <c r="Z509" s="71">
        <v>21936</v>
      </c>
      <c r="AA509" s="71">
        <v>7148</v>
      </c>
      <c r="AB509" s="71">
        <v>31622</v>
      </c>
      <c r="AC509" s="71">
        <v>0</v>
      </c>
      <c r="AD509" s="71">
        <v>5.3137302670972248</v>
      </c>
      <c r="AE509" s="72"/>
      <c r="AF509" s="71">
        <v>57392730.996991448</v>
      </c>
      <c r="AG509" s="71">
        <v>2512947.4227002077</v>
      </c>
      <c r="AH509" s="71">
        <v>3783488.0608291868</v>
      </c>
      <c r="AI509" s="71">
        <v>55143397.23453749</v>
      </c>
      <c r="AJ509" s="71">
        <v>93137765.441507116</v>
      </c>
      <c r="AK509" s="71">
        <v>0</v>
      </c>
      <c r="AL509" s="71">
        <v>0</v>
      </c>
      <c r="AM509" s="71">
        <v>4150826.6602583444</v>
      </c>
      <c r="AN509" s="71">
        <v>0</v>
      </c>
      <c r="AO509" s="71">
        <v>0</v>
      </c>
      <c r="AP509" s="71">
        <v>216121155.81682378</v>
      </c>
      <c r="AQ509" s="72"/>
      <c r="AR509" s="71">
        <v>297</v>
      </c>
      <c r="AS509" s="71">
        <v>45</v>
      </c>
      <c r="AT509" s="71">
        <v>0</v>
      </c>
      <c r="AU509" s="71">
        <v>5</v>
      </c>
      <c r="AV509" s="71">
        <v>0</v>
      </c>
      <c r="AW509" s="71">
        <v>1</v>
      </c>
      <c r="AX509" s="71"/>
      <c r="AY509" s="72"/>
      <c r="AZ509" s="71">
        <v>1423.471</v>
      </c>
      <c r="BA509" s="71">
        <v>1267.7</v>
      </c>
      <c r="BB509" s="71">
        <v>0</v>
      </c>
      <c r="BC509" s="71">
        <v>998.7</v>
      </c>
      <c r="BD509" s="71">
        <v>0</v>
      </c>
      <c r="BE509" s="71">
        <v>7350</v>
      </c>
      <c r="BF509" s="71"/>
      <c r="BG509" s="72"/>
      <c r="BH509" s="71">
        <v>0</v>
      </c>
      <c r="BI509" s="71">
        <v>0</v>
      </c>
      <c r="BJ509" s="71">
        <v>155.119</v>
      </c>
      <c r="BK509" s="71">
        <v>0</v>
      </c>
      <c r="BL509" s="71">
        <v>4.1619999999999999</v>
      </c>
      <c r="BM509" s="71">
        <v>0</v>
      </c>
      <c r="BN509" s="72"/>
      <c r="BO509" s="71">
        <v>0</v>
      </c>
      <c r="BP509" s="71">
        <v>0</v>
      </c>
      <c r="BQ509" s="71">
        <v>6</v>
      </c>
      <c r="BR509" s="71">
        <v>0</v>
      </c>
      <c r="BS509" s="71">
        <v>1</v>
      </c>
      <c r="BT509" s="71">
        <v>0</v>
      </c>
      <c r="BU509"/>
      <c r="BV509" s="70">
        <v>159.28100000000001</v>
      </c>
      <c r="BW509" s="70">
        <v>0</v>
      </c>
      <c r="BX509" s="70">
        <v>0</v>
      </c>
      <c r="BY509" s="70">
        <v>0</v>
      </c>
      <c r="BZ509" s="70">
        <v>0</v>
      </c>
      <c r="CA509" s="70">
        <v>0</v>
      </c>
      <c r="CB509" s="70">
        <v>0</v>
      </c>
      <c r="CC509" s="70">
        <v>0</v>
      </c>
      <c r="CD509" s="70">
        <v>0</v>
      </c>
    </row>
    <row r="510" spans="1:82">
      <c r="A510" s="70" t="s">
        <v>2223</v>
      </c>
      <c r="B510" s="70">
        <v>476</v>
      </c>
      <c r="C510" s="70">
        <v>19</v>
      </c>
      <c r="D510" s="70">
        <v>28</v>
      </c>
      <c r="E510" s="70">
        <v>2022</v>
      </c>
      <c r="F510" s="70" t="s">
        <v>161</v>
      </c>
      <c r="G510" s="70" t="s">
        <v>2204</v>
      </c>
      <c r="H510" s="70" t="s">
        <v>2205</v>
      </c>
      <c r="I510" s="148"/>
      <c r="J510" s="71">
        <v>64.499329982955928</v>
      </c>
      <c r="K510" s="71">
        <v>3.3080049817462371</v>
      </c>
      <c r="L510" s="71">
        <v>23.106751454020351</v>
      </c>
      <c r="M510" s="71">
        <v>36.296312306467335</v>
      </c>
      <c r="N510" s="71">
        <v>57.635210564733832</v>
      </c>
      <c r="O510" s="71">
        <v>31.001941326665307</v>
      </c>
      <c r="P510" s="71">
        <v>32.600821671091325</v>
      </c>
      <c r="Q510" s="71">
        <v>1.8231401526018924</v>
      </c>
      <c r="R510" s="71">
        <v>0</v>
      </c>
      <c r="S510" s="71">
        <v>4.7382641641453622</v>
      </c>
      <c r="T510" s="72"/>
      <c r="U510" s="71">
        <v>6673032</v>
      </c>
      <c r="V510" s="71">
        <v>1605</v>
      </c>
      <c r="W510" s="71">
        <v>792</v>
      </c>
      <c r="X510" s="71">
        <v>8608</v>
      </c>
      <c r="Y510" s="71">
        <v>11550</v>
      </c>
      <c r="Z510" s="71">
        <v>21672</v>
      </c>
      <c r="AA510" s="71">
        <v>7123</v>
      </c>
      <c r="AB510" s="71">
        <v>30969</v>
      </c>
      <c r="AC510" s="71">
        <v>0</v>
      </c>
      <c r="AD510" s="71">
        <v>4.7382641641453622</v>
      </c>
      <c r="AE510" s="72"/>
      <c r="AF510" s="71">
        <v>64174416.72692243</v>
      </c>
      <c r="AG510" s="71">
        <v>2570700.5626691156</v>
      </c>
      <c r="AH510" s="71">
        <v>5006138.4848635951</v>
      </c>
      <c r="AI510" s="71">
        <v>48777424.740259252</v>
      </c>
      <c r="AJ510" s="71">
        <v>97388405.934099928</v>
      </c>
      <c r="AK510" s="71">
        <v>0</v>
      </c>
      <c r="AL510" s="71">
        <v>0</v>
      </c>
      <c r="AM510" s="71">
        <v>3998943.1804939616</v>
      </c>
      <c r="AN510" s="71">
        <v>0</v>
      </c>
      <c r="AO510" s="71">
        <v>0</v>
      </c>
      <c r="AP510" s="71">
        <v>221916029.62930828</v>
      </c>
      <c r="AQ510" s="72"/>
      <c r="AR510" s="71">
        <v>310</v>
      </c>
      <c r="AS510" s="71">
        <v>44</v>
      </c>
      <c r="AT510" s="71">
        <v>0</v>
      </c>
      <c r="AU510" s="71">
        <v>5</v>
      </c>
      <c r="AV510" s="71">
        <v>0</v>
      </c>
      <c r="AW510" s="71">
        <v>1</v>
      </c>
      <c r="AX510" s="71"/>
      <c r="AY510" s="72"/>
      <c r="AZ510" s="71">
        <v>1502.9709999999998</v>
      </c>
      <c r="BA510" s="71">
        <v>1240.0999999999997</v>
      </c>
      <c r="BB510" s="71">
        <v>0</v>
      </c>
      <c r="BC510" s="71">
        <v>998.7</v>
      </c>
      <c r="BD510" s="71">
        <v>0</v>
      </c>
      <c r="BE510" s="71">
        <v>7350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2224</v>
      </c>
      <c r="B511" s="70">
        <v>476</v>
      </c>
      <c r="C511" s="70">
        <v>20</v>
      </c>
      <c r="D511" s="70">
        <v>28</v>
      </c>
      <c r="E511" s="70">
        <v>2023</v>
      </c>
      <c r="F511" s="70" t="s">
        <v>1539</v>
      </c>
      <c r="G511" s="70" t="s">
        <v>2204</v>
      </c>
      <c r="H511" s="70" t="s">
        <v>2205</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325</v>
      </c>
      <c r="AS511" s="71">
        <v>44</v>
      </c>
      <c r="AT511" s="71">
        <v>0</v>
      </c>
      <c r="AU511" s="71">
        <v>7</v>
      </c>
      <c r="AV511" s="71">
        <v>0</v>
      </c>
      <c r="AW511" s="71">
        <v>1</v>
      </c>
      <c r="AX511" s="71"/>
      <c r="AY511" s="72"/>
      <c r="AZ511" s="71">
        <v>1584.81</v>
      </c>
      <c r="BA511" s="71">
        <v>1240.0999999999997</v>
      </c>
      <c r="BB511" s="71">
        <v>0</v>
      </c>
      <c r="BC511" s="71">
        <v>1802.6</v>
      </c>
      <c r="BD511" s="71">
        <v>0</v>
      </c>
      <c r="BE511" s="71">
        <v>7350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2225</v>
      </c>
      <c r="B512" s="70">
        <v>476</v>
      </c>
      <c r="C512" s="70">
        <v>21</v>
      </c>
      <c r="D512" s="70">
        <v>28</v>
      </c>
      <c r="E512" s="70">
        <v>2024</v>
      </c>
      <c r="F512" s="70" t="s">
        <v>1554</v>
      </c>
      <c r="G512" s="70" t="s">
        <v>2204</v>
      </c>
      <c r="H512" s="70" t="s">
        <v>2205</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2226</v>
      </c>
      <c r="B513" s="70">
        <v>52</v>
      </c>
      <c r="C513" s="70">
        <v>1</v>
      </c>
      <c r="D513" s="70">
        <v>4</v>
      </c>
      <c r="E513" s="70">
        <v>1990</v>
      </c>
      <c r="F513" s="70" t="s">
        <v>787</v>
      </c>
      <c r="G513" s="70" t="s">
        <v>2227</v>
      </c>
      <c r="H513" s="70" t="s">
        <v>2228</v>
      </c>
      <c r="I513" s="148"/>
      <c r="J513" s="71">
        <v>106.192448550755</v>
      </c>
      <c r="K513" s="71">
        <v>4.2723828337748371</v>
      </c>
      <c r="L513" s="71">
        <v>19.776321853616938</v>
      </c>
      <c r="M513" s="71">
        <v>11.676333558685309</v>
      </c>
      <c r="N513" s="71">
        <v>14.27537174339362</v>
      </c>
      <c r="O513" s="71">
        <v>18.132234296940378</v>
      </c>
      <c r="P513" s="71">
        <v>26.448544461667719</v>
      </c>
      <c r="Q513" s="71">
        <v>1.5133702784905301</v>
      </c>
      <c r="R513" s="71">
        <v>0</v>
      </c>
      <c r="S513" s="71">
        <v>1.5567612932145789</v>
      </c>
      <c r="T513" s="72"/>
      <c r="U513" s="71">
        <v>2806617</v>
      </c>
      <c r="V513" s="71">
        <v>1038</v>
      </c>
      <c r="W513" s="71">
        <v>183</v>
      </c>
      <c r="X513" s="71">
        <v>4190</v>
      </c>
      <c r="Y513" s="71">
        <v>6259</v>
      </c>
      <c r="Z513" s="71">
        <v>7458</v>
      </c>
      <c r="AA513" s="71">
        <v>6422</v>
      </c>
      <c r="AB513" s="71">
        <v>24572</v>
      </c>
      <c r="AC513" s="71">
        <v>0</v>
      </c>
      <c r="AD513" s="71">
        <v>1.5567612932145789</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2229</v>
      </c>
      <c r="B514" s="70">
        <v>53</v>
      </c>
      <c r="C514" s="70">
        <v>2</v>
      </c>
      <c r="D514" s="70">
        <v>4</v>
      </c>
      <c r="E514" s="70">
        <v>2005</v>
      </c>
      <c r="F514" s="70" t="s">
        <v>789</v>
      </c>
      <c r="G514" s="70" t="s">
        <v>2227</v>
      </c>
      <c r="H514" s="70" t="s">
        <v>2228</v>
      </c>
      <c r="I514" s="148"/>
      <c r="J514" s="71">
        <v>74.490729361792958</v>
      </c>
      <c r="K514" s="71">
        <v>1.926020605581358</v>
      </c>
      <c r="L514" s="71">
        <v>8.3132819058496725</v>
      </c>
      <c r="M514" s="71">
        <v>19.54614054934455</v>
      </c>
      <c r="N514" s="71">
        <v>25.61580094543487</v>
      </c>
      <c r="O514" s="71">
        <v>32.968737686675823</v>
      </c>
      <c r="P514" s="71">
        <v>29.8451179201831</v>
      </c>
      <c r="Q514" s="71">
        <v>1.72884063061829</v>
      </c>
      <c r="R514" s="71">
        <v>0</v>
      </c>
      <c r="S514" s="71">
        <v>3.2482677304601162</v>
      </c>
      <c r="T514" s="72"/>
      <c r="U514" s="71">
        <v>2873384</v>
      </c>
      <c r="V514" s="71">
        <v>927</v>
      </c>
      <c r="W514" s="71">
        <v>116</v>
      </c>
      <c r="X514" s="71">
        <v>4336</v>
      </c>
      <c r="Y514" s="71">
        <v>9313</v>
      </c>
      <c r="Z514" s="71">
        <v>15692</v>
      </c>
      <c r="AA514" s="71">
        <v>5935</v>
      </c>
      <c r="AB514" s="71">
        <v>29345</v>
      </c>
      <c r="AC514" s="71">
        <v>0</v>
      </c>
      <c r="AD514" s="71">
        <v>3.2482677304601162</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2230</v>
      </c>
      <c r="B515" s="70">
        <v>54</v>
      </c>
      <c r="C515" s="70">
        <v>3</v>
      </c>
      <c r="D515" s="70">
        <v>4</v>
      </c>
      <c r="E515" s="70">
        <v>2006</v>
      </c>
      <c r="F515" s="70" t="s">
        <v>790</v>
      </c>
      <c r="G515" s="70" t="s">
        <v>2227</v>
      </c>
      <c r="H515" s="70" t="s">
        <v>2228</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2231</v>
      </c>
      <c r="B516" s="70">
        <v>55</v>
      </c>
      <c r="C516" s="70">
        <v>4</v>
      </c>
      <c r="D516" s="70">
        <v>4</v>
      </c>
      <c r="E516" s="70">
        <v>2007</v>
      </c>
      <c r="F516" s="70" t="s">
        <v>791</v>
      </c>
      <c r="G516" s="70" t="s">
        <v>2227</v>
      </c>
      <c r="H516" s="70" t="s">
        <v>2228</v>
      </c>
      <c r="I516" s="148"/>
      <c r="J516" s="71">
        <v>83.865680941146366</v>
      </c>
      <c r="K516" s="71">
        <v>2.0221753908222309</v>
      </c>
      <c r="L516" s="71">
        <v>8.390844121642596</v>
      </c>
      <c r="M516" s="71">
        <v>20.431343407842508</v>
      </c>
      <c r="N516" s="71">
        <v>25.87536719984297</v>
      </c>
      <c r="O516" s="71">
        <v>32.504614880164063</v>
      </c>
      <c r="P516" s="71">
        <v>29.89345925641009</v>
      </c>
      <c r="Q516" s="71">
        <v>1.8206379187566999</v>
      </c>
      <c r="R516" s="71">
        <v>0</v>
      </c>
      <c r="S516" s="71">
        <v>3.3323617919825792</v>
      </c>
      <c r="T516" s="72"/>
      <c r="U516" s="71">
        <v>3582990</v>
      </c>
      <c r="V516" s="71">
        <v>905</v>
      </c>
      <c r="W516" s="71">
        <v>118</v>
      </c>
      <c r="X516" s="71">
        <v>5399</v>
      </c>
      <c r="Y516" s="71">
        <v>9529</v>
      </c>
      <c r="Z516" s="71">
        <v>16083</v>
      </c>
      <c r="AA516" s="71">
        <v>5854</v>
      </c>
      <c r="AB516" s="71">
        <v>29269</v>
      </c>
      <c r="AC516" s="71">
        <v>0</v>
      </c>
      <c r="AD516" s="71">
        <v>3.3323617919825792</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2232</v>
      </c>
      <c r="B517" s="70">
        <v>56</v>
      </c>
      <c r="C517" s="70">
        <v>5</v>
      </c>
      <c r="D517" s="70">
        <v>4</v>
      </c>
      <c r="E517" s="70">
        <v>2008</v>
      </c>
      <c r="F517" s="70" t="s">
        <v>792</v>
      </c>
      <c r="G517" s="70" t="s">
        <v>2227</v>
      </c>
      <c r="H517" s="70" t="s">
        <v>2228</v>
      </c>
      <c r="I517" s="148"/>
      <c r="J517" s="71">
        <v>69.974920603073329</v>
      </c>
      <c r="K517" s="71">
        <v>1.579359030998511</v>
      </c>
      <c r="L517" s="71">
        <v>7.2857019371019822</v>
      </c>
      <c r="M517" s="71">
        <v>21.381230913967361</v>
      </c>
      <c r="N517" s="71">
        <v>24.52754703026995</v>
      </c>
      <c r="O517" s="71">
        <v>31.636747008370641</v>
      </c>
      <c r="P517" s="71">
        <v>29.14529578326735</v>
      </c>
      <c r="Q517" s="71">
        <v>1.7930127908042299</v>
      </c>
      <c r="R517" s="71">
        <v>0</v>
      </c>
      <c r="S517" s="71">
        <v>2.955194697149079</v>
      </c>
      <c r="T517" s="72"/>
      <c r="U517" s="71">
        <v>3088015</v>
      </c>
      <c r="V517" s="71">
        <v>905</v>
      </c>
      <c r="W517" s="71">
        <v>118</v>
      </c>
      <c r="X517" s="71">
        <v>5399</v>
      </c>
      <c r="Y517" s="71">
        <v>9650</v>
      </c>
      <c r="Z517" s="71">
        <v>16203</v>
      </c>
      <c r="AA517" s="71">
        <v>5714</v>
      </c>
      <c r="AB517" s="71">
        <v>29299</v>
      </c>
      <c r="AC517" s="71">
        <v>0</v>
      </c>
      <c r="AD517" s="71">
        <v>2.955194697149079</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2233</v>
      </c>
      <c r="B518" s="70">
        <v>57</v>
      </c>
      <c r="C518" s="70">
        <v>6</v>
      </c>
      <c r="D518" s="70">
        <v>4</v>
      </c>
      <c r="E518" s="70">
        <v>2009</v>
      </c>
      <c r="F518" s="70" t="s">
        <v>176</v>
      </c>
      <c r="G518" s="70" t="s">
        <v>2227</v>
      </c>
      <c r="H518" s="70" t="s">
        <v>2228</v>
      </c>
      <c r="I518" s="148"/>
      <c r="J518" s="71">
        <v>66.550309502263204</v>
      </c>
      <c r="K518" s="71">
        <v>1.392937175287114</v>
      </c>
      <c r="L518" s="71">
        <v>9.7145752323517165</v>
      </c>
      <c r="M518" s="71">
        <v>21.65449077249043</v>
      </c>
      <c r="N518" s="71">
        <v>24.09813649021449</v>
      </c>
      <c r="O518" s="71">
        <v>32.59980965258741</v>
      </c>
      <c r="P518" s="71">
        <v>28.225803526070941</v>
      </c>
      <c r="Q518" s="71">
        <v>1.70677176060601</v>
      </c>
      <c r="R518" s="71">
        <v>0</v>
      </c>
      <c r="S518" s="71">
        <v>3.1274833746156938</v>
      </c>
      <c r="T518" s="72"/>
      <c r="U518" s="71">
        <v>3005504</v>
      </c>
      <c r="V518" s="71">
        <v>1004</v>
      </c>
      <c r="W518" s="71">
        <v>229</v>
      </c>
      <c r="X518" s="71">
        <v>5766</v>
      </c>
      <c r="Y518" s="71">
        <v>9747</v>
      </c>
      <c r="Z518" s="71">
        <v>16480</v>
      </c>
      <c r="AA518" s="71">
        <v>5681</v>
      </c>
      <c r="AB518" s="71">
        <v>29277</v>
      </c>
      <c r="AC518" s="71">
        <v>0</v>
      </c>
      <c r="AD518" s="71">
        <v>3.1274833746156938</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7.84</v>
      </c>
      <c r="BK518" s="71">
        <v>0</v>
      </c>
      <c r="BL518" s="71">
        <v>7.91</v>
      </c>
      <c r="BM518" s="71">
        <v>0</v>
      </c>
      <c r="BN518" s="72"/>
      <c r="BO518" s="71">
        <v>0</v>
      </c>
      <c r="BP518" s="71">
        <v>0</v>
      </c>
      <c r="BQ518" s="71">
        <v>2</v>
      </c>
      <c r="BR518" s="71">
        <v>0</v>
      </c>
      <c r="BS518" s="71">
        <v>1</v>
      </c>
      <c r="BT518" s="71">
        <v>0</v>
      </c>
      <c r="BU518"/>
      <c r="BV518" s="70">
        <v>15.75</v>
      </c>
      <c r="BW518" s="70">
        <v>0</v>
      </c>
      <c r="BX518" s="70">
        <v>0</v>
      </c>
      <c r="BY518" s="70">
        <v>0</v>
      </c>
      <c r="BZ518" s="70">
        <v>0</v>
      </c>
      <c r="CA518" s="70">
        <v>0</v>
      </c>
      <c r="CB518" s="70">
        <v>0</v>
      </c>
      <c r="CC518" s="70">
        <v>0</v>
      </c>
      <c r="CD518" s="70">
        <v>0</v>
      </c>
    </row>
    <row r="519" spans="1:82">
      <c r="A519" s="70" t="s">
        <v>2234</v>
      </c>
      <c r="B519" s="70">
        <v>58</v>
      </c>
      <c r="C519" s="70">
        <v>7</v>
      </c>
      <c r="D519" s="70">
        <v>4</v>
      </c>
      <c r="E519" s="70">
        <v>2010</v>
      </c>
      <c r="F519" s="70" t="s">
        <v>177</v>
      </c>
      <c r="G519" s="70" t="s">
        <v>2227</v>
      </c>
      <c r="H519" s="70" t="s">
        <v>2228</v>
      </c>
      <c r="I519" s="148"/>
      <c r="J519" s="71">
        <v>98.726659954940274</v>
      </c>
      <c r="K519" s="71">
        <v>1.560792780457821</v>
      </c>
      <c r="L519" s="71">
        <v>9.1793356980115597</v>
      </c>
      <c r="M519" s="71">
        <v>22.77685607875712</v>
      </c>
      <c r="N519" s="71">
        <v>24.67341983574412</v>
      </c>
      <c r="O519" s="71">
        <v>32.527785306600613</v>
      </c>
      <c r="P519" s="71">
        <v>28.408615027960831</v>
      </c>
      <c r="Q519" s="71">
        <v>1.77856633792116</v>
      </c>
      <c r="R519" s="71">
        <v>0</v>
      </c>
      <c r="S519" s="71">
        <v>3.0952471370223709</v>
      </c>
      <c r="T519" s="72"/>
      <c r="U519" s="71">
        <v>4115935</v>
      </c>
      <c r="V519" s="71">
        <v>1004</v>
      </c>
      <c r="W519" s="71">
        <v>229</v>
      </c>
      <c r="X519" s="71">
        <v>5766</v>
      </c>
      <c r="Y519" s="71">
        <v>9843</v>
      </c>
      <c r="Z519" s="71">
        <v>16520</v>
      </c>
      <c r="AA519" s="71">
        <v>5575</v>
      </c>
      <c r="AB519" s="71">
        <v>29234</v>
      </c>
      <c r="AC519" s="71">
        <v>0</v>
      </c>
      <c r="AD519" s="71">
        <v>3.0952471370223709</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6.8979999999999997</v>
      </c>
      <c r="BK519" s="71">
        <v>0</v>
      </c>
      <c r="BL519" s="71">
        <v>29.271999999999998</v>
      </c>
      <c r="BM519" s="71">
        <v>0</v>
      </c>
      <c r="BN519" s="72"/>
      <c r="BO519" s="71">
        <v>0</v>
      </c>
      <c r="BP519" s="71">
        <v>0</v>
      </c>
      <c r="BQ519" s="71">
        <v>2</v>
      </c>
      <c r="BR519" s="71">
        <v>0</v>
      </c>
      <c r="BS519" s="71">
        <v>1</v>
      </c>
      <c r="BT519" s="71">
        <v>0</v>
      </c>
      <c r="BU519"/>
      <c r="BV519" s="70">
        <v>14.394</v>
      </c>
      <c r="BW519" s="70">
        <v>0</v>
      </c>
      <c r="BX519" s="70">
        <v>21.776</v>
      </c>
      <c r="BY519" s="70">
        <v>0</v>
      </c>
      <c r="BZ519" s="70">
        <v>0</v>
      </c>
      <c r="CA519" s="70">
        <v>0</v>
      </c>
      <c r="CB519" s="70">
        <v>0</v>
      </c>
      <c r="CC519" s="70">
        <v>0</v>
      </c>
      <c r="CD519" s="70">
        <v>0</v>
      </c>
    </row>
    <row r="520" spans="1:82">
      <c r="A520" s="70" t="s">
        <v>2235</v>
      </c>
      <c r="B520" s="70">
        <v>59</v>
      </c>
      <c r="C520" s="70">
        <v>8</v>
      </c>
      <c r="D520" s="70">
        <v>4</v>
      </c>
      <c r="E520" s="70">
        <v>2011</v>
      </c>
      <c r="F520" s="70" t="s">
        <v>178</v>
      </c>
      <c r="G520" s="1064" t="s">
        <v>2227</v>
      </c>
      <c r="H520" s="70" t="s">
        <v>2228</v>
      </c>
      <c r="I520" s="148"/>
      <c r="J520" s="71">
        <v>80.739810605925854</v>
      </c>
      <c r="K520" s="71">
        <v>2.530080578029231</v>
      </c>
      <c r="L520" s="71">
        <v>10.32273948235706</v>
      </c>
      <c r="M520" s="71">
        <v>27.562536312292099</v>
      </c>
      <c r="N520" s="71">
        <v>30.463326506234701</v>
      </c>
      <c r="O520" s="71">
        <v>32.242768990390942</v>
      </c>
      <c r="P520" s="71">
        <v>27.399610496375686</v>
      </c>
      <c r="Q520" s="71">
        <v>2.05274864979843</v>
      </c>
      <c r="R520" s="71">
        <v>0</v>
      </c>
      <c r="S520" s="71">
        <v>3.0257150589725939</v>
      </c>
      <c r="T520" s="72"/>
      <c r="U520" s="71">
        <v>3178473</v>
      </c>
      <c r="V520" s="71">
        <v>1004</v>
      </c>
      <c r="W520" s="71">
        <v>229</v>
      </c>
      <c r="X520" s="71">
        <v>5766</v>
      </c>
      <c r="Y520" s="71">
        <v>9960</v>
      </c>
      <c r="Z520" s="71">
        <v>16731</v>
      </c>
      <c r="AA520" s="71">
        <v>5537</v>
      </c>
      <c r="AB520" s="71">
        <v>29251</v>
      </c>
      <c r="AC520" s="71">
        <v>0</v>
      </c>
      <c r="AD520" s="71">
        <v>3.0257150589725939</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4.9909999999999997</v>
      </c>
      <c r="BK520" s="71">
        <v>0</v>
      </c>
      <c r="BL520" s="71">
        <v>27.312000000000001</v>
      </c>
      <c r="BM520" s="71">
        <v>0</v>
      </c>
      <c r="BN520" s="72"/>
      <c r="BO520" s="71">
        <v>0</v>
      </c>
      <c r="BP520" s="71">
        <v>0</v>
      </c>
      <c r="BQ520" s="71">
        <v>1</v>
      </c>
      <c r="BR520" s="71">
        <v>0</v>
      </c>
      <c r="BS520" s="71">
        <v>1</v>
      </c>
      <c r="BT520" s="71">
        <v>0</v>
      </c>
      <c r="BU520"/>
      <c r="BV520" s="70">
        <v>12.827</v>
      </c>
      <c r="BW520" s="70">
        <v>0</v>
      </c>
      <c r="BX520" s="70">
        <v>19.475999999999999</v>
      </c>
      <c r="BY520" s="70">
        <v>0</v>
      </c>
      <c r="BZ520" s="70">
        <v>0</v>
      </c>
      <c r="CA520" s="70">
        <v>0</v>
      </c>
      <c r="CB520" s="70">
        <v>0</v>
      </c>
      <c r="CC520" s="70">
        <v>0</v>
      </c>
      <c r="CD520" s="70">
        <v>0</v>
      </c>
    </row>
    <row r="521" spans="1:82">
      <c r="A521" s="70" t="s">
        <v>2236</v>
      </c>
      <c r="B521" s="70">
        <v>60</v>
      </c>
      <c r="C521" s="70">
        <v>9</v>
      </c>
      <c r="D521" s="70">
        <v>4</v>
      </c>
      <c r="E521" s="70">
        <v>2012</v>
      </c>
      <c r="F521" s="70" t="s">
        <v>179</v>
      </c>
      <c r="G521" s="1064" t="s">
        <v>2227</v>
      </c>
      <c r="H521" s="70" t="s">
        <v>2228</v>
      </c>
      <c r="I521" s="148"/>
      <c r="J521" s="71">
        <v>91.698867101352747</v>
      </c>
      <c r="K521" s="71">
        <v>2.363476238523706</v>
      </c>
      <c r="L521" s="71">
        <v>10.565883261398829</v>
      </c>
      <c r="M521" s="71">
        <v>30.57760994377826</v>
      </c>
      <c r="N521" s="71">
        <v>35.826044140111428</v>
      </c>
      <c r="O521" s="71">
        <v>32.489979894265502</v>
      </c>
      <c r="P521" s="71">
        <v>27.102629005067321</v>
      </c>
      <c r="Q521" s="71">
        <v>2.24071573917624</v>
      </c>
      <c r="R521" s="71">
        <v>0</v>
      </c>
      <c r="S521" s="71">
        <v>2.9203433215043599</v>
      </c>
      <c r="T521" s="72"/>
      <c r="U521" s="71">
        <v>3472721</v>
      </c>
      <c r="V521" s="71">
        <v>1004</v>
      </c>
      <c r="W521" s="71">
        <v>229</v>
      </c>
      <c r="X521" s="71">
        <v>5766</v>
      </c>
      <c r="Y521" s="71">
        <v>10134</v>
      </c>
      <c r="Z521" s="71">
        <v>16993</v>
      </c>
      <c r="AA521" s="71">
        <v>5446</v>
      </c>
      <c r="AB521" s="71">
        <v>29388</v>
      </c>
      <c r="AC521" s="71">
        <v>0</v>
      </c>
      <c r="AD521" s="71">
        <v>2.9203433215043599</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8.7319999999999993</v>
      </c>
      <c r="BK521" s="71">
        <v>0</v>
      </c>
      <c r="BL521" s="71">
        <v>7.4829999999999997</v>
      </c>
      <c r="BM521" s="71">
        <v>0</v>
      </c>
      <c r="BN521" s="72"/>
      <c r="BO521" s="71">
        <v>0</v>
      </c>
      <c r="BP521" s="71">
        <v>0</v>
      </c>
      <c r="BQ521" s="71">
        <v>2</v>
      </c>
      <c r="BR521" s="71">
        <v>0</v>
      </c>
      <c r="BS521" s="71">
        <v>1</v>
      </c>
      <c r="BT521" s="71">
        <v>0</v>
      </c>
      <c r="BU521"/>
      <c r="BV521" s="70">
        <v>16.215</v>
      </c>
      <c r="BW521" s="70">
        <v>0</v>
      </c>
      <c r="BX521" s="70">
        <v>0</v>
      </c>
      <c r="BY521" s="70">
        <v>0</v>
      </c>
      <c r="BZ521" s="70">
        <v>0</v>
      </c>
      <c r="CA521" s="70">
        <v>0</v>
      </c>
      <c r="CB521" s="70">
        <v>0</v>
      </c>
      <c r="CC521" s="70">
        <v>0</v>
      </c>
      <c r="CD521" s="70">
        <v>0</v>
      </c>
    </row>
    <row r="522" spans="1:82">
      <c r="A522" s="70" t="s">
        <v>2237</v>
      </c>
      <c r="B522" s="70">
        <v>61</v>
      </c>
      <c r="C522" s="70">
        <v>10</v>
      </c>
      <c r="D522" s="70">
        <v>4</v>
      </c>
      <c r="E522" s="70">
        <v>2013</v>
      </c>
      <c r="F522" s="70" t="s">
        <v>180</v>
      </c>
      <c r="G522" s="70" t="s">
        <v>2227</v>
      </c>
      <c r="H522" s="70" t="s">
        <v>2228</v>
      </c>
      <c r="I522" s="148"/>
      <c r="J522" s="71">
        <v>87.320006754283256</v>
      </c>
      <c r="K522" s="71">
        <v>1.9683633974804959</v>
      </c>
      <c r="L522" s="71">
        <v>10.15372916055801</v>
      </c>
      <c r="M522" s="71">
        <v>30.294658112335799</v>
      </c>
      <c r="N522" s="71">
        <v>34.49743959976243</v>
      </c>
      <c r="O522" s="71">
        <v>31.791363972831792</v>
      </c>
      <c r="P522" s="71">
        <v>27.144807540667752</v>
      </c>
      <c r="Q522" s="71">
        <v>2.2821240768286302</v>
      </c>
      <c r="R522" s="71">
        <v>0</v>
      </c>
      <c r="S522" s="71">
        <v>3.5583269738556051</v>
      </c>
      <c r="T522" s="72"/>
      <c r="U522" s="71">
        <v>3321582</v>
      </c>
      <c r="V522" s="71">
        <v>1004</v>
      </c>
      <c r="W522" s="71">
        <v>229</v>
      </c>
      <c r="X522" s="71">
        <v>5766</v>
      </c>
      <c r="Y522" s="71">
        <v>10240</v>
      </c>
      <c r="Z522" s="71">
        <v>17370</v>
      </c>
      <c r="AA522" s="71">
        <v>5434</v>
      </c>
      <c r="AB522" s="71">
        <v>29502</v>
      </c>
      <c r="AC522" s="71">
        <v>0</v>
      </c>
      <c r="AD522" s="71">
        <v>3.5583269738556051</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13.287000000000001</v>
      </c>
      <c r="BK522" s="71">
        <v>0</v>
      </c>
      <c r="BL522" s="71">
        <v>8.2070000000000007</v>
      </c>
      <c r="BM522" s="71">
        <v>0</v>
      </c>
      <c r="BN522" s="72"/>
      <c r="BO522" s="71">
        <v>0</v>
      </c>
      <c r="BP522" s="71">
        <v>0</v>
      </c>
      <c r="BQ522" s="71">
        <v>3</v>
      </c>
      <c r="BR522" s="71">
        <v>0</v>
      </c>
      <c r="BS522" s="71">
        <v>1</v>
      </c>
      <c r="BT522" s="71">
        <v>0</v>
      </c>
      <c r="BU522"/>
      <c r="BV522" s="70">
        <v>21.494</v>
      </c>
      <c r="BW522" s="70">
        <v>0</v>
      </c>
      <c r="BX522" s="70">
        <v>0</v>
      </c>
      <c r="BY522" s="70">
        <v>0</v>
      </c>
      <c r="BZ522" s="70">
        <v>0</v>
      </c>
      <c r="CA522" s="70">
        <v>0</v>
      </c>
      <c r="CB522" s="70">
        <v>0</v>
      </c>
      <c r="CC522" s="70">
        <v>0</v>
      </c>
      <c r="CD522" s="70">
        <v>0</v>
      </c>
    </row>
    <row r="523" spans="1:82">
      <c r="A523" s="70" t="s">
        <v>2238</v>
      </c>
      <c r="B523" s="70">
        <v>62</v>
      </c>
      <c r="C523" s="70">
        <v>11</v>
      </c>
      <c r="D523" s="70">
        <v>4</v>
      </c>
      <c r="E523" s="70">
        <v>2014</v>
      </c>
      <c r="F523" s="70" t="s">
        <v>181</v>
      </c>
      <c r="G523" s="70" t="s">
        <v>2227</v>
      </c>
      <c r="H523" s="70" t="s">
        <v>2228</v>
      </c>
      <c r="I523" s="148"/>
      <c r="J523" s="71">
        <v>94.722255203626105</v>
      </c>
      <c r="K523" s="71">
        <v>2.2649279086001739</v>
      </c>
      <c r="L523" s="71">
        <v>12.943800813900131</v>
      </c>
      <c r="M523" s="71">
        <v>31.222042350097439</v>
      </c>
      <c r="N523" s="71">
        <v>30.564415514682871</v>
      </c>
      <c r="O523" s="71">
        <v>30.537614181038521</v>
      </c>
      <c r="P523" s="71">
        <v>26.924366412243824</v>
      </c>
      <c r="Q523" s="71">
        <v>2.2003978631763501</v>
      </c>
      <c r="R523" s="71">
        <v>0</v>
      </c>
      <c r="S523" s="71">
        <v>3.8527357325635618</v>
      </c>
      <c r="T523" s="72"/>
      <c r="U523" s="71">
        <v>3675749</v>
      </c>
      <c r="V523" s="71">
        <v>886</v>
      </c>
      <c r="W523" s="71">
        <v>297</v>
      </c>
      <c r="X523" s="71">
        <v>6075</v>
      </c>
      <c r="Y523" s="71">
        <v>10376</v>
      </c>
      <c r="Z523" s="71">
        <v>17573</v>
      </c>
      <c r="AA523" s="71">
        <v>5362</v>
      </c>
      <c r="AB523" s="71">
        <v>29648</v>
      </c>
      <c r="AC523" s="71">
        <v>0</v>
      </c>
      <c r="AD523" s="71">
        <v>3.8527357325635618</v>
      </c>
      <c r="AE523" s="72"/>
      <c r="AF523" s="71"/>
      <c r="AG523" s="71"/>
      <c r="AH523" s="71"/>
      <c r="AI523" s="71"/>
      <c r="AJ523" s="71"/>
      <c r="AK523" s="71"/>
      <c r="AL523" s="71"/>
      <c r="AM523" s="71"/>
      <c r="AN523" s="71"/>
      <c r="AO523" s="71"/>
      <c r="AP523" s="71"/>
      <c r="AQ523" s="72"/>
      <c r="AR523" s="71">
        <v>1070</v>
      </c>
      <c r="AS523" s="71">
        <v>160</v>
      </c>
      <c r="AT523" s="71">
        <v>0</v>
      </c>
      <c r="AU523" s="71">
        <v>0</v>
      </c>
      <c r="AV523" s="71">
        <v>0</v>
      </c>
      <c r="AW523" s="71">
        <v>0</v>
      </c>
      <c r="AX523" s="71"/>
      <c r="AY523" s="72"/>
      <c r="AZ523" s="71">
        <v>4684.49</v>
      </c>
      <c r="BA523" s="71">
        <v>4888.05</v>
      </c>
      <c r="BB523" s="71">
        <v>0</v>
      </c>
      <c r="BC523" s="71">
        <v>0</v>
      </c>
      <c r="BD523" s="71">
        <v>0</v>
      </c>
      <c r="BE523" s="71">
        <v>0</v>
      </c>
      <c r="BF523" s="71"/>
      <c r="BG523" s="72"/>
      <c r="BH523" s="71">
        <v>0</v>
      </c>
      <c r="BI523" s="71">
        <v>0</v>
      </c>
      <c r="BJ523" s="71">
        <v>13.606999999999999</v>
      </c>
      <c r="BK523" s="71">
        <v>0</v>
      </c>
      <c r="BL523" s="71">
        <v>8.0109999999999992</v>
      </c>
      <c r="BM523" s="71">
        <v>0</v>
      </c>
      <c r="BN523" s="72"/>
      <c r="BO523" s="71">
        <v>0</v>
      </c>
      <c r="BP523" s="71">
        <v>0</v>
      </c>
      <c r="BQ523" s="71">
        <v>3</v>
      </c>
      <c r="BR523" s="71">
        <v>0</v>
      </c>
      <c r="BS523" s="71">
        <v>1</v>
      </c>
      <c r="BT523" s="71">
        <v>0</v>
      </c>
      <c r="BU523"/>
      <c r="BV523" s="70">
        <v>21.617999999999999</v>
      </c>
      <c r="BW523" s="70">
        <v>0</v>
      </c>
      <c r="BX523" s="70">
        <v>0</v>
      </c>
      <c r="BY523" s="70">
        <v>0</v>
      </c>
      <c r="BZ523" s="70">
        <v>0</v>
      </c>
      <c r="CA523" s="70">
        <v>0</v>
      </c>
      <c r="CB523" s="70">
        <v>0</v>
      </c>
      <c r="CC523" s="70">
        <v>0</v>
      </c>
      <c r="CD523" s="70">
        <v>0</v>
      </c>
    </row>
    <row r="524" spans="1:82">
      <c r="A524" s="70" t="s">
        <v>2239</v>
      </c>
      <c r="B524" s="70">
        <v>63</v>
      </c>
      <c r="C524" s="70">
        <v>12</v>
      </c>
      <c r="D524" s="70">
        <v>4</v>
      </c>
      <c r="E524" s="70">
        <v>2015</v>
      </c>
      <c r="F524" s="70" t="s">
        <v>182</v>
      </c>
      <c r="G524" s="70" t="s">
        <v>2227</v>
      </c>
      <c r="H524" s="70" t="s">
        <v>2228</v>
      </c>
      <c r="I524" s="148"/>
      <c r="J524" s="71">
        <v>91.733584832438183</v>
      </c>
      <c r="K524" s="71">
        <v>2.0336408307884142</v>
      </c>
      <c r="L524" s="71">
        <v>12.9467472432493</v>
      </c>
      <c r="M524" s="71">
        <v>29.880009438076829</v>
      </c>
      <c r="N524" s="71">
        <v>27.493535728743279</v>
      </c>
      <c r="O524" s="71">
        <v>30.637234965047753</v>
      </c>
      <c r="P524" s="71">
        <v>26.78985405280492</v>
      </c>
      <c r="Q524" s="71">
        <v>2.1546289275055299</v>
      </c>
      <c r="R524" s="71">
        <v>0</v>
      </c>
      <c r="S524" s="71">
        <v>4.0687834628652011</v>
      </c>
      <c r="T524" s="72"/>
      <c r="U524" s="71">
        <v>4063507</v>
      </c>
      <c r="V524" s="71">
        <v>886</v>
      </c>
      <c r="W524" s="71">
        <v>297</v>
      </c>
      <c r="X524" s="71">
        <v>6075</v>
      </c>
      <c r="Y524" s="71">
        <v>10530</v>
      </c>
      <c r="Z524" s="71">
        <v>17800</v>
      </c>
      <c r="AA524" s="71">
        <v>5331</v>
      </c>
      <c r="AB524" s="71">
        <v>29656</v>
      </c>
      <c r="AC524" s="71">
        <v>0</v>
      </c>
      <c r="AD524" s="71">
        <v>4.0687834628652011</v>
      </c>
      <c r="AE524" s="72"/>
      <c r="AF524" s="71">
        <v>46625915.328550532</v>
      </c>
      <c r="AG524" s="71">
        <v>1630961.3208930041</v>
      </c>
      <c r="AH524" s="71">
        <v>2431736.942169989</v>
      </c>
      <c r="AI524" s="71">
        <v>37552716.955380253</v>
      </c>
      <c r="AJ524" s="71">
        <v>43887521.752727561</v>
      </c>
      <c r="AK524" s="71">
        <v>0</v>
      </c>
      <c r="AL524" s="71">
        <v>0</v>
      </c>
      <c r="AM524" s="71">
        <v>4064230.3977588578</v>
      </c>
      <c r="AN524" s="71">
        <v>0</v>
      </c>
      <c r="AO524" s="71">
        <v>0</v>
      </c>
      <c r="AP524" s="71">
        <v>136193082.6974802</v>
      </c>
      <c r="AQ524" s="72"/>
      <c r="AR524" s="71">
        <v>1159</v>
      </c>
      <c r="AS524" s="71">
        <v>201</v>
      </c>
      <c r="AT524" s="71">
        <v>0</v>
      </c>
      <c r="AU524" s="71">
        <v>0</v>
      </c>
      <c r="AV524" s="71">
        <v>0</v>
      </c>
      <c r="AW524" s="71">
        <v>0</v>
      </c>
      <c r="AX524" s="71"/>
      <c r="AY524" s="72"/>
      <c r="AZ524" s="71">
        <v>5168.4400000000014</v>
      </c>
      <c r="BA524" s="71">
        <v>6398.75</v>
      </c>
      <c r="BB524" s="71">
        <v>0</v>
      </c>
      <c r="BC524" s="71">
        <v>0</v>
      </c>
      <c r="BD524" s="71">
        <v>0</v>
      </c>
      <c r="BE524" s="71">
        <v>0</v>
      </c>
      <c r="BF524" s="71"/>
      <c r="BG524" s="72"/>
      <c r="BH524" s="71">
        <v>0</v>
      </c>
      <c r="BI524" s="71">
        <v>0</v>
      </c>
      <c r="BJ524" s="71">
        <v>10.739000000000001</v>
      </c>
      <c r="BK524" s="71">
        <v>0</v>
      </c>
      <c r="BL524" s="71">
        <v>7.7439999999999998</v>
      </c>
      <c r="BM524" s="71">
        <v>0</v>
      </c>
      <c r="BN524" s="72"/>
      <c r="BO524" s="71">
        <v>0</v>
      </c>
      <c r="BP524" s="71">
        <v>0</v>
      </c>
      <c r="BQ524" s="71">
        <v>2</v>
      </c>
      <c r="BR524" s="71">
        <v>0</v>
      </c>
      <c r="BS524" s="71">
        <v>1</v>
      </c>
      <c r="BT524" s="71">
        <v>0</v>
      </c>
      <c r="BU524"/>
      <c r="BV524" s="70">
        <v>18.483000000000001</v>
      </c>
      <c r="BW524" s="70">
        <v>0</v>
      </c>
      <c r="BX524" s="70">
        <v>0</v>
      </c>
      <c r="BY524" s="70">
        <v>0</v>
      </c>
      <c r="BZ524" s="70">
        <v>0</v>
      </c>
      <c r="CA524" s="70">
        <v>0</v>
      </c>
      <c r="CB524" s="70">
        <v>0</v>
      </c>
      <c r="CC524" s="70">
        <v>0</v>
      </c>
      <c r="CD524" s="70">
        <v>0</v>
      </c>
    </row>
    <row r="525" spans="1:82">
      <c r="A525" s="70" t="s">
        <v>2240</v>
      </c>
      <c r="B525" s="70">
        <v>64</v>
      </c>
      <c r="C525" s="70">
        <v>13</v>
      </c>
      <c r="D525" s="70">
        <v>4</v>
      </c>
      <c r="E525" s="70">
        <v>2016</v>
      </c>
      <c r="F525" s="70" t="s">
        <v>155</v>
      </c>
      <c r="G525" s="70" t="s">
        <v>2227</v>
      </c>
      <c r="H525" s="70" t="s">
        <v>2228</v>
      </c>
      <c r="I525" s="148"/>
      <c r="J525" s="71">
        <v>71.605353975641222</v>
      </c>
      <c r="K525" s="71">
        <v>1.9781602121153805</v>
      </c>
      <c r="L525" s="71">
        <v>12.222309008355293</v>
      </c>
      <c r="M525" s="71">
        <v>24.299183005955935</v>
      </c>
      <c r="N525" s="71">
        <v>27.886682615556385</v>
      </c>
      <c r="O525" s="71">
        <v>30.562743327597612</v>
      </c>
      <c r="P525" s="71">
        <v>25.965010015620479</v>
      </c>
      <c r="Q525" s="71">
        <v>2.0944515218747788</v>
      </c>
      <c r="R525" s="71">
        <v>0</v>
      </c>
      <c r="S525" s="71">
        <v>3.3019876285208469</v>
      </c>
      <c r="T525" s="72"/>
      <c r="U525" s="71">
        <v>3354961</v>
      </c>
      <c r="V525" s="71">
        <v>886</v>
      </c>
      <c r="W525" s="71">
        <v>297</v>
      </c>
      <c r="X525" s="71">
        <v>6075</v>
      </c>
      <c r="Y525" s="71">
        <v>10741</v>
      </c>
      <c r="Z525" s="71">
        <v>17975</v>
      </c>
      <c r="AA525" s="71">
        <v>5344</v>
      </c>
      <c r="AB525" s="71">
        <v>29653</v>
      </c>
      <c r="AC525" s="71">
        <v>0</v>
      </c>
      <c r="AD525" s="71">
        <v>3.3019876285208469</v>
      </c>
      <c r="AE525" s="72"/>
      <c r="AF525" s="71">
        <v>37505236.468594506</v>
      </c>
      <c r="AG525" s="71">
        <v>1643428.7644460341</v>
      </c>
      <c r="AH525" s="71">
        <v>1803586.017835672</v>
      </c>
      <c r="AI525" s="71">
        <v>39044793.746005513</v>
      </c>
      <c r="AJ525" s="71">
        <v>46667925.545971923</v>
      </c>
      <c r="AK525" s="71">
        <v>0</v>
      </c>
      <c r="AL525" s="71">
        <v>0</v>
      </c>
      <c r="AM525" s="71">
        <v>4066976.4491702998</v>
      </c>
      <c r="AN525" s="71">
        <v>0</v>
      </c>
      <c r="AO525" s="71">
        <v>0</v>
      </c>
      <c r="AP525" s="71">
        <v>130731946.99202396</v>
      </c>
      <c r="AQ525" s="72"/>
      <c r="AR525" s="71">
        <v>1219</v>
      </c>
      <c r="AS525" s="71">
        <v>213</v>
      </c>
      <c r="AT525" s="71">
        <v>0</v>
      </c>
      <c r="AU525" s="71">
        <v>0</v>
      </c>
      <c r="AV525" s="71">
        <v>0</v>
      </c>
      <c r="AW525" s="71">
        <v>0</v>
      </c>
      <c r="AX525" s="71"/>
      <c r="AY525" s="72"/>
      <c r="AZ525" s="71">
        <v>5484.87</v>
      </c>
      <c r="BA525" s="71">
        <v>6664.15</v>
      </c>
      <c r="BB525" s="71">
        <v>0</v>
      </c>
      <c r="BC525" s="71">
        <v>0</v>
      </c>
      <c r="BD525" s="71">
        <v>0</v>
      </c>
      <c r="BE525" s="71">
        <v>0</v>
      </c>
      <c r="BF525" s="71"/>
      <c r="BG525" s="72"/>
      <c r="BH525" s="71">
        <v>0</v>
      </c>
      <c r="BI525" s="71">
        <v>0</v>
      </c>
      <c r="BJ525" s="71">
        <v>10.298999999999999</v>
      </c>
      <c r="BK525" s="71">
        <v>0</v>
      </c>
      <c r="BL525" s="71">
        <v>0</v>
      </c>
      <c r="BM525" s="71">
        <v>0</v>
      </c>
      <c r="BN525" s="72"/>
      <c r="BO525" s="71">
        <v>0</v>
      </c>
      <c r="BP525" s="71">
        <v>0</v>
      </c>
      <c r="BQ525" s="71">
        <v>2</v>
      </c>
      <c r="BR525" s="71">
        <v>0</v>
      </c>
      <c r="BS525" s="71">
        <v>0</v>
      </c>
      <c r="BT525" s="71">
        <v>0</v>
      </c>
      <c r="BU525"/>
      <c r="BV525" s="70">
        <v>10.298999999999999</v>
      </c>
      <c r="BW525" s="70">
        <v>0</v>
      </c>
      <c r="BX525" s="70">
        <v>0</v>
      </c>
      <c r="BY525" s="70">
        <v>0</v>
      </c>
      <c r="BZ525" s="70">
        <v>0</v>
      </c>
      <c r="CA525" s="70">
        <v>0</v>
      </c>
      <c r="CB525" s="70">
        <v>0</v>
      </c>
      <c r="CC525" s="70">
        <v>0</v>
      </c>
      <c r="CD525" s="70">
        <v>0</v>
      </c>
    </row>
    <row r="526" spans="1:82">
      <c r="A526" s="70" t="s">
        <v>2241</v>
      </c>
      <c r="B526" s="70">
        <v>65</v>
      </c>
      <c r="C526" s="70">
        <v>14</v>
      </c>
      <c r="D526" s="70">
        <v>4</v>
      </c>
      <c r="E526" s="70">
        <v>2017</v>
      </c>
      <c r="F526" s="70" t="s">
        <v>156</v>
      </c>
      <c r="G526" s="70" t="s">
        <v>2227</v>
      </c>
      <c r="H526" s="70" t="s">
        <v>2228</v>
      </c>
      <c r="I526" s="148"/>
      <c r="J526" s="71">
        <v>53.431717624227133</v>
      </c>
      <c r="K526" s="71">
        <v>2.0324100861607781</v>
      </c>
      <c r="L526" s="71">
        <v>12.123605825623217</v>
      </c>
      <c r="M526" s="71">
        <v>22.624116401908026</v>
      </c>
      <c r="N526" s="71">
        <v>26.204202990862804</v>
      </c>
      <c r="O526" s="71">
        <v>30.204526126999983</v>
      </c>
      <c r="P526" s="71">
        <v>25.621897033314504</v>
      </c>
      <c r="Q526" s="71">
        <v>2.02756692982069</v>
      </c>
      <c r="R526" s="71">
        <v>0</v>
      </c>
      <c r="S526" s="71">
        <v>3.5683697781928529</v>
      </c>
      <c r="T526" s="72"/>
      <c r="U526" s="71">
        <v>2692494</v>
      </c>
      <c r="V526" s="71">
        <v>886</v>
      </c>
      <c r="W526" s="71">
        <v>297</v>
      </c>
      <c r="X526" s="71">
        <v>6075</v>
      </c>
      <c r="Y526" s="71">
        <v>10905</v>
      </c>
      <c r="Z526" s="71">
        <v>18059</v>
      </c>
      <c r="AA526" s="71">
        <v>5307</v>
      </c>
      <c r="AB526" s="71">
        <v>29685</v>
      </c>
      <c r="AC526" s="71">
        <v>0</v>
      </c>
      <c r="AD526" s="71">
        <v>3.5683697781928529</v>
      </c>
      <c r="AE526" s="72"/>
      <c r="AF526" s="71">
        <v>28664223.31561131</v>
      </c>
      <c r="AG526" s="71">
        <v>1663712.7882246</v>
      </c>
      <c r="AH526" s="71">
        <v>2420253.955316639</v>
      </c>
      <c r="AI526" s="71">
        <v>37098242.519085273</v>
      </c>
      <c r="AJ526" s="71">
        <v>48318716.004829861</v>
      </c>
      <c r="AK526" s="71">
        <v>0</v>
      </c>
      <c r="AL526" s="71">
        <v>0</v>
      </c>
      <c r="AM526" s="71">
        <v>4077735.897377613</v>
      </c>
      <c r="AN526" s="71">
        <v>0</v>
      </c>
      <c r="AO526" s="71">
        <v>0</v>
      </c>
      <c r="AP526" s="71">
        <v>122242884.4804453</v>
      </c>
      <c r="AQ526" s="72"/>
      <c r="AR526" s="71">
        <v>1280</v>
      </c>
      <c r="AS526" s="71">
        <v>229</v>
      </c>
      <c r="AT526" s="71">
        <v>0</v>
      </c>
      <c r="AU526" s="71">
        <v>0</v>
      </c>
      <c r="AV526" s="71">
        <v>0</v>
      </c>
      <c r="AW526" s="71">
        <v>0</v>
      </c>
      <c r="AX526" s="71"/>
      <c r="AY526" s="72"/>
      <c r="AZ526" s="71">
        <v>5787.27</v>
      </c>
      <c r="BA526" s="71">
        <v>7980.85</v>
      </c>
      <c r="BB526" s="71">
        <v>0</v>
      </c>
      <c r="BC526" s="71">
        <v>0</v>
      </c>
      <c r="BD526" s="71">
        <v>0</v>
      </c>
      <c r="BE526" s="71">
        <v>0</v>
      </c>
      <c r="BF526" s="71"/>
      <c r="BG526" s="72"/>
      <c r="BH526" s="71">
        <v>0</v>
      </c>
      <c r="BI526" s="71">
        <v>0</v>
      </c>
      <c r="BJ526" s="71">
        <v>9.83</v>
      </c>
      <c r="BK526" s="71">
        <v>0</v>
      </c>
      <c r="BL526" s="71">
        <v>6.5380000000000003</v>
      </c>
      <c r="BM526" s="71">
        <v>0</v>
      </c>
      <c r="BN526" s="72"/>
      <c r="BO526" s="71">
        <v>0</v>
      </c>
      <c r="BP526" s="71">
        <v>0</v>
      </c>
      <c r="BQ526" s="71">
        <v>2</v>
      </c>
      <c r="BR526" s="71">
        <v>0</v>
      </c>
      <c r="BS526" s="71">
        <v>1</v>
      </c>
      <c r="BT526" s="71">
        <v>0</v>
      </c>
      <c r="BU526"/>
      <c r="BV526" s="70">
        <v>16.367999999999999</v>
      </c>
      <c r="BW526" s="70">
        <v>0</v>
      </c>
      <c r="BX526" s="70">
        <v>0</v>
      </c>
      <c r="BY526" s="70">
        <v>0</v>
      </c>
      <c r="BZ526" s="70">
        <v>0</v>
      </c>
      <c r="CA526" s="70">
        <v>0</v>
      </c>
      <c r="CB526" s="70">
        <v>0</v>
      </c>
      <c r="CC526" s="70">
        <v>0</v>
      </c>
      <c r="CD526" s="70">
        <v>0</v>
      </c>
    </row>
    <row r="527" spans="1:82">
      <c r="A527" s="70" t="s">
        <v>2242</v>
      </c>
      <c r="B527" s="70">
        <v>66</v>
      </c>
      <c r="C527" s="70">
        <v>15</v>
      </c>
      <c r="D527" s="70">
        <v>4</v>
      </c>
      <c r="E527" s="70">
        <v>2018</v>
      </c>
      <c r="F527" s="70" t="s">
        <v>183</v>
      </c>
      <c r="G527" s="70" t="s">
        <v>2227</v>
      </c>
      <c r="H527" s="70" t="s">
        <v>2228</v>
      </c>
      <c r="I527" s="148"/>
      <c r="J527" s="71">
        <v>66.440096266792025</v>
      </c>
      <c r="K527" s="71">
        <v>1.7151497860897118</v>
      </c>
      <c r="L527" s="71">
        <v>10.948982360831618</v>
      </c>
      <c r="M527" s="71">
        <v>20.642006771381226</v>
      </c>
      <c r="N527" s="71">
        <v>18.471162511891482</v>
      </c>
      <c r="O527" s="71">
        <v>29.881576399886622</v>
      </c>
      <c r="P527" s="71">
        <v>25.653643698815042</v>
      </c>
      <c r="Q527" s="71">
        <v>1.88184032389149</v>
      </c>
      <c r="R527" s="71">
        <v>0</v>
      </c>
      <c r="S527" s="71">
        <v>3.9230031527454985</v>
      </c>
      <c r="T527" s="72"/>
      <c r="U527" s="71">
        <v>3694713</v>
      </c>
      <c r="V527" s="71">
        <v>886</v>
      </c>
      <c r="W527" s="71">
        <v>297</v>
      </c>
      <c r="X527" s="71">
        <v>6075</v>
      </c>
      <c r="Y527" s="71">
        <v>11120</v>
      </c>
      <c r="Z527" s="71">
        <v>18208</v>
      </c>
      <c r="AA527" s="71">
        <v>5367</v>
      </c>
      <c r="AB527" s="71">
        <v>29691</v>
      </c>
      <c r="AC527" s="71">
        <v>0</v>
      </c>
      <c r="AD527" s="71">
        <v>3.923003152745498</v>
      </c>
      <c r="AE527" s="72"/>
      <c r="AF527" s="71">
        <v>36094896.186299764</v>
      </c>
      <c r="AG527" s="71">
        <v>1505028.223183834</v>
      </c>
      <c r="AH527" s="71">
        <v>2298613.0006264318</v>
      </c>
      <c r="AI527" s="71">
        <v>35631756.5311905</v>
      </c>
      <c r="AJ527" s="71">
        <v>41396349.660531729</v>
      </c>
      <c r="AK527" s="71">
        <v>0</v>
      </c>
      <c r="AL527" s="71">
        <v>0</v>
      </c>
      <c r="AM527" s="71">
        <v>4086999.1281395671</v>
      </c>
      <c r="AN527" s="71">
        <v>0</v>
      </c>
      <c r="AO527" s="71">
        <v>0</v>
      </c>
      <c r="AP527" s="71">
        <v>121013642.72997183</v>
      </c>
      <c r="AQ527" s="72"/>
      <c r="AR527" s="71">
        <v>1337</v>
      </c>
      <c r="AS527" s="71">
        <v>244</v>
      </c>
      <c r="AT527" s="71">
        <v>0</v>
      </c>
      <c r="AU527" s="71">
        <v>0</v>
      </c>
      <c r="AV527" s="71">
        <v>0</v>
      </c>
      <c r="AW527" s="71">
        <v>0</v>
      </c>
      <c r="AX527" s="71"/>
      <c r="AY527" s="72"/>
      <c r="AZ527" s="71">
        <v>6097.7400000000016</v>
      </c>
      <c r="BA527" s="71">
        <v>8823.25</v>
      </c>
      <c r="BB527" s="71">
        <v>0</v>
      </c>
      <c r="BC527" s="71">
        <v>0</v>
      </c>
      <c r="BD527" s="71">
        <v>0</v>
      </c>
      <c r="BE527" s="71">
        <v>0</v>
      </c>
      <c r="BF527" s="71"/>
      <c r="BG527" s="72"/>
      <c r="BH527" s="71">
        <v>0</v>
      </c>
      <c r="BI527" s="71">
        <v>0</v>
      </c>
      <c r="BJ527" s="71">
        <v>9.9079999999999995</v>
      </c>
      <c r="BK527" s="71">
        <v>0</v>
      </c>
      <c r="BL527" s="71">
        <v>31.276</v>
      </c>
      <c r="BM527" s="71">
        <v>0</v>
      </c>
      <c r="BN527" s="72"/>
      <c r="BO527" s="71">
        <v>0</v>
      </c>
      <c r="BP527" s="71">
        <v>0</v>
      </c>
      <c r="BQ527" s="71">
        <v>2</v>
      </c>
      <c r="BR527" s="71">
        <v>0</v>
      </c>
      <c r="BS527" s="71">
        <v>1</v>
      </c>
      <c r="BT527" s="71">
        <v>0</v>
      </c>
      <c r="BU527"/>
      <c r="BV527" s="70">
        <v>16.113</v>
      </c>
      <c r="BW527" s="70">
        <v>0</v>
      </c>
      <c r="BX527" s="70">
        <v>25.071000000000002</v>
      </c>
      <c r="BY527" s="70">
        <v>0</v>
      </c>
      <c r="BZ527" s="70">
        <v>0</v>
      </c>
      <c r="CA527" s="70">
        <v>0</v>
      </c>
      <c r="CB527" s="70">
        <v>0</v>
      </c>
      <c r="CC527" s="70">
        <v>0</v>
      </c>
      <c r="CD527" s="70">
        <v>0</v>
      </c>
    </row>
    <row r="528" spans="1:82">
      <c r="A528" s="70" t="s">
        <v>2243</v>
      </c>
      <c r="B528" s="70">
        <v>67</v>
      </c>
      <c r="C528" s="70">
        <v>16</v>
      </c>
      <c r="D528" s="70">
        <v>4</v>
      </c>
      <c r="E528" s="70">
        <v>2019</v>
      </c>
      <c r="F528" s="70" t="s">
        <v>158</v>
      </c>
      <c r="G528" s="70" t="s">
        <v>2227</v>
      </c>
      <c r="H528" s="70" t="s">
        <v>2228</v>
      </c>
      <c r="I528" s="148"/>
      <c r="J528" s="71">
        <v>66.564867025799785</v>
      </c>
      <c r="K528" s="71">
        <v>1.6297018262061247</v>
      </c>
      <c r="L528" s="71">
        <v>11.13426693217532</v>
      </c>
      <c r="M528" s="71">
        <v>21.677286633714939</v>
      </c>
      <c r="N528" s="71">
        <v>18.560746887534336</v>
      </c>
      <c r="O528" s="71">
        <v>29.322739542383328</v>
      </c>
      <c r="P528" s="71">
        <v>25.78450401121647</v>
      </c>
      <c r="Q528" s="71">
        <v>1.8416180818508201</v>
      </c>
      <c r="R528" s="71">
        <v>0</v>
      </c>
      <c r="S528" s="71">
        <v>4.6766170038835133</v>
      </c>
      <c r="T528" s="72"/>
      <c r="U528" s="71">
        <v>3693901</v>
      </c>
      <c r="V528" s="71">
        <v>886</v>
      </c>
      <c r="W528" s="71">
        <v>297</v>
      </c>
      <c r="X528" s="71">
        <v>6075</v>
      </c>
      <c r="Y528" s="71">
        <v>11385</v>
      </c>
      <c r="Z528" s="71">
        <v>18358</v>
      </c>
      <c r="AA528" s="71">
        <v>5354</v>
      </c>
      <c r="AB528" s="71">
        <v>29843</v>
      </c>
      <c r="AC528" s="71">
        <v>0</v>
      </c>
      <c r="AD528" s="71">
        <v>4.6766170038835133</v>
      </c>
      <c r="AE528" s="72"/>
      <c r="AF528" s="71">
        <v>36937424.161302999</v>
      </c>
      <c r="AG528" s="71">
        <v>1458553.256699024</v>
      </c>
      <c r="AH528" s="71">
        <v>2442718.614533565</v>
      </c>
      <c r="AI528" s="71">
        <v>36430554.944585532</v>
      </c>
      <c r="AJ528" s="71">
        <v>38234510.125918306</v>
      </c>
      <c r="AK528" s="71">
        <v>0</v>
      </c>
      <c r="AL528" s="71">
        <v>0</v>
      </c>
      <c r="AM528" s="71">
        <v>4064391.9420162817</v>
      </c>
      <c r="AN528" s="71">
        <v>0</v>
      </c>
      <c r="AO528" s="71">
        <v>0</v>
      </c>
      <c r="AP528" s="71">
        <v>119568153.0450557</v>
      </c>
      <c r="AQ528" s="72"/>
      <c r="AR528" s="71">
        <v>1414</v>
      </c>
      <c r="AS528" s="71">
        <v>252</v>
      </c>
      <c r="AT528" s="71">
        <v>0</v>
      </c>
      <c r="AU528" s="71">
        <v>0</v>
      </c>
      <c r="AV528" s="71">
        <v>0</v>
      </c>
      <c r="AW528" s="71">
        <v>0</v>
      </c>
      <c r="AX528" s="71"/>
      <c r="AY528" s="72"/>
      <c r="AZ528" s="71">
        <v>6556.7200000000048</v>
      </c>
      <c r="BA528" s="71">
        <v>9252.6499999999978</v>
      </c>
      <c r="BB528" s="71">
        <v>0</v>
      </c>
      <c r="BC528" s="71">
        <v>0</v>
      </c>
      <c r="BD528" s="71">
        <v>0</v>
      </c>
      <c r="BE528" s="71">
        <v>0</v>
      </c>
      <c r="BF528" s="71"/>
      <c r="BG528" s="72"/>
      <c r="BH528" s="71">
        <v>0</v>
      </c>
      <c r="BI528" s="71">
        <v>0</v>
      </c>
      <c r="BJ528" s="71">
        <v>8.57</v>
      </c>
      <c r="BK528" s="71">
        <v>0</v>
      </c>
      <c r="BL528" s="71">
        <v>32.719000000000001</v>
      </c>
      <c r="BM528" s="71">
        <v>0</v>
      </c>
      <c r="BN528" s="72"/>
      <c r="BO528" s="71">
        <v>0</v>
      </c>
      <c r="BP528" s="71">
        <v>0</v>
      </c>
      <c r="BQ528" s="71">
        <v>2</v>
      </c>
      <c r="BR528" s="71">
        <v>0</v>
      </c>
      <c r="BS528" s="71">
        <v>1</v>
      </c>
      <c r="BT528" s="71">
        <v>0</v>
      </c>
      <c r="BU528"/>
      <c r="BV528" s="70">
        <v>13.991</v>
      </c>
      <c r="BW528" s="70">
        <v>0</v>
      </c>
      <c r="BX528" s="70">
        <v>27.297999999999998</v>
      </c>
      <c r="BY528" s="70">
        <v>0</v>
      </c>
      <c r="BZ528" s="70">
        <v>0</v>
      </c>
      <c r="CA528" s="70">
        <v>0</v>
      </c>
      <c r="CB528" s="70">
        <v>0</v>
      </c>
      <c r="CC528" s="70">
        <v>0</v>
      </c>
      <c r="CD528" s="70">
        <v>0</v>
      </c>
    </row>
    <row r="529" spans="1:82">
      <c r="A529" s="70" t="s">
        <v>2244</v>
      </c>
      <c r="B529" s="70">
        <v>68</v>
      </c>
      <c r="C529" s="70">
        <v>17</v>
      </c>
      <c r="D529" s="70">
        <v>4</v>
      </c>
      <c r="E529" s="70">
        <v>2020</v>
      </c>
      <c r="F529" s="70" t="s">
        <v>159</v>
      </c>
      <c r="G529" s="70" t="s">
        <v>2227</v>
      </c>
      <c r="H529" s="70" t="s">
        <v>2228</v>
      </c>
      <c r="I529" s="148"/>
      <c r="J529" s="71">
        <v>59.177464668010003</v>
      </c>
      <c r="K529" s="71">
        <v>1.4572574950830053</v>
      </c>
      <c r="L529" s="71">
        <v>11.141824144511638</v>
      </c>
      <c r="M529" s="71">
        <v>20.924692553718142</v>
      </c>
      <c r="N529" s="71">
        <v>21.960720358080383</v>
      </c>
      <c r="O529" s="71">
        <v>25.896582823654558</v>
      </c>
      <c r="P529" s="71">
        <v>24.439995868975767</v>
      </c>
      <c r="Q529" s="71">
        <v>1.76905754486119</v>
      </c>
      <c r="R529" s="71">
        <v>0</v>
      </c>
      <c r="S529" s="71">
        <v>3.5805320537604648</v>
      </c>
      <c r="T529" s="72"/>
      <c r="U529" s="71">
        <v>3340659</v>
      </c>
      <c r="V529" s="71">
        <v>783</v>
      </c>
      <c r="W529" s="71">
        <v>393</v>
      </c>
      <c r="X529" s="71">
        <v>6175</v>
      </c>
      <c r="Y529" s="71">
        <v>11613</v>
      </c>
      <c r="Z529" s="71">
        <v>18505</v>
      </c>
      <c r="AA529" s="71">
        <v>5394</v>
      </c>
      <c r="AB529" s="71">
        <v>30004</v>
      </c>
      <c r="AC529" s="71">
        <v>0</v>
      </c>
      <c r="AD529" s="71">
        <v>3.5805320537604648</v>
      </c>
      <c r="AE529" s="72"/>
      <c r="AF529" s="71">
        <v>33968282.740902223</v>
      </c>
      <c r="AG529" s="71">
        <v>1176732.0702139498</v>
      </c>
      <c r="AH529" s="71">
        <v>2535349.4775037183</v>
      </c>
      <c r="AI529" s="71">
        <v>34846453.074792162</v>
      </c>
      <c r="AJ529" s="71">
        <v>45836592.84348017</v>
      </c>
      <c r="AK529" s="71"/>
      <c r="AL529" s="71"/>
      <c r="AM529" s="71">
        <v>3915855.351392725</v>
      </c>
      <c r="AN529" s="71"/>
      <c r="AO529" s="71"/>
      <c r="AP529" s="71">
        <v>122279265.55828495</v>
      </c>
      <c r="AQ529" s="72"/>
      <c r="AR529" s="71">
        <v>1493</v>
      </c>
      <c r="AS529" s="71">
        <v>258</v>
      </c>
      <c r="AT529" s="71">
        <v>0</v>
      </c>
      <c r="AU529" s="71">
        <v>0</v>
      </c>
      <c r="AV529" s="71">
        <v>0</v>
      </c>
      <c r="AW529" s="71">
        <v>1</v>
      </c>
      <c r="AX529" s="71"/>
      <c r="AY529" s="72"/>
      <c r="AZ529" s="71">
        <v>6988.230000000005</v>
      </c>
      <c r="BA529" s="71">
        <v>10598.95</v>
      </c>
      <c r="BB529" s="71">
        <v>0</v>
      </c>
      <c r="BC529" s="71">
        <v>0</v>
      </c>
      <c r="BD529" s="71">
        <v>0</v>
      </c>
      <c r="BE529" s="71">
        <v>5700</v>
      </c>
      <c r="BF529" s="71"/>
      <c r="BG529" s="72"/>
      <c r="BH529" s="71">
        <v>0</v>
      </c>
      <c r="BI529" s="71">
        <v>0</v>
      </c>
      <c r="BJ529" s="71">
        <v>7.931</v>
      </c>
      <c r="BK529" s="71">
        <v>0</v>
      </c>
      <c r="BL529" s="71">
        <v>28.065000000000001</v>
      </c>
      <c r="BM529" s="71">
        <v>0</v>
      </c>
      <c r="BN529" s="72"/>
      <c r="BO529" s="71">
        <v>0</v>
      </c>
      <c r="BP529" s="71">
        <v>0</v>
      </c>
      <c r="BQ529" s="71">
        <v>2</v>
      </c>
      <c r="BR529" s="71">
        <v>0</v>
      </c>
      <c r="BS529" s="71">
        <v>1</v>
      </c>
      <c r="BT529" s="71">
        <v>0</v>
      </c>
      <c r="BU529"/>
      <c r="BV529" s="70">
        <v>12.936999999999999</v>
      </c>
      <c r="BW529" s="70">
        <v>0</v>
      </c>
      <c r="BX529" s="70">
        <v>23.059000000000001</v>
      </c>
      <c r="BY529" s="70">
        <v>0</v>
      </c>
      <c r="BZ529" s="70">
        <v>0</v>
      </c>
      <c r="CA529" s="70">
        <v>0</v>
      </c>
      <c r="CB529" s="70">
        <v>0</v>
      </c>
      <c r="CC529" s="70">
        <v>0</v>
      </c>
      <c r="CD529" s="70">
        <v>0</v>
      </c>
    </row>
    <row r="530" spans="1:82">
      <c r="A530" s="70" t="s">
        <v>2245</v>
      </c>
      <c r="B530" s="70">
        <v>68</v>
      </c>
      <c r="C530" s="70">
        <v>18</v>
      </c>
      <c r="D530" s="70">
        <v>4</v>
      </c>
      <c r="E530" s="70">
        <v>2021</v>
      </c>
      <c r="F530" s="70" t="s">
        <v>160</v>
      </c>
      <c r="G530" s="70" t="s">
        <v>2227</v>
      </c>
      <c r="H530" s="70" t="s">
        <v>2228</v>
      </c>
      <c r="I530" s="148"/>
      <c r="J530" s="71">
        <v>61.79446538937966</v>
      </c>
      <c r="K530" s="71">
        <v>1.5750743640582674</v>
      </c>
      <c r="L530" s="71">
        <v>10.124141177029122</v>
      </c>
      <c r="M530" s="71">
        <v>19.254593571970979</v>
      </c>
      <c r="N530" s="71">
        <v>21.32198024007992</v>
      </c>
      <c r="O530" s="71">
        <v>25.453892776213948</v>
      </c>
      <c r="P530" s="71">
        <v>25.059167199479514</v>
      </c>
      <c r="Q530" s="71">
        <v>1.7577438681998101</v>
      </c>
      <c r="R530" s="71">
        <v>0</v>
      </c>
      <c r="S530" s="71">
        <v>2.7903780749268821</v>
      </c>
      <c r="T530" s="72"/>
      <c r="U530" s="71">
        <v>3803107</v>
      </c>
      <c r="V530" s="71">
        <v>783</v>
      </c>
      <c r="W530" s="71">
        <v>393</v>
      </c>
      <c r="X530" s="71">
        <v>6175</v>
      </c>
      <c r="Y530" s="71">
        <v>11775</v>
      </c>
      <c r="Z530" s="71">
        <v>18728</v>
      </c>
      <c r="AA530" s="71">
        <v>5393</v>
      </c>
      <c r="AB530" s="71">
        <v>30105</v>
      </c>
      <c r="AC530" s="71">
        <v>0</v>
      </c>
      <c r="AD530" s="71">
        <v>2.7903780749268821</v>
      </c>
      <c r="AE530" s="72"/>
      <c r="AF530" s="71">
        <v>36884508.580046386</v>
      </c>
      <c r="AG530" s="71">
        <v>1312095.3226753753</v>
      </c>
      <c r="AH530" s="71">
        <v>2269148.9289305885</v>
      </c>
      <c r="AI530" s="71">
        <v>37062578.500214405</v>
      </c>
      <c r="AJ530" s="71">
        <v>48956562.881287798</v>
      </c>
      <c r="AK530" s="71">
        <v>0</v>
      </c>
      <c r="AL530" s="71">
        <v>0</v>
      </c>
      <c r="AM530" s="71">
        <v>3951699.3424539072</v>
      </c>
      <c r="AN530" s="71">
        <v>0</v>
      </c>
      <c r="AO530" s="71">
        <v>0</v>
      </c>
      <c r="AP530" s="71">
        <v>130436593.55560847</v>
      </c>
      <c r="AQ530" s="72"/>
      <c r="AR530" s="71">
        <v>1591</v>
      </c>
      <c r="AS530" s="71">
        <v>262</v>
      </c>
      <c r="AT530" s="71">
        <v>0</v>
      </c>
      <c r="AU530" s="71">
        <v>0</v>
      </c>
      <c r="AV530" s="71">
        <v>0</v>
      </c>
      <c r="AW530" s="71">
        <v>1</v>
      </c>
      <c r="AX530" s="71"/>
      <c r="AY530" s="72"/>
      <c r="AZ530" s="71">
        <v>7553.4600000000046</v>
      </c>
      <c r="BA530" s="71">
        <v>11408.95</v>
      </c>
      <c r="BB530" s="71">
        <v>0</v>
      </c>
      <c r="BC530" s="71">
        <v>0</v>
      </c>
      <c r="BD530" s="71">
        <v>0</v>
      </c>
      <c r="BE530" s="71">
        <v>5700</v>
      </c>
      <c r="BF530" s="71"/>
      <c r="BG530" s="72"/>
      <c r="BH530" s="71">
        <v>0</v>
      </c>
      <c r="BI530" s="71">
        <v>0</v>
      </c>
      <c r="BJ530" s="71">
        <v>11.366</v>
      </c>
      <c r="BK530" s="71">
        <v>0</v>
      </c>
      <c r="BL530" s="71">
        <v>22.905000000000001</v>
      </c>
      <c r="BM530" s="71">
        <v>0</v>
      </c>
      <c r="BN530" s="72"/>
      <c r="BO530" s="71">
        <v>0</v>
      </c>
      <c r="BP530" s="71">
        <v>0</v>
      </c>
      <c r="BQ530" s="71">
        <v>3</v>
      </c>
      <c r="BR530" s="71">
        <v>0</v>
      </c>
      <c r="BS530" s="71">
        <v>1</v>
      </c>
      <c r="BT530" s="71">
        <v>0</v>
      </c>
      <c r="BU530"/>
      <c r="BV530" s="70">
        <v>16.131</v>
      </c>
      <c r="BW530" s="70">
        <v>0</v>
      </c>
      <c r="BX530" s="70">
        <v>18.14</v>
      </c>
      <c r="BY530" s="70">
        <v>0</v>
      </c>
      <c r="BZ530" s="70">
        <v>0</v>
      </c>
      <c r="CA530" s="70">
        <v>0</v>
      </c>
      <c r="CB530" s="70">
        <v>0</v>
      </c>
      <c r="CC530" s="70">
        <v>0</v>
      </c>
      <c r="CD530" s="70">
        <v>0</v>
      </c>
    </row>
    <row r="531" spans="1:82">
      <c r="A531" s="70" t="s">
        <v>2246</v>
      </c>
      <c r="B531" s="70">
        <v>68</v>
      </c>
      <c r="C531" s="70">
        <v>19</v>
      </c>
      <c r="D531" s="70">
        <v>4</v>
      </c>
      <c r="E531" s="70">
        <v>2022</v>
      </c>
      <c r="F531" s="70" t="s">
        <v>161</v>
      </c>
      <c r="G531" s="70" t="s">
        <v>2227</v>
      </c>
      <c r="H531" s="70" t="s">
        <v>2228</v>
      </c>
      <c r="I531" s="148"/>
      <c r="J531" s="71">
        <v>63.776446897612871</v>
      </c>
      <c r="K531" s="71">
        <v>1.5670957701260604</v>
      </c>
      <c r="L531" s="71">
        <v>8.5923502923644062</v>
      </c>
      <c r="M531" s="71">
        <v>21.79205027652414</v>
      </c>
      <c r="N531" s="71">
        <v>27.589154353366236</v>
      </c>
      <c r="O531" s="71">
        <v>27.063756365779852</v>
      </c>
      <c r="P531" s="71">
        <v>24.687467653217269</v>
      </c>
      <c r="Q531" s="71">
        <v>1.7798119485166786</v>
      </c>
      <c r="R531" s="71">
        <v>0</v>
      </c>
      <c r="S531" s="71">
        <v>3.591054110248709</v>
      </c>
      <c r="T531" s="72"/>
      <c r="U531" s="71">
        <v>4217572</v>
      </c>
      <c r="V531" s="71">
        <v>783</v>
      </c>
      <c r="W531" s="71">
        <v>393</v>
      </c>
      <c r="X531" s="71">
        <v>6175</v>
      </c>
      <c r="Y531" s="71">
        <v>12032</v>
      </c>
      <c r="Z531" s="71">
        <v>18919</v>
      </c>
      <c r="AA531" s="71">
        <v>5394</v>
      </c>
      <c r="AB531" s="71">
        <v>30233</v>
      </c>
      <c r="AC531" s="71">
        <v>0</v>
      </c>
      <c r="AD531" s="71">
        <v>3.591054110248709</v>
      </c>
      <c r="AE531" s="72"/>
      <c r="AF531" s="71">
        <v>38004542.96334482</v>
      </c>
      <c r="AG531" s="71">
        <v>1310918.4781721071</v>
      </c>
      <c r="AH531" s="71">
        <v>2245787.9075895408</v>
      </c>
      <c r="AI531" s="71">
        <v>37117140.105781451</v>
      </c>
      <c r="AJ531" s="71">
        <v>52789992.434704497</v>
      </c>
      <c r="AK531" s="71">
        <v>0</v>
      </c>
      <c r="AL531" s="71">
        <v>0</v>
      </c>
      <c r="AM531" s="71">
        <v>3903905.4918103251</v>
      </c>
      <c r="AN531" s="71">
        <v>0</v>
      </c>
      <c r="AO531" s="71">
        <v>0</v>
      </c>
      <c r="AP531" s="71">
        <v>135372287.38140276</v>
      </c>
      <c r="AQ531" s="72"/>
      <c r="AR531" s="71">
        <v>1707</v>
      </c>
      <c r="AS531" s="71">
        <v>262</v>
      </c>
      <c r="AT531" s="71">
        <v>0</v>
      </c>
      <c r="AU531" s="71">
        <v>0</v>
      </c>
      <c r="AV531" s="71">
        <v>0</v>
      </c>
      <c r="AW531" s="71">
        <v>1</v>
      </c>
      <c r="AX531" s="71"/>
      <c r="AY531" s="72"/>
      <c r="AZ531" s="71">
        <v>8307.2999999999975</v>
      </c>
      <c r="BA531" s="71">
        <v>11408.950000000004</v>
      </c>
      <c r="BB531" s="71">
        <v>0</v>
      </c>
      <c r="BC531" s="71">
        <v>0</v>
      </c>
      <c r="BD531" s="71">
        <v>0</v>
      </c>
      <c r="BE531" s="71">
        <v>5700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2247</v>
      </c>
      <c r="B532" s="70">
        <v>68</v>
      </c>
      <c r="C532" s="70">
        <v>20</v>
      </c>
      <c r="D532" s="70">
        <v>4</v>
      </c>
      <c r="E532" s="70">
        <v>2023</v>
      </c>
      <c r="F532" s="70" t="s">
        <v>1539</v>
      </c>
      <c r="G532" s="70" t="s">
        <v>2227</v>
      </c>
      <c r="H532" s="70" t="s">
        <v>2228</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1830</v>
      </c>
      <c r="AS532" s="71">
        <v>263</v>
      </c>
      <c r="AT532" s="71">
        <v>0</v>
      </c>
      <c r="AU532" s="71">
        <v>0</v>
      </c>
      <c r="AV532" s="71">
        <v>0</v>
      </c>
      <c r="AW532" s="71">
        <v>1</v>
      </c>
      <c r="AX532" s="71"/>
      <c r="AY532" s="72"/>
      <c r="AZ532" s="71">
        <v>9020.6699999999892</v>
      </c>
      <c r="BA532" s="71">
        <v>11648.550000000003</v>
      </c>
      <c r="BB532" s="71">
        <v>0</v>
      </c>
      <c r="BC532" s="71">
        <v>0</v>
      </c>
      <c r="BD532" s="71">
        <v>0</v>
      </c>
      <c r="BE532" s="71">
        <v>5700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2248</v>
      </c>
      <c r="B533" s="70">
        <v>68</v>
      </c>
      <c r="C533" s="70">
        <v>21</v>
      </c>
      <c r="D533" s="70">
        <v>4</v>
      </c>
      <c r="E533" s="70">
        <v>2024</v>
      </c>
      <c r="F533" s="70" t="s">
        <v>1554</v>
      </c>
      <c r="G533" s="70" t="s">
        <v>2227</v>
      </c>
      <c r="H533" s="70" t="s">
        <v>2228</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2249</v>
      </c>
      <c r="B534" s="70">
        <v>460</v>
      </c>
      <c r="C534" s="70">
        <v>1</v>
      </c>
      <c r="D534" s="70">
        <v>28</v>
      </c>
      <c r="E534" s="70">
        <v>1990</v>
      </c>
      <c r="F534" s="70" t="s">
        <v>787</v>
      </c>
      <c r="G534" s="70" t="s">
        <v>2250</v>
      </c>
      <c r="H534" s="70" t="s">
        <v>2251</v>
      </c>
      <c r="I534" s="148"/>
      <c r="J534" s="71">
        <v>53.059660799854328</v>
      </c>
      <c r="K534" s="71">
        <v>4.2289020674227729</v>
      </c>
      <c r="L534" s="71">
        <v>6.713262836735888</v>
      </c>
      <c r="M534" s="71">
        <v>15.98966305924251</v>
      </c>
      <c r="N534" s="71">
        <v>28.471484636483201</v>
      </c>
      <c r="O534" s="71">
        <v>24.485080665659229</v>
      </c>
      <c r="P534" s="71">
        <v>35.826204962947287</v>
      </c>
      <c r="Q534" s="71">
        <v>2.0017727816823698</v>
      </c>
      <c r="R534" s="71">
        <v>0</v>
      </c>
      <c r="S534" s="71">
        <v>1.5889800022555081</v>
      </c>
      <c r="T534" s="72"/>
      <c r="U534" s="71">
        <v>4284348</v>
      </c>
      <c r="V534" s="71">
        <v>1228</v>
      </c>
      <c r="W534" s="71">
        <v>70</v>
      </c>
      <c r="X534" s="71">
        <v>5908</v>
      </c>
      <c r="Y534" s="71">
        <v>8653</v>
      </c>
      <c r="Z534" s="71">
        <v>10071</v>
      </c>
      <c r="AA534" s="71">
        <v>8699</v>
      </c>
      <c r="AB534" s="71">
        <v>32502</v>
      </c>
      <c r="AC534" s="71">
        <v>0</v>
      </c>
      <c r="AD534" s="71">
        <v>1.5889800022555081</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2252</v>
      </c>
      <c r="B535" s="70">
        <v>461</v>
      </c>
      <c r="C535" s="70">
        <v>2</v>
      </c>
      <c r="D535" s="70">
        <v>28</v>
      </c>
      <c r="E535" s="70">
        <v>2005</v>
      </c>
      <c r="F535" s="70" t="s">
        <v>789</v>
      </c>
      <c r="G535" s="70" t="s">
        <v>2250</v>
      </c>
      <c r="H535" s="70" t="s">
        <v>2251</v>
      </c>
      <c r="I535" s="148"/>
      <c r="J535" s="71">
        <v>95.785651562068807</v>
      </c>
      <c r="K535" s="71">
        <v>2.7169769094844178</v>
      </c>
      <c r="L535" s="71">
        <v>16.636328903069941</v>
      </c>
      <c r="M535" s="71">
        <v>27.828454503739081</v>
      </c>
      <c r="N535" s="71">
        <v>38.068329455615327</v>
      </c>
      <c r="O535" s="71">
        <v>39.433484427811543</v>
      </c>
      <c r="P535" s="71">
        <v>35.618023627406387</v>
      </c>
      <c r="Q535" s="71">
        <v>1.9990216881073199</v>
      </c>
      <c r="R535" s="71">
        <v>0</v>
      </c>
      <c r="S535" s="71">
        <v>2.508294161952056</v>
      </c>
      <c r="T535" s="72"/>
      <c r="U535" s="71">
        <v>9722355</v>
      </c>
      <c r="V535" s="71">
        <v>1152</v>
      </c>
      <c r="W535" s="71">
        <v>262</v>
      </c>
      <c r="X535" s="71">
        <v>5591</v>
      </c>
      <c r="Y535" s="71">
        <v>10767</v>
      </c>
      <c r="Z535" s="71">
        <v>18769</v>
      </c>
      <c r="AA535" s="71">
        <v>7083</v>
      </c>
      <c r="AB535" s="71">
        <v>33931</v>
      </c>
      <c r="AC535" s="71">
        <v>0</v>
      </c>
      <c r="AD535" s="71">
        <v>2.508294161952056</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2253</v>
      </c>
      <c r="B536" s="70">
        <v>462</v>
      </c>
      <c r="C536" s="70">
        <v>3</v>
      </c>
      <c r="D536" s="70">
        <v>28</v>
      </c>
      <c r="E536" s="70">
        <v>2006</v>
      </c>
      <c r="F536" s="70" t="s">
        <v>790</v>
      </c>
      <c r="G536" s="70" t="s">
        <v>2250</v>
      </c>
      <c r="H536" s="70" t="s">
        <v>2251</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2254</v>
      </c>
      <c r="B537" s="70">
        <v>463</v>
      </c>
      <c r="C537" s="70">
        <v>4</v>
      </c>
      <c r="D537" s="70">
        <v>28</v>
      </c>
      <c r="E537" s="70">
        <v>2007</v>
      </c>
      <c r="F537" s="70" t="s">
        <v>791</v>
      </c>
      <c r="G537" s="70" t="s">
        <v>2250</v>
      </c>
      <c r="H537" s="70" t="s">
        <v>2251</v>
      </c>
      <c r="I537" s="148"/>
      <c r="J537" s="71">
        <v>84.099410736009318</v>
      </c>
      <c r="K537" s="71">
        <v>2.6420690827547459</v>
      </c>
      <c r="L537" s="71">
        <v>20.23005225406639</v>
      </c>
      <c r="M537" s="71">
        <v>29.97329030285044</v>
      </c>
      <c r="N537" s="71">
        <v>40.48012697370384</v>
      </c>
      <c r="O537" s="71">
        <v>38.996241006824938</v>
      </c>
      <c r="P537" s="71">
        <v>35.408480779628903</v>
      </c>
      <c r="Q537" s="71">
        <v>2.09682201658307</v>
      </c>
      <c r="R537" s="71">
        <v>0</v>
      </c>
      <c r="S537" s="71">
        <v>2.452235994802721</v>
      </c>
      <c r="T537" s="72"/>
      <c r="U537" s="71">
        <v>12049600</v>
      </c>
      <c r="V537" s="71">
        <v>1107</v>
      </c>
      <c r="W537" s="71">
        <v>191</v>
      </c>
      <c r="X537" s="71">
        <v>7596</v>
      </c>
      <c r="Y537" s="71">
        <v>10994</v>
      </c>
      <c r="Z537" s="71">
        <v>19295</v>
      </c>
      <c r="AA537" s="71">
        <v>6934</v>
      </c>
      <c r="AB537" s="71">
        <v>33709</v>
      </c>
      <c r="AC537" s="71">
        <v>0</v>
      </c>
      <c r="AD537" s="71">
        <v>2.452235994802721</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2255</v>
      </c>
      <c r="B538" s="70">
        <v>464</v>
      </c>
      <c r="C538" s="70">
        <v>5</v>
      </c>
      <c r="D538" s="70">
        <v>28</v>
      </c>
      <c r="E538" s="70">
        <v>2008</v>
      </c>
      <c r="F538" s="70" t="s">
        <v>792</v>
      </c>
      <c r="G538" s="70" t="s">
        <v>2250</v>
      </c>
      <c r="H538" s="70" t="s">
        <v>2251</v>
      </c>
      <c r="I538" s="148"/>
      <c r="J538" s="71">
        <v>82.495688478338579</v>
      </c>
      <c r="K538" s="71">
        <v>1.959296867347248</v>
      </c>
      <c r="L538" s="71">
        <v>17.71044901007</v>
      </c>
      <c r="M538" s="71">
        <v>32.394298588008489</v>
      </c>
      <c r="N538" s="71">
        <v>34.901922254171161</v>
      </c>
      <c r="O538" s="71">
        <v>38.259708549590982</v>
      </c>
      <c r="P538" s="71">
        <v>34.776448486229746</v>
      </c>
      <c r="Q538" s="71">
        <v>2.0589752328273501</v>
      </c>
      <c r="R538" s="71">
        <v>0</v>
      </c>
      <c r="S538" s="71">
        <v>2.3888933851209728</v>
      </c>
      <c r="T538" s="72"/>
      <c r="U538" s="71">
        <v>11171450</v>
      </c>
      <c r="V538" s="71">
        <v>1107</v>
      </c>
      <c r="W538" s="71">
        <v>191</v>
      </c>
      <c r="X538" s="71">
        <v>7596</v>
      </c>
      <c r="Y538" s="71">
        <v>11054</v>
      </c>
      <c r="Z538" s="71">
        <v>19595</v>
      </c>
      <c r="AA538" s="71">
        <v>6818</v>
      </c>
      <c r="AB538" s="71">
        <v>33645</v>
      </c>
      <c r="AC538" s="71">
        <v>0</v>
      </c>
      <c r="AD538" s="71">
        <v>2.3888933851209728</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2256</v>
      </c>
      <c r="B539" s="70">
        <v>465</v>
      </c>
      <c r="C539" s="70">
        <v>6</v>
      </c>
      <c r="D539" s="70">
        <v>28</v>
      </c>
      <c r="E539" s="70">
        <v>2009</v>
      </c>
      <c r="F539" s="70" t="s">
        <v>176</v>
      </c>
      <c r="G539" s="1064" t="s">
        <v>2250</v>
      </c>
      <c r="H539" s="70" t="s">
        <v>2251</v>
      </c>
      <c r="I539" s="148"/>
      <c r="J539" s="71">
        <v>82.31986934757623</v>
      </c>
      <c r="K539" s="71">
        <v>1.8696242074605991</v>
      </c>
      <c r="L539" s="71">
        <v>16.478312925280481</v>
      </c>
      <c r="M539" s="71">
        <v>33.471023840629833</v>
      </c>
      <c r="N539" s="71">
        <v>34.578782115089673</v>
      </c>
      <c r="O539" s="71">
        <v>39.404624288807113</v>
      </c>
      <c r="P539" s="71">
        <v>33.621547695990508</v>
      </c>
      <c r="Q539" s="71">
        <v>1.9554682913552399</v>
      </c>
      <c r="R539" s="71">
        <v>0</v>
      </c>
      <c r="S539" s="71">
        <v>3.0314963017171879</v>
      </c>
      <c r="T539" s="72"/>
      <c r="U539" s="71">
        <v>9944553</v>
      </c>
      <c r="V539" s="71">
        <v>1045</v>
      </c>
      <c r="W539" s="71">
        <v>256</v>
      </c>
      <c r="X539" s="71">
        <v>7644</v>
      </c>
      <c r="Y539" s="71">
        <v>11150</v>
      </c>
      <c r="Z539" s="71">
        <v>19920</v>
      </c>
      <c r="AA539" s="71">
        <v>6767</v>
      </c>
      <c r="AB539" s="71">
        <v>33543</v>
      </c>
      <c r="AC539" s="71">
        <v>0</v>
      </c>
      <c r="AD539" s="71">
        <v>3.0314963017171879</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7.8319999999999999</v>
      </c>
      <c r="BK539" s="71">
        <v>0</v>
      </c>
      <c r="BL539" s="71">
        <v>12.225</v>
      </c>
      <c r="BM539" s="71">
        <v>0</v>
      </c>
      <c r="BN539" s="72"/>
      <c r="BO539" s="71">
        <v>0</v>
      </c>
      <c r="BP539" s="71">
        <v>0</v>
      </c>
      <c r="BQ539" s="71">
        <v>2</v>
      </c>
      <c r="BR539" s="71">
        <v>0</v>
      </c>
      <c r="BS539" s="71">
        <v>2</v>
      </c>
      <c r="BT539" s="71">
        <v>0</v>
      </c>
      <c r="BU539"/>
      <c r="BV539" s="70">
        <v>13.862</v>
      </c>
      <c r="BW539" s="70">
        <v>0</v>
      </c>
      <c r="BX539" s="70">
        <v>6.1950000000000003</v>
      </c>
      <c r="BY539" s="70">
        <v>0</v>
      </c>
      <c r="BZ539" s="70">
        <v>0</v>
      </c>
      <c r="CA539" s="70">
        <v>0</v>
      </c>
      <c r="CB539" s="70">
        <v>0</v>
      </c>
      <c r="CC539" s="70">
        <v>0</v>
      </c>
      <c r="CD539" s="70">
        <v>0</v>
      </c>
    </row>
    <row r="540" spans="1:82">
      <c r="A540" s="70" t="s">
        <v>2257</v>
      </c>
      <c r="B540" s="70">
        <v>466</v>
      </c>
      <c r="C540" s="70">
        <v>7</v>
      </c>
      <c r="D540" s="70">
        <v>28</v>
      </c>
      <c r="E540" s="70">
        <v>2010</v>
      </c>
      <c r="F540" s="70" t="s">
        <v>177</v>
      </c>
      <c r="G540" s="1064" t="s">
        <v>2250</v>
      </c>
      <c r="H540" s="70" t="s">
        <v>2251</v>
      </c>
      <c r="I540" s="148"/>
      <c r="J540" s="71">
        <v>73.241848636901068</v>
      </c>
      <c r="K540" s="71">
        <v>2.0300739444133979</v>
      </c>
      <c r="L540" s="71">
        <v>15.66032251632798</v>
      </c>
      <c r="M540" s="71">
        <v>35.217282111226389</v>
      </c>
      <c r="N540" s="71">
        <v>39.445579298023929</v>
      </c>
      <c r="O540" s="71">
        <v>39.452738146994953</v>
      </c>
      <c r="P540" s="71">
        <v>34.02409372945192</v>
      </c>
      <c r="Q540" s="71">
        <v>2.02587673552839</v>
      </c>
      <c r="R540" s="71">
        <v>0</v>
      </c>
      <c r="S540" s="71">
        <v>2.530214331681492</v>
      </c>
      <c r="T540" s="72"/>
      <c r="U540" s="71">
        <v>9713836</v>
      </c>
      <c r="V540" s="71">
        <v>1045</v>
      </c>
      <c r="W540" s="71">
        <v>256</v>
      </c>
      <c r="X540" s="71">
        <v>7644</v>
      </c>
      <c r="Y540" s="71">
        <v>11162</v>
      </c>
      <c r="Z540" s="71">
        <v>20037</v>
      </c>
      <c r="AA540" s="71">
        <v>6677</v>
      </c>
      <c r="AB540" s="71">
        <v>33299</v>
      </c>
      <c r="AC540" s="71">
        <v>0</v>
      </c>
      <c r="AD540" s="71">
        <v>2.530214331681492</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8.1199999999999992</v>
      </c>
      <c r="BK540" s="71">
        <v>0</v>
      </c>
      <c r="BL540" s="71">
        <v>11.920999999999999</v>
      </c>
      <c r="BM540" s="71">
        <v>0</v>
      </c>
      <c r="BN540" s="72"/>
      <c r="BO540" s="71">
        <v>0</v>
      </c>
      <c r="BP540" s="71">
        <v>0</v>
      </c>
      <c r="BQ540" s="71">
        <v>2</v>
      </c>
      <c r="BR540" s="71">
        <v>0</v>
      </c>
      <c r="BS540" s="71">
        <v>2</v>
      </c>
      <c r="BT540" s="71">
        <v>0</v>
      </c>
      <c r="BU540"/>
      <c r="BV540" s="70">
        <v>13.811</v>
      </c>
      <c r="BW540" s="70">
        <v>0</v>
      </c>
      <c r="BX540" s="70">
        <v>6.23</v>
      </c>
      <c r="BY540" s="70">
        <v>0</v>
      </c>
      <c r="BZ540" s="70">
        <v>0</v>
      </c>
      <c r="CA540" s="70">
        <v>0</v>
      </c>
      <c r="CB540" s="70">
        <v>0</v>
      </c>
      <c r="CC540" s="70">
        <v>0</v>
      </c>
      <c r="CD540" s="70">
        <v>0</v>
      </c>
    </row>
    <row r="541" spans="1:82">
      <c r="A541" s="70" t="s">
        <v>2258</v>
      </c>
      <c r="B541" s="70">
        <v>467</v>
      </c>
      <c r="C541" s="70">
        <v>8</v>
      </c>
      <c r="D541" s="70">
        <v>28</v>
      </c>
      <c r="E541" s="70">
        <v>2011</v>
      </c>
      <c r="F541" s="70" t="s">
        <v>178</v>
      </c>
      <c r="G541" s="70" t="s">
        <v>2250</v>
      </c>
      <c r="H541" s="70" t="s">
        <v>2251</v>
      </c>
      <c r="I541" s="148"/>
      <c r="J541" s="71">
        <v>85.101410948095577</v>
      </c>
      <c r="K541" s="71">
        <v>2.7124378516101748</v>
      </c>
      <c r="L541" s="71">
        <v>11.187586137566839</v>
      </c>
      <c r="M541" s="71">
        <v>42.005346114842247</v>
      </c>
      <c r="N541" s="71">
        <v>50.425434893806411</v>
      </c>
      <c r="O541" s="71">
        <v>39.028184662805415</v>
      </c>
      <c r="P541" s="71">
        <v>32.53610962862021</v>
      </c>
      <c r="Q541" s="71">
        <v>2.3223688444080302</v>
      </c>
      <c r="R541" s="71">
        <v>0</v>
      </c>
      <c r="S541" s="71">
        <v>2.3888502885973368</v>
      </c>
      <c r="T541" s="72"/>
      <c r="U541" s="71">
        <v>8678164</v>
      </c>
      <c r="V541" s="71">
        <v>1045</v>
      </c>
      <c r="W541" s="71">
        <v>256</v>
      </c>
      <c r="X541" s="71">
        <v>7644</v>
      </c>
      <c r="Y541" s="71">
        <v>11212</v>
      </c>
      <c r="Z541" s="71">
        <v>20252</v>
      </c>
      <c r="AA541" s="71">
        <v>6575</v>
      </c>
      <c r="AB541" s="71">
        <v>33093</v>
      </c>
      <c r="AC541" s="71">
        <v>0</v>
      </c>
      <c r="AD541" s="71">
        <v>2.3888502885973368</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11.529</v>
      </c>
      <c r="BK541" s="71">
        <v>0</v>
      </c>
      <c r="BL541" s="71">
        <v>12.3</v>
      </c>
      <c r="BM541" s="71">
        <v>0</v>
      </c>
      <c r="BN541" s="72"/>
      <c r="BO541" s="71">
        <v>0</v>
      </c>
      <c r="BP541" s="71">
        <v>0</v>
      </c>
      <c r="BQ541" s="71">
        <v>3</v>
      </c>
      <c r="BR541" s="71">
        <v>0</v>
      </c>
      <c r="BS541" s="71">
        <v>2</v>
      </c>
      <c r="BT541" s="71">
        <v>0</v>
      </c>
      <c r="BU541"/>
      <c r="BV541" s="70">
        <v>17.510999999999999</v>
      </c>
      <c r="BW541" s="70">
        <v>0</v>
      </c>
      <c r="BX541" s="70">
        <v>6.3179999999999996</v>
      </c>
      <c r="BY541" s="70">
        <v>0</v>
      </c>
      <c r="BZ541" s="70">
        <v>0</v>
      </c>
      <c r="CA541" s="70">
        <v>0</v>
      </c>
      <c r="CB541" s="70">
        <v>0</v>
      </c>
      <c r="CC541" s="70">
        <v>0</v>
      </c>
      <c r="CD541" s="70">
        <v>0</v>
      </c>
    </row>
    <row r="542" spans="1:82">
      <c r="A542" s="70" t="s">
        <v>2259</v>
      </c>
      <c r="B542" s="70">
        <v>468</v>
      </c>
      <c r="C542" s="70">
        <v>9</v>
      </c>
      <c r="D542" s="70">
        <v>28</v>
      </c>
      <c r="E542" s="70">
        <v>2012</v>
      </c>
      <c r="F542" s="70" t="s">
        <v>179</v>
      </c>
      <c r="G542" s="70" t="s">
        <v>2250</v>
      </c>
      <c r="H542" s="70" t="s">
        <v>2251</v>
      </c>
      <c r="I542" s="148"/>
      <c r="J542" s="71">
        <v>81.889435749845191</v>
      </c>
      <c r="K542" s="71">
        <v>2.629110994764309</v>
      </c>
      <c r="L542" s="71">
        <v>11.23047776017304</v>
      </c>
      <c r="M542" s="71">
        <v>48.75657293235728</v>
      </c>
      <c r="N542" s="71">
        <v>53.158122842360669</v>
      </c>
      <c r="O542" s="71">
        <v>39.135961775773588</v>
      </c>
      <c r="P542" s="71">
        <v>32.462440139561906</v>
      </c>
      <c r="Q542" s="71">
        <v>2.5201571160675198</v>
      </c>
      <c r="R542" s="71">
        <v>0</v>
      </c>
      <c r="S542" s="71">
        <v>2.3091528558926568</v>
      </c>
      <c r="T542" s="72"/>
      <c r="U542" s="71">
        <v>8449695</v>
      </c>
      <c r="V542" s="71">
        <v>1045</v>
      </c>
      <c r="W542" s="71">
        <v>256</v>
      </c>
      <c r="X542" s="71">
        <v>7644</v>
      </c>
      <c r="Y542" s="71">
        <v>11405</v>
      </c>
      <c r="Z542" s="71">
        <v>20469</v>
      </c>
      <c r="AA542" s="71">
        <v>6523</v>
      </c>
      <c r="AB542" s="71">
        <v>33053</v>
      </c>
      <c r="AC542" s="71">
        <v>0</v>
      </c>
      <c r="AD542" s="71">
        <v>2.3091528558926568</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14.83</v>
      </c>
      <c r="BK542" s="71">
        <v>0</v>
      </c>
      <c r="BL542" s="71">
        <v>6.8979999999999997</v>
      </c>
      <c r="BM542" s="71">
        <v>0</v>
      </c>
      <c r="BN542" s="72"/>
      <c r="BO542" s="71">
        <v>0</v>
      </c>
      <c r="BP542" s="71">
        <v>0</v>
      </c>
      <c r="BQ542" s="71">
        <v>3</v>
      </c>
      <c r="BR542" s="71">
        <v>0</v>
      </c>
      <c r="BS542" s="71">
        <v>2</v>
      </c>
      <c r="BT542" s="71">
        <v>0</v>
      </c>
      <c r="BU542"/>
      <c r="BV542" s="70">
        <v>21.728000000000002</v>
      </c>
      <c r="BW542" s="70">
        <v>0</v>
      </c>
      <c r="BX542" s="70">
        <v>0</v>
      </c>
      <c r="BY542" s="70">
        <v>0</v>
      </c>
      <c r="BZ542" s="70">
        <v>0</v>
      </c>
      <c r="CA542" s="70">
        <v>0</v>
      </c>
      <c r="CB542" s="70">
        <v>0</v>
      </c>
      <c r="CC542" s="70">
        <v>0</v>
      </c>
      <c r="CD542" s="70">
        <v>0</v>
      </c>
    </row>
    <row r="543" spans="1:82">
      <c r="A543" s="70" t="s">
        <v>2260</v>
      </c>
      <c r="B543" s="70">
        <v>469</v>
      </c>
      <c r="C543" s="70">
        <v>10</v>
      </c>
      <c r="D543" s="70">
        <v>28</v>
      </c>
      <c r="E543" s="70">
        <v>2013</v>
      </c>
      <c r="F543" s="70" t="s">
        <v>180</v>
      </c>
      <c r="G543" s="70" t="s">
        <v>2250</v>
      </c>
      <c r="H543" s="70" t="s">
        <v>2251</v>
      </c>
      <c r="I543" s="148"/>
      <c r="J543" s="71">
        <v>99.485871367750221</v>
      </c>
      <c r="K543" s="71">
        <v>2.174078272523579</v>
      </c>
      <c r="L543" s="71">
        <v>8.8923402078759182</v>
      </c>
      <c r="M543" s="71">
        <v>52.407705759443537</v>
      </c>
      <c r="N543" s="71">
        <v>60.161722666243641</v>
      </c>
      <c r="O543" s="71">
        <v>37.922686327983584</v>
      </c>
      <c r="P543" s="71">
        <v>32.140171460555088</v>
      </c>
      <c r="Q543" s="71">
        <v>2.55309826980303</v>
      </c>
      <c r="R543" s="71">
        <v>0</v>
      </c>
      <c r="S543" s="71">
        <v>3.3881794700363659</v>
      </c>
      <c r="T543" s="72"/>
      <c r="U543" s="71">
        <v>8987152</v>
      </c>
      <c r="V543" s="71">
        <v>1045</v>
      </c>
      <c r="W543" s="71">
        <v>256</v>
      </c>
      <c r="X543" s="71">
        <v>7644</v>
      </c>
      <c r="Y543" s="71">
        <v>11429</v>
      </c>
      <c r="Z543" s="71">
        <v>20720</v>
      </c>
      <c r="AA543" s="71">
        <v>6434</v>
      </c>
      <c r="AB543" s="71">
        <v>33005</v>
      </c>
      <c r="AC543" s="71">
        <v>0</v>
      </c>
      <c r="AD543" s="71">
        <v>3.3881794700363659</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19.326000000000001</v>
      </c>
      <c r="BK543" s="71">
        <v>0</v>
      </c>
      <c r="BL543" s="71">
        <v>8.3559999999999999</v>
      </c>
      <c r="BM543" s="71">
        <v>0</v>
      </c>
      <c r="BN543" s="72"/>
      <c r="BO543" s="71">
        <v>0</v>
      </c>
      <c r="BP543" s="71">
        <v>0</v>
      </c>
      <c r="BQ543" s="71">
        <v>3</v>
      </c>
      <c r="BR543" s="71">
        <v>0</v>
      </c>
      <c r="BS543" s="71">
        <v>2</v>
      </c>
      <c r="BT543" s="71">
        <v>0</v>
      </c>
      <c r="BU543"/>
      <c r="BV543" s="70">
        <v>27.681999999999999</v>
      </c>
      <c r="BW543" s="70">
        <v>0</v>
      </c>
      <c r="BX543" s="70">
        <v>0</v>
      </c>
      <c r="BY543" s="70">
        <v>0</v>
      </c>
      <c r="BZ543" s="70">
        <v>0</v>
      </c>
      <c r="CA543" s="70">
        <v>0</v>
      </c>
      <c r="CB543" s="70">
        <v>0</v>
      </c>
      <c r="CC543" s="70">
        <v>0</v>
      </c>
      <c r="CD543" s="70">
        <v>0</v>
      </c>
    </row>
    <row r="544" spans="1:82">
      <c r="A544" s="70" t="s">
        <v>2261</v>
      </c>
      <c r="B544" s="70">
        <v>470</v>
      </c>
      <c r="C544" s="70">
        <v>11</v>
      </c>
      <c r="D544" s="70">
        <v>28</v>
      </c>
      <c r="E544" s="70">
        <v>2014</v>
      </c>
      <c r="F544" s="70" t="s">
        <v>181</v>
      </c>
      <c r="G544" s="70" t="s">
        <v>2250</v>
      </c>
      <c r="H544" s="70" t="s">
        <v>2251</v>
      </c>
      <c r="I544" s="148"/>
      <c r="J544" s="71">
        <v>105.8992008044134</v>
      </c>
      <c r="K544" s="71">
        <v>2.283741632845925</v>
      </c>
      <c r="L544" s="71">
        <v>13.64464599071102</v>
      </c>
      <c r="M544" s="71">
        <v>45.682695404680643</v>
      </c>
      <c r="N544" s="71">
        <v>52.923695030667538</v>
      </c>
      <c r="O544" s="71">
        <v>36.136669145546918</v>
      </c>
      <c r="P544" s="71">
        <v>31.885439522146264</v>
      </c>
      <c r="Q544" s="71">
        <v>2.4171869268008099</v>
      </c>
      <c r="R544" s="71">
        <v>0</v>
      </c>
      <c r="S544" s="71">
        <v>2.9521608598158831</v>
      </c>
      <c r="T544" s="72"/>
      <c r="U544" s="71">
        <v>10082144</v>
      </c>
      <c r="V544" s="71">
        <v>952</v>
      </c>
      <c r="W544" s="71">
        <v>256</v>
      </c>
      <c r="X544" s="71">
        <v>7557</v>
      </c>
      <c r="Y544" s="71">
        <v>11422</v>
      </c>
      <c r="Z544" s="71">
        <v>20795</v>
      </c>
      <c r="AA544" s="71">
        <v>6350</v>
      </c>
      <c r="AB544" s="71">
        <v>32569</v>
      </c>
      <c r="AC544" s="71">
        <v>0</v>
      </c>
      <c r="AD544" s="71">
        <v>2.9521608598158831</v>
      </c>
      <c r="AE544" s="72"/>
      <c r="AF544" s="71"/>
      <c r="AG544" s="71"/>
      <c r="AH544" s="71"/>
      <c r="AI544" s="71"/>
      <c r="AJ544" s="71"/>
      <c r="AK544" s="71"/>
      <c r="AL544" s="71"/>
      <c r="AM544" s="71"/>
      <c r="AN544" s="71"/>
      <c r="AO544" s="71"/>
      <c r="AP544" s="71"/>
      <c r="AQ544" s="72"/>
      <c r="AR544" s="71">
        <v>1248</v>
      </c>
      <c r="AS544" s="71">
        <v>196</v>
      </c>
      <c r="AT544" s="71">
        <v>0</v>
      </c>
      <c r="AU544" s="71">
        <v>0</v>
      </c>
      <c r="AV544" s="71">
        <v>0</v>
      </c>
      <c r="AW544" s="71">
        <v>0</v>
      </c>
      <c r="AX544" s="71"/>
      <c r="AY544" s="72"/>
      <c r="AZ544" s="71">
        <v>5440.12</v>
      </c>
      <c r="BA544" s="71">
        <v>21295.56</v>
      </c>
      <c r="BB544" s="71">
        <v>0</v>
      </c>
      <c r="BC544" s="71">
        <v>0</v>
      </c>
      <c r="BD544" s="71">
        <v>0</v>
      </c>
      <c r="BE544" s="71">
        <v>0</v>
      </c>
      <c r="BF544" s="71"/>
      <c r="BG544" s="72"/>
      <c r="BH544" s="71">
        <v>0</v>
      </c>
      <c r="BI544" s="71">
        <v>0</v>
      </c>
      <c r="BJ544" s="71">
        <v>18.844000000000001</v>
      </c>
      <c r="BK544" s="71">
        <v>0</v>
      </c>
      <c r="BL544" s="71">
        <v>8.7199999999999989</v>
      </c>
      <c r="BM544" s="71">
        <v>0</v>
      </c>
      <c r="BN544" s="72"/>
      <c r="BO544" s="71">
        <v>0</v>
      </c>
      <c r="BP544" s="71">
        <v>0</v>
      </c>
      <c r="BQ544" s="71">
        <v>3</v>
      </c>
      <c r="BR544" s="71">
        <v>0</v>
      </c>
      <c r="BS544" s="71">
        <v>2</v>
      </c>
      <c r="BT544" s="71">
        <v>0</v>
      </c>
      <c r="BU544"/>
      <c r="BV544" s="70">
        <v>27.564</v>
      </c>
      <c r="BW544" s="70">
        <v>0</v>
      </c>
      <c r="BX544" s="70">
        <v>0</v>
      </c>
      <c r="BY544" s="70">
        <v>0</v>
      </c>
      <c r="BZ544" s="70">
        <v>0</v>
      </c>
      <c r="CA544" s="70">
        <v>0</v>
      </c>
      <c r="CB544" s="70">
        <v>0</v>
      </c>
      <c r="CC544" s="70">
        <v>0</v>
      </c>
      <c r="CD544" s="70">
        <v>0</v>
      </c>
    </row>
    <row r="545" spans="1:82">
      <c r="A545" s="70" t="s">
        <v>2262</v>
      </c>
      <c r="B545" s="70">
        <v>471</v>
      </c>
      <c r="C545" s="70">
        <v>12</v>
      </c>
      <c r="D545" s="70">
        <v>28</v>
      </c>
      <c r="E545" s="70">
        <v>2015</v>
      </c>
      <c r="F545" s="70" t="s">
        <v>182</v>
      </c>
      <c r="G545" s="70" t="s">
        <v>2250</v>
      </c>
      <c r="H545" s="70" t="s">
        <v>2251</v>
      </c>
      <c r="I545" s="148"/>
      <c r="J545" s="71">
        <v>100.5400816964369</v>
      </c>
      <c r="K545" s="71">
        <v>2.1422431454790019</v>
      </c>
      <c r="L545" s="71">
        <v>16.904128310079908</v>
      </c>
      <c r="M545" s="71">
        <v>35.959213460719639</v>
      </c>
      <c r="N545" s="71">
        <v>47.13351223715167</v>
      </c>
      <c r="O545" s="71">
        <v>36.219063784803375</v>
      </c>
      <c r="P545" s="71">
        <v>31.382974781423137</v>
      </c>
      <c r="Q545" s="71">
        <v>2.3433115321970499</v>
      </c>
      <c r="R545" s="71">
        <v>0</v>
      </c>
      <c r="S545" s="71">
        <v>2.7388356043615349</v>
      </c>
      <c r="T545" s="72"/>
      <c r="U545" s="71">
        <v>11638448</v>
      </c>
      <c r="V545" s="71">
        <v>952</v>
      </c>
      <c r="W545" s="71">
        <v>256</v>
      </c>
      <c r="X545" s="71">
        <v>7557</v>
      </c>
      <c r="Y545" s="71">
        <v>11471</v>
      </c>
      <c r="Z545" s="71">
        <v>21043</v>
      </c>
      <c r="AA545" s="71">
        <v>6245</v>
      </c>
      <c r="AB545" s="71">
        <v>32253</v>
      </c>
      <c r="AC545" s="71">
        <v>0</v>
      </c>
      <c r="AD545" s="71">
        <v>2.7388356043615349</v>
      </c>
      <c r="AE545" s="72"/>
      <c r="AF545" s="71">
        <v>116921062.9275994</v>
      </c>
      <c r="AG545" s="71">
        <v>1641845.090163481</v>
      </c>
      <c r="AH545" s="71">
        <v>4294547.8681600858</v>
      </c>
      <c r="AI545" s="71">
        <v>49238779.57575877</v>
      </c>
      <c r="AJ545" s="71">
        <v>75116776.827689707</v>
      </c>
      <c r="AK545" s="71">
        <v>0</v>
      </c>
      <c r="AL545" s="71">
        <v>0</v>
      </c>
      <c r="AM545" s="71">
        <v>4420138.3537535891</v>
      </c>
      <c r="AN545" s="71">
        <v>0</v>
      </c>
      <c r="AO545" s="71">
        <v>0</v>
      </c>
      <c r="AP545" s="71">
        <v>251633150.64312503</v>
      </c>
      <c r="AQ545" s="72"/>
      <c r="AR545" s="71">
        <v>1317</v>
      </c>
      <c r="AS545" s="71">
        <v>238</v>
      </c>
      <c r="AT545" s="71">
        <v>0</v>
      </c>
      <c r="AU545" s="71">
        <v>0</v>
      </c>
      <c r="AV545" s="71">
        <v>0</v>
      </c>
      <c r="AW545" s="71">
        <v>0</v>
      </c>
      <c r="AX545" s="71"/>
      <c r="AY545" s="72"/>
      <c r="AZ545" s="71">
        <v>5883.7260000000006</v>
      </c>
      <c r="BA545" s="71">
        <v>25475.66</v>
      </c>
      <c r="BB545" s="71">
        <v>0</v>
      </c>
      <c r="BC545" s="71">
        <v>0</v>
      </c>
      <c r="BD545" s="71">
        <v>0</v>
      </c>
      <c r="BE545" s="71">
        <v>0</v>
      </c>
      <c r="BF545" s="71"/>
      <c r="BG545" s="72"/>
      <c r="BH545" s="71">
        <v>0</v>
      </c>
      <c r="BI545" s="71">
        <v>0</v>
      </c>
      <c r="BJ545" s="71">
        <v>17.681000000000001</v>
      </c>
      <c r="BK545" s="71">
        <v>0</v>
      </c>
      <c r="BL545" s="71">
        <v>8.270999999999999</v>
      </c>
      <c r="BM545" s="71">
        <v>0</v>
      </c>
      <c r="BN545" s="72"/>
      <c r="BO545" s="71">
        <v>0</v>
      </c>
      <c r="BP545" s="71">
        <v>0</v>
      </c>
      <c r="BQ545" s="71">
        <v>3</v>
      </c>
      <c r="BR545" s="71">
        <v>0</v>
      </c>
      <c r="BS545" s="71">
        <v>2</v>
      </c>
      <c r="BT545" s="71">
        <v>0</v>
      </c>
      <c r="BU545"/>
      <c r="BV545" s="70">
        <v>25.952000000000002</v>
      </c>
      <c r="BW545" s="70">
        <v>0</v>
      </c>
      <c r="BX545" s="70">
        <v>0</v>
      </c>
      <c r="BY545" s="70">
        <v>0</v>
      </c>
      <c r="BZ545" s="70">
        <v>0</v>
      </c>
      <c r="CA545" s="70">
        <v>0</v>
      </c>
      <c r="CB545" s="70">
        <v>0</v>
      </c>
      <c r="CC545" s="70">
        <v>0</v>
      </c>
      <c r="CD545" s="70">
        <v>0</v>
      </c>
    </row>
    <row r="546" spans="1:82">
      <c r="A546" s="70" t="s">
        <v>2263</v>
      </c>
      <c r="B546" s="70">
        <v>472</v>
      </c>
      <c r="C546" s="70">
        <v>13</v>
      </c>
      <c r="D546" s="70">
        <v>28</v>
      </c>
      <c r="E546" s="70">
        <v>2016</v>
      </c>
      <c r="F546" s="70" t="s">
        <v>155</v>
      </c>
      <c r="G546" s="70" t="s">
        <v>2250</v>
      </c>
      <c r="H546" s="70" t="s">
        <v>2251</v>
      </c>
      <c r="I546" s="148"/>
      <c r="J546" s="71">
        <v>98.891648502009062</v>
      </c>
      <c r="K546" s="71">
        <v>2.0448583403515661</v>
      </c>
      <c r="L546" s="71">
        <v>27.906421076343264</v>
      </c>
      <c r="M546" s="71">
        <v>29.503043895881682</v>
      </c>
      <c r="N546" s="71">
        <v>42.601687898780156</v>
      </c>
      <c r="O546" s="71">
        <v>35.983273270762076</v>
      </c>
      <c r="P546" s="71">
        <v>30.255261483396094</v>
      </c>
      <c r="Q546" s="71">
        <v>2.2632620684394005</v>
      </c>
      <c r="R546" s="71">
        <v>0</v>
      </c>
      <c r="S546" s="71">
        <v>3.7012158714099654</v>
      </c>
      <c r="T546" s="72"/>
      <c r="U546" s="71">
        <v>11523316</v>
      </c>
      <c r="V546" s="71">
        <v>952</v>
      </c>
      <c r="W546" s="71">
        <v>256</v>
      </c>
      <c r="X546" s="71">
        <v>7557</v>
      </c>
      <c r="Y546" s="71">
        <v>11592</v>
      </c>
      <c r="Z546" s="71">
        <v>21163</v>
      </c>
      <c r="AA546" s="71">
        <v>6227</v>
      </c>
      <c r="AB546" s="71">
        <v>32043</v>
      </c>
      <c r="AC546" s="71">
        <v>0</v>
      </c>
      <c r="AD546" s="71">
        <v>3.701215871409965</v>
      </c>
      <c r="AE546" s="72"/>
      <c r="AF546" s="71">
        <v>125605548.1226635</v>
      </c>
      <c r="AG546" s="71">
        <v>1536170.868194439</v>
      </c>
      <c r="AH546" s="71">
        <v>29936436.37818408</v>
      </c>
      <c r="AI546" s="71">
        <v>46999158.87351685</v>
      </c>
      <c r="AJ546" s="71">
        <v>70988169.190119162</v>
      </c>
      <c r="AK546" s="71">
        <v>0</v>
      </c>
      <c r="AL546" s="71">
        <v>0</v>
      </c>
      <c r="AM546" s="71">
        <v>4394770.3895310396</v>
      </c>
      <c r="AN546" s="71">
        <v>0</v>
      </c>
      <c r="AO546" s="71">
        <v>0</v>
      </c>
      <c r="AP546" s="71">
        <v>279460253.82220906</v>
      </c>
      <c r="AQ546" s="72"/>
      <c r="AR546" s="71">
        <v>1372</v>
      </c>
      <c r="AS546" s="71">
        <v>263</v>
      </c>
      <c r="AT546" s="71">
        <v>0</v>
      </c>
      <c r="AU546" s="71">
        <v>0</v>
      </c>
      <c r="AV546" s="71">
        <v>0</v>
      </c>
      <c r="AW546" s="71">
        <v>0</v>
      </c>
      <c r="AX546" s="71"/>
      <c r="AY546" s="72"/>
      <c r="AZ546" s="71">
        <v>6218.826</v>
      </c>
      <c r="BA546" s="71">
        <v>27126.86</v>
      </c>
      <c r="BB546" s="71">
        <v>0</v>
      </c>
      <c r="BC546" s="71">
        <v>0</v>
      </c>
      <c r="BD546" s="71">
        <v>0</v>
      </c>
      <c r="BE546" s="71">
        <v>0</v>
      </c>
      <c r="BF546" s="71"/>
      <c r="BG546" s="72"/>
      <c r="BH546" s="71">
        <v>0</v>
      </c>
      <c r="BI546" s="71">
        <v>0</v>
      </c>
      <c r="BJ546" s="71">
        <v>15.94</v>
      </c>
      <c r="BK546" s="71">
        <v>0</v>
      </c>
      <c r="BL546" s="71">
        <v>3.5659999999999998</v>
      </c>
      <c r="BM546" s="71">
        <v>0</v>
      </c>
      <c r="BN546" s="72"/>
      <c r="BO546" s="71">
        <v>0</v>
      </c>
      <c r="BP546" s="71">
        <v>0</v>
      </c>
      <c r="BQ546" s="71">
        <v>3</v>
      </c>
      <c r="BR546" s="71">
        <v>0</v>
      </c>
      <c r="BS546" s="71">
        <v>1</v>
      </c>
      <c r="BT546" s="71">
        <v>0</v>
      </c>
      <c r="BU546"/>
      <c r="BV546" s="70">
        <v>19.506</v>
      </c>
      <c r="BW546" s="70">
        <v>0</v>
      </c>
      <c r="BX546" s="70">
        <v>0</v>
      </c>
      <c r="BY546" s="70">
        <v>0</v>
      </c>
      <c r="BZ546" s="70">
        <v>0</v>
      </c>
      <c r="CA546" s="70">
        <v>0</v>
      </c>
      <c r="CB546" s="70">
        <v>0</v>
      </c>
      <c r="CC546" s="70">
        <v>0</v>
      </c>
      <c r="CD546" s="70">
        <v>0</v>
      </c>
    </row>
    <row r="547" spans="1:82">
      <c r="A547" s="70" t="s">
        <v>2264</v>
      </c>
      <c r="B547" s="70">
        <v>473</v>
      </c>
      <c r="C547" s="70">
        <v>14</v>
      </c>
      <c r="D547" s="70">
        <v>28</v>
      </c>
      <c r="E547" s="70">
        <v>2017</v>
      </c>
      <c r="F547" s="70" t="s">
        <v>156</v>
      </c>
      <c r="G547" s="70" t="s">
        <v>2250</v>
      </c>
      <c r="H547" s="70" t="s">
        <v>2251</v>
      </c>
      <c r="I547" s="148"/>
      <c r="J547" s="71">
        <v>107.65518792995799</v>
      </c>
      <c r="K547" s="71">
        <v>1.9672992555342308</v>
      </c>
      <c r="L547" s="71">
        <v>14.561703678054958</v>
      </c>
      <c r="M547" s="71">
        <v>27.365689389964992</v>
      </c>
      <c r="N547" s="71">
        <v>43.70183112889486</v>
      </c>
      <c r="O547" s="71">
        <v>35.804213455932704</v>
      </c>
      <c r="P547" s="71">
        <v>29.817380078716859</v>
      </c>
      <c r="Q547" s="71">
        <v>2.17755975373466</v>
      </c>
      <c r="R547" s="71">
        <v>0</v>
      </c>
      <c r="S547" s="71">
        <v>3.0778255172200679</v>
      </c>
      <c r="T547" s="72"/>
      <c r="U547" s="71">
        <v>12713712</v>
      </c>
      <c r="V547" s="71">
        <v>952</v>
      </c>
      <c r="W547" s="71">
        <v>256</v>
      </c>
      <c r="X547" s="71">
        <v>7557</v>
      </c>
      <c r="Y547" s="71">
        <v>11723</v>
      </c>
      <c r="Z547" s="71">
        <v>21407</v>
      </c>
      <c r="AA547" s="71">
        <v>6176</v>
      </c>
      <c r="AB547" s="71">
        <v>31881</v>
      </c>
      <c r="AC547" s="71">
        <v>0</v>
      </c>
      <c r="AD547" s="71">
        <v>3.0778255172200679</v>
      </c>
      <c r="AE547" s="72"/>
      <c r="AF547" s="71">
        <v>146284875.81111109</v>
      </c>
      <c r="AG547" s="71">
        <v>1513404.7619759501</v>
      </c>
      <c r="AH547" s="71">
        <v>3132218.6600390142</v>
      </c>
      <c r="AI547" s="71">
        <v>46679619.507902957</v>
      </c>
      <c r="AJ547" s="71">
        <v>79952861.184782669</v>
      </c>
      <c r="AK547" s="71">
        <v>0</v>
      </c>
      <c r="AL547" s="71">
        <v>0</v>
      </c>
      <c r="AM547" s="71">
        <v>4379393.570634855</v>
      </c>
      <c r="AN547" s="71">
        <v>0</v>
      </c>
      <c r="AO547" s="71">
        <v>0</v>
      </c>
      <c r="AP547" s="71">
        <v>281942373.49644649</v>
      </c>
      <c r="AQ547" s="72"/>
      <c r="AR547" s="71">
        <v>1428</v>
      </c>
      <c r="AS547" s="71">
        <v>283</v>
      </c>
      <c r="AT547" s="71">
        <v>0</v>
      </c>
      <c r="AU547" s="71">
        <v>0</v>
      </c>
      <c r="AV547" s="71">
        <v>0</v>
      </c>
      <c r="AW547" s="71">
        <v>0</v>
      </c>
      <c r="AX547" s="71"/>
      <c r="AY547" s="72"/>
      <c r="AZ547" s="71">
        <v>6525.6459999999997</v>
      </c>
      <c r="BA547" s="71">
        <v>27749.16</v>
      </c>
      <c r="BB547" s="71">
        <v>0</v>
      </c>
      <c r="BC547" s="71">
        <v>0</v>
      </c>
      <c r="BD547" s="71">
        <v>0</v>
      </c>
      <c r="BE547" s="71">
        <v>0</v>
      </c>
      <c r="BF547" s="71"/>
      <c r="BG547" s="72"/>
      <c r="BH547" s="71">
        <v>0</v>
      </c>
      <c r="BI547" s="71">
        <v>0</v>
      </c>
      <c r="BJ547" s="71">
        <v>14.81</v>
      </c>
      <c r="BK547" s="71">
        <v>0</v>
      </c>
      <c r="BL547" s="71">
        <v>6.6660000000000004</v>
      </c>
      <c r="BM547" s="71">
        <v>0</v>
      </c>
      <c r="BN547" s="72"/>
      <c r="BO547" s="71">
        <v>0</v>
      </c>
      <c r="BP547" s="71">
        <v>0</v>
      </c>
      <c r="BQ547" s="71">
        <v>3</v>
      </c>
      <c r="BR547" s="71">
        <v>0</v>
      </c>
      <c r="BS547" s="71">
        <v>2</v>
      </c>
      <c r="BT547" s="71">
        <v>0</v>
      </c>
      <c r="BU547"/>
      <c r="BV547" s="70">
        <v>21.475999999999999</v>
      </c>
      <c r="BW547" s="70">
        <v>0</v>
      </c>
      <c r="BX547" s="70">
        <v>0</v>
      </c>
      <c r="BY547" s="70">
        <v>0</v>
      </c>
      <c r="BZ547" s="70">
        <v>0</v>
      </c>
      <c r="CA547" s="70">
        <v>0</v>
      </c>
      <c r="CB547" s="70">
        <v>0</v>
      </c>
      <c r="CC547" s="70">
        <v>0</v>
      </c>
      <c r="CD547" s="70">
        <v>0</v>
      </c>
    </row>
    <row r="548" spans="1:82">
      <c r="A548" s="70" t="s">
        <v>2265</v>
      </c>
      <c r="B548" s="70">
        <v>474</v>
      </c>
      <c r="C548" s="70">
        <v>15</v>
      </c>
      <c r="D548" s="70">
        <v>28</v>
      </c>
      <c r="E548" s="70">
        <v>2018</v>
      </c>
      <c r="F548" s="70" t="s">
        <v>183</v>
      </c>
      <c r="G548" s="70" t="s">
        <v>2250</v>
      </c>
      <c r="H548" s="70" t="s">
        <v>2251</v>
      </c>
      <c r="I548" s="148"/>
      <c r="J548" s="71">
        <v>94.160344952914755</v>
      </c>
      <c r="K548" s="71">
        <v>1.707124729438511</v>
      </c>
      <c r="L548" s="71">
        <v>13.561600409858197</v>
      </c>
      <c r="M548" s="71">
        <v>22.724570296993669</v>
      </c>
      <c r="N548" s="71">
        <v>27.500864673718084</v>
      </c>
      <c r="O548" s="71">
        <v>35.097066832599701</v>
      </c>
      <c r="P548" s="71">
        <v>29.248117345453561</v>
      </c>
      <c r="Q548" s="71">
        <v>2.0139259806558298</v>
      </c>
      <c r="R548" s="71">
        <v>0</v>
      </c>
      <c r="S548" s="71">
        <v>3.7335422356158823</v>
      </c>
      <c r="T548" s="72"/>
      <c r="U548" s="71">
        <v>14690945</v>
      </c>
      <c r="V548" s="71">
        <v>952</v>
      </c>
      <c r="W548" s="71">
        <v>256</v>
      </c>
      <c r="X548" s="71">
        <v>7557</v>
      </c>
      <c r="Y548" s="71">
        <v>11905</v>
      </c>
      <c r="Z548" s="71">
        <v>21386</v>
      </c>
      <c r="AA548" s="71">
        <v>6119</v>
      </c>
      <c r="AB548" s="71">
        <v>31775</v>
      </c>
      <c r="AC548" s="71">
        <v>0</v>
      </c>
      <c r="AD548" s="71">
        <v>3.7335422356158818</v>
      </c>
      <c r="AE548" s="72"/>
      <c r="AF548" s="71">
        <v>146544229.68093109</v>
      </c>
      <c r="AG548" s="71">
        <v>1338498.1719576779</v>
      </c>
      <c r="AH548" s="71">
        <v>3916501.7443545968</v>
      </c>
      <c r="AI548" s="71">
        <v>43785524.788792178</v>
      </c>
      <c r="AJ548" s="71">
        <v>65891608.123440027</v>
      </c>
      <c r="AK548" s="71">
        <v>0</v>
      </c>
      <c r="AL548" s="71">
        <v>0</v>
      </c>
      <c r="AM548" s="71">
        <v>4373864.0428626426</v>
      </c>
      <c r="AN548" s="71">
        <v>0</v>
      </c>
      <c r="AO548" s="71">
        <v>0</v>
      </c>
      <c r="AP548" s="71">
        <v>265850226.55233824</v>
      </c>
      <c r="AQ548" s="72"/>
      <c r="AR548" s="71">
        <v>1482</v>
      </c>
      <c r="AS548" s="71">
        <v>301</v>
      </c>
      <c r="AT548" s="71">
        <v>0</v>
      </c>
      <c r="AU548" s="71">
        <v>0</v>
      </c>
      <c r="AV548" s="71">
        <v>0</v>
      </c>
      <c r="AW548" s="71">
        <v>0</v>
      </c>
      <c r="AX548" s="71"/>
      <c r="AY548" s="72"/>
      <c r="AZ548" s="71">
        <v>6834.5759999999991</v>
      </c>
      <c r="BA548" s="71">
        <v>28147.759999999998</v>
      </c>
      <c r="BB548" s="71">
        <v>0</v>
      </c>
      <c r="BC548" s="71">
        <v>0</v>
      </c>
      <c r="BD548" s="71">
        <v>0</v>
      </c>
      <c r="BE548" s="71">
        <v>0</v>
      </c>
      <c r="BF548" s="71"/>
      <c r="BG548" s="72"/>
      <c r="BH548" s="71">
        <v>0</v>
      </c>
      <c r="BI548" s="71">
        <v>0</v>
      </c>
      <c r="BJ548" s="71">
        <v>13.956</v>
      </c>
      <c r="BK548" s="71">
        <v>0</v>
      </c>
      <c r="BL548" s="71">
        <v>14.074000000000002</v>
      </c>
      <c r="BM548" s="71">
        <v>0</v>
      </c>
      <c r="BN548" s="72"/>
      <c r="BO548" s="71">
        <v>0</v>
      </c>
      <c r="BP548" s="71">
        <v>0</v>
      </c>
      <c r="BQ548" s="71">
        <v>3</v>
      </c>
      <c r="BR548" s="71">
        <v>0</v>
      </c>
      <c r="BS548" s="71">
        <v>2</v>
      </c>
      <c r="BT548" s="71">
        <v>0</v>
      </c>
      <c r="BU548"/>
      <c r="BV548" s="70">
        <v>20.759</v>
      </c>
      <c r="BW548" s="70">
        <v>0</v>
      </c>
      <c r="BX548" s="70">
        <v>7.2709999999999999</v>
      </c>
      <c r="BY548" s="70">
        <v>0</v>
      </c>
      <c r="BZ548" s="70">
        <v>0</v>
      </c>
      <c r="CA548" s="70">
        <v>0</v>
      </c>
      <c r="CB548" s="70">
        <v>0</v>
      </c>
      <c r="CC548" s="70">
        <v>0</v>
      </c>
      <c r="CD548" s="70">
        <v>0</v>
      </c>
    </row>
    <row r="549" spans="1:82">
      <c r="A549" s="70" t="s">
        <v>2266</v>
      </c>
      <c r="B549" s="70">
        <v>475</v>
      </c>
      <c r="C549" s="70">
        <v>16</v>
      </c>
      <c r="D549" s="70">
        <v>28</v>
      </c>
      <c r="E549" s="70">
        <v>2019</v>
      </c>
      <c r="F549" s="70" t="s">
        <v>158</v>
      </c>
      <c r="G549" s="70" t="s">
        <v>2250</v>
      </c>
      <c r="H549" s="70" t="s">
        <v>2251</v>
      </c>
      <c r="I549" s="148"/>
      <c r="J549" s="71">
        <v>88.55128944294448</v>
      </c>
      <c r="K549" s="71">
        <v>1.6083708595666473</v>
      </c>
      <c r="L549" s="71">
        <v>13.79632766127575</v>
      </c>
      <c r="M549" s="71">
        <v>28.886148831503142</v>
      </c>
      <c r="N549" s="71">
        <v>34.352366894917949</v>
      </c>
      <c r="O549" s="71">
        <v>34.148101572971633</v>
      </c>
      <c r="P549" s="71">
        <v>28.982283365614627</v>
      </c>
      <c r="Q549" s="71">
        <v>1.9458466426606</v>
      </c>
      <c r="R549" s="71">
        <v>0</v>
      </c>
      <c r="S549" s="71">
        <v>2.8781144818573248</v>
      </c>
      <c r="T549" s="72"/>
      <c r="U549" s="71">
        <v>14137370</v>
      </c>
      <c r="V549" s="71">
        <v>952</v>
      </c>
      <c r="W549" s="71">
        <v>256</v>
      </c>
      <c r="X549" s="71">
        <v>7557</v>
      </c>
      <c r="Y549" s="71">
        <v>12029</v>
      </c>
      <c r="Z549" s="71">
        <v>21379</v>
      </c>
      <c r="AA549" s="71">
        <v>6018</v>
      </c>
      <c r="AB549" s="71">
        <v>31532</v>
      </c>
      <c r="AC549" s="71">
        <v>0</v>
      </c>
      <c r="AD549" s="71">
        <v>2.8781144818573252</v>
      </c>
      <c r="AE549" s="72"/>
      <c r="AF549" s="71">
        <v>131677425.95622531</v>
      </c>
      <c r="AG549" s="71">
        <v>1297345.0247229249</v>
      </c>
      <c r="AH549" s="71">
        <v>4088439.4750299389</v>
      </c>
      <c r="AI549" s="71">
        <v>49004818.988549434</v>
      </c>
      <c r="AJ549" s="71">
        <v>72368880.668776363</v>
      </c>
      <c r="AK549" s="71">
        <v>0</v>
      </c>
      <c r="AL549" s="71">
        <v>0</v>
      </c>
      <c r="AM549" s="71">
        <v>4294421.0272310879</v>
      </c>
      <c r="AN549" s="71">
        <v>0</v>
      </c>
      <c r="AO549" s="71">
        <v>0</v>
      </c>
      <c r="AP549" s="71">
        <v>262731331.14053506</v>
      </c>
      <c r="AQ549" s="72"/>
      <c r="AR549" s="71">
        <v>1529</v>
      </c>
      <c r="AS549" s="71">
        <v>313</v>
      </c>
      <c r="AT549" s="71">
        <v>0</v>
      </c>
      <c r="AU549" s="71">
        <v>0</v>
      </c>
      <c r="AV549" s="71">
        <v>0</v>
      </c>
      <c r="AW549" s="71">
        <v>0</v>
      </c>
      <c r="AX549" s="71"/>
      <c r="AY549" s="72"/>
      <c r="AZ549" s="71">
        <v>7091.7559999999994</v>
      </c>
      <c r="BA549" s="71">
        <v>30040.26</v>
      </c>
      <c r="BB549" s="71">
        <v>0</v>
      </c>
      <c r="BC549" s="71">
        <v>0</v>
      </c>
      <c r="BD549" s="71">
        <v>0</v>
      </c>
      <c r="BE549" s="71">
        <v>0</v>
      </c>
      <c r="BF549" s="71"/>
      <c r="BG549" s="72"/>
      <c r="BH549" s="71">
        <v>0</v>
      </c>
      <c r="BI549" s="71">
        <v>0</v>
      </c>
      <c r="BJ549" s="71">
        <v>16.099</v>
      </c>
      <c r="BK549" s="71">
        <v>0</v>
      </c>
      <c r="BL549" s="71">
        <v>13.033000000000001</v>
      </c>
      <c r="BM549" s="71">
        <v>0</v>
      </c>
      <c r="BN549" s="72"/>
      <c r="BO549" s="71">
        <v>0</v>
      </c>
      <c r="BP549" s="71">
        <v>0</v>
      </c>
      <c r="BQ549" s="71">
        <v>4</v>
      </c>
      <c r="BR549" s="71">
        <v>0</v>
      </c>
      <c r="BS549" s="71">
        <v>2</v>
      </c>
      <c r="BT549" s="71">
        <v>0</v>
      </c>
      <c r="BU549"/>
      <c r="BV549" s="70">
        <v>21.155000000000001</v>
      </c>
      <c r="BW549" s="70">
        <v>0</v>
      </c>
      <c r="BX549" s="70">
        <v>7.9770000000000003</v>
      </c>
      <c r="BY549" s="70">
        <v>0</v>
      </c>
      <c r="BZ549" s="70">
        <v>0</v>
      </c>
      <c r="CA549" s="70">
        <v>0</v>
      </c>
      <c r="CB549" s="70">
        <v>0</v>
      </c>
      <c r="CC549" s="70">
        <v>0</v>
      </c>
      <c r="CD549" s="70">
        <v>0</v>
      </c>
    </row>
    <row r="550" spans="1:82">
      <c r="A550" s="70" t="s">
        <v>2267</v>
      </c>
      <c r="B550" s="70">
        <v>476</v>
      </c>
      <c r="C550" s="70">
        <v>17</v>
      </c>
      <c r="D550" s="70">
        <v>28</v>
      </c>
      <c r="E550" s="70">
        <v>2020</v>
      </c>
      <c r="F550" s="70" t="s">
        <v>159</v>
      </c>
      <c r="G550" s="70" t="s">
        <v>2250</v>
      </c>
      <c r="H550" s="70" t="s">
        <v>2251</v>
      </c>
      <c r="I550" s="148"/>
      <c r="J550" s="71">
        <v>88.487861477759793</v>
      </c>
      <c r="K550" s="71">
        <v>1.8138042179805747</v>
      </c>
      <c r="L550" s="71">
        <v>15.183534963502012</v>
      </c>
      <c r="M550" s="71">
        <v>26.248959789352433</v>
      </c>
      <c r="N550" s="71">
        <v>33.683396203279848</v>
      </c>
      <c r="O550" s="71">
        <v>29.9059700049445</v>
      </c>
      <c r="P550" s="71">
        <v>27.430429178861566</v>
      </c>
      <c r="Q550" s="71">
        <v>1.8432301348970299</v>
      </c>
      <c r="R550" s="71">
        <v>0</v>
      </c>
      <c r="S550" s="71">
        <v>2.636028064870656</v>
      </c>
      <c r="T550" s="72"/>
      <c r="U550" s="71">
        <v>13571414</v>
      </c>
      <c r="V550" s="71">
        <v>925</v>
      </c>
      <c r="W550" s="71">
        <v>457</v>
      </c>
      <c r="X550" s="71">
        <v>7754</v>
      </c>
      <c r="Y550" s="71">
        <v>12166</v>
      </c>
      <c r="Z550" s="71">
        <v>21370</v>
      </c>
      <c r="AA550" s="71">
        <v>6054</v>
      </c>
      <c r="AB550" s="71">
        <v>31262</v>
      </c>
      <c r="AC550" s="71">
        <v>0</v>
      </c>
      <c r="AD550" s="71">
        <v>2.636028064870656</v>
      </c>
      <c r="AE550" s="72"/>
      <c r="AF550" s="71">
        <v>129829144.47875179</v>
      </c>
      <c r="AG550" s="71">
        <v>1335076.9405642797</v>
      </c>
      <c r="AH550" s="71">
        <v>3754597.9611857641</v>
      </c>
      <c r="AI550" s="71">
        <v>42360218.604738444</v>
      </c>
      <c r="AJ550" s="71">
        <v>71970624.202443376</v>
      </c>
      <c r="AK550" s="71"/>
      <c r="AL550" s="71"/>
      <c r="AM550" s="71">
        <v>4080038.3280642373</v>
      </c>
      <c r="AN550" s="71"/>
      <c r="AO550" s="71"/>
      <c r="AP550" s="71">
        <v>253329700.51574787</v>
      </c>
      <c r="AQ550" s="72"/>
      <c r="AR550" s="71">
        <v>1586</v>
      </c>
      <c r="AS550" s="71">
        <v>321</v>
      </c>
      <c r="AT550" s="71">
        <v>0</v>
      </c>
      <c r="AU550" s="71">
        <v>0</v>
      </c>
      <c r="AV550" s="71">
        <v>0</v>
      </c>
      <c r="AW550" s="71">
        <v>0</v>
      </c>
      <c r="AX550" s="71"/>
      <c r="AY550" s="72"/>
      <c r="AZ550" s="71">
        <v>7402.1660000000011</v>
      </c>
      <c r="BA550" s="71">
        <v>32268.35999999999</v>
      </c>
      <c r="BB550" s="71">
        <v>0</v>
      </c>
      <c r="BC550" s="71">
        <v>0</v>
      </c>
      <c r="BD550" s="71">
        <v>0</v>
      </c>
      <c r="BE550" s="71">
        <v>0</v>
      </c>
      <c r="BF550" s="71"/>
      <c r="BG550" s="72"/>
      <c r="BH550" s="71">
        <v>0</v>
      </c>
      <c r="BI550" s="71">
        <v>0</v>
      </c>
      <c r="BJ550" s="71">
        <v>14.273</v>
      </c>
      <c r="BK550" s="71">
        <v>0</v>
      </c>
      <c r="BL550" s="71">
        <v>14.183</v>
      </c>
      <c r="BM550" s="71">
        <v>0</v>
      </c>
      <c r="BN550" s="72"/>
      <c r="BO550" s="71">
        <v>0</v>
      </c>
      <c r="BP550" s="71">
        <v>0</v>
      </c>
      <c r="BQ550" s="71">
        <v>4</v>
      </c>
      <c r="BR550" s="71">
        <v>0</v>
      </c>
      <c r="BS550" s="71">
        <v>2</v>
      </c>
      <c r="BT550" s="71">
        <v>0</v>
      </c>
      <c r="BU550"/>
      <c r="BV550" s="70">
        <v>20.167999999999999</v>
      </c>
      <c r="BW550" s="70">
        <v>0</v>
      </c>
      <c r="BX550" s="70">
        <v>8.2880000000000003</v>
      </c>
      <c r="BY550" s="70">
        <v>0</v>
      </c>
      <c r="BZ550" s="70">
        <v>0</v>
      </c>
      <c r="CA550" s="70">
        <v>0</v>
      </c>
      <c r="CB550" s="70">
        <v>0</v>
      </c>
      <c r="CC550" s="70">
        <v>0</v>
      </c>
      <c r="CD550" s="70">
        <v>0</v>
      </c>
    </row>
    <row r="551" spans="1:82">
      <c r="A551" s="70" t="s">
        <v>2268</v>
      </c>
      <c r="B551" s="70">
        <v>476</v>
      </c>
      <c r="C551" s="70">
        <v>18</v>
      </c>
      <c r="D551" s="70">
        <v>28</v>
      </c>
      <c r="E551" s="70">
        <v>2021</v>
      </c>
      <c r="F551" s="70" t="s">
        <v>160</v>
      </c>
      <c r="G551" s="70" t="s">
        <v>2250</v>
      </c>
      <c r="H551" s="70" t="s">
        <v>2251</v>
      </c>
      <c r="I551" s="148"/>
      <c r="J551" s="71">
        <v>81.781016486149539</v>
      </c>
      <c r="K551" s="71">
        <v>1.8039762709813707</v>
      </c>
      <c r="L551" s="71">
        <v>13.746485181519802</v>
      </c>
      <c r="M551" s="71">
        <v>22.791695948473052</v>
      </c>
      <c r="N551" s="71">
        <v>27.953469333080889</v>
      </c>
      <c r="O551" s="71">
        <v>29.071911922427187</v>
      </c>
      <c r="P551" s="71">
        <v>28.256034811799541</v>
      </c>
      <c r="Q551" s="71">
        <v>1.80363613461419</v>
      </c>
      <c r="R551" s="71">
        <v>0</v>
      </c>
      <c r="S551" s="71">
        <v>3.0864933361386022</v>
      </c>
      <c r="T551" s="72"/>
      <c r="U551" s="71">
        <v>16514181</v>
      </c>
      <c r="V551" s="71">
        <v>925</v>
      </c>
      <c r="W551" s="71">
        <v>457</v>
      </c>
      <c r="X551" s="71">
        <v>7754</v>
      </c>
      <c r="Y551" s="71">
        <v>12192</v>
      </c>
      <c r="Z551" s="71">
        <v>21390</v>
      </c>
      <c r="AA551" s="71">
        <v>6081</v>
      </c>
      <c r="AB551" s="71">
        <v>30891</v>
      </c>
      <c r="AC551" s="71">
        <v>0</v>
      </c>
      <c r="AD551" s="71">
        <v>3.0864933361386022</v>
      </c>
      <c r="AE551" s="72"/>
      <c r="AF551" s="71">
        <v>120448581.82905258</v>
      </c>
      <c r="AG551" s="71">
        <v>1397169.1127690286</v>
      </c>
      <c r="AH551" s="71">
        <v>4163868.743637023</v>
      </c>
      <c r="AI551" s="71">
        <v>45462662.078049123</v>
      </c>
      <c r="AJ551" s="71">
        <v>70276575.965405956</v>
      </c>
      <c r="AK551" s="71">
        <v>0</v>
      </c>
      <c r="AL551" s="71">
        <v>0</v>
      </c>
      <c r="AM551" s="71">
        <v>4054872.7582708402</v>
      </c>
      <c r="AN551" s="71">
        <v>0</v>
      </c>
      <c r="AO551" s="71">
        <v>0</v>
      </c>
      <c r="AP551" s="71">
        <v>245803730.48718455</v>
      </c>
      <c r="AQ551" s="72"/>
      <c r="AR551" s="71">
        <v>1650</v>
      </c>
      <c r="AS551" s="71">
        <v>327</v>
      </c>
      <c r="AT551" s="71">
        <v>0</v>
      </c>
      <c r="AU551" s="71">
        <v>0</v>
      </c>
      <c r="AV551" s="71">
        <v>0</v>
      </c>
      <c r="AW551" s="71">
        <v>0</v>
      </c>
      <c r="AX551" s="71"/>
      <c r="AY551" s="72"/>
      <c r="AZ551" s="71">
        <v>7794.3459999999995</v>
      </c>
      <c r="BA551" s="71">
        <v>32469.659999999989</v>
      </c>
      <c r="BB551" s="71">
        <v>0</v>
      </c>
      <c r="BC551" s="71">
        <v>0</v>
      </c>
      <c r="BD551" s="71">
        <v>0</v>
      </c>
      <c r="BE551" s="71">
        <v>0</v>
      </c>
      <c r="BF551" s="71"/>
      <c r="BG551" s="72"/>
      <c r="BH551" s="71">
        <v>0</v>
      </c>
      <c r="BI551" s="71">
        <v>0</v>
      </c>
      <c r="BJ551" s="71">
        <v>19.826000000000001</v>
      </c>
      <c r="BK551" s="71">
        <v>0</v>
      </c>
      <c r="BL551" s="71">
        <v>12.421000000000001</v>
      </c>
      <c r="BM551" s="71">
        <v>0</v>
      </c>
      <c r="BN551" s="72"/>
      <c r="BO551" s="71">
        <v>0</v>
      </c>
      <c r="BP551" s="71">
        <v>0</v>
      </c>
      <c r="BQ551" s="71">
        <v>5</v>
      </c>
      <c r="BR551" s="71">
        <v>0</v>
      </c>
      <c r="BS551" s="71">
        <v>2</v>
      </c>
      <c r="BT551" s="71">
        <v>0</v>
      </c>
      <c r="BU551"/>
      <c r="BV551" s="70">
        <v>24.131</v>
      </c>
      <c r="BW551" s="70">
        <v>0</v>
      </c>
      <c r="BX551" s="70">
        <v>8.1159999999999997</v>
      </c>
      <c r="BY551" s="70">
        <v>0</v>
      </c>
      <c r="BZ551" s="70">
        <v>0</v>
      </c>
      <c r="CA551" s="70">
        <v>0</v>
      </c>
      <c r="CB551" s="70">
        <v>0</v>
      </c>
      <c r="CC551" s="70">
        <v>0</v>
      </c>
      <c r="CD551" s="70">
        <v>0</v>
      </c>
    </row>
    <row r="552" spans="1:82">
      <c r="A552" s="70" t="s">
        <v>2269</v>
      </c>
      <c r="B552" s="70">
        <v>476</v>
      </c>
      <c r="C552" s="70">
        <v>19</v>
      </c>
      <c r="D552" s="70">
        <v>28</v>
      </c>
      <c r="E552" s="70">
        <v>2022</v>
      </c>
      <c r="F552" s="70" t="s">
        <v>161</v>
      </c>
      <c r="G552" s="70" t="s">
        <v>2250</v>
      </c>
      <c r="H552" s="70" t="s">
        <v>2251</v>
      </c>
      <c r="I552" s="148"/>
      <c r="J552" s="71">
        <v>69.45042294574651</v>
      </c>
      <c r="K552" s="71">
        <v>1.8576655461153511</v>
      </c>
      <c r="L552" s="71">
        <v>15.487705131247806</v>
      </c>
      <c r="M552" s="71">
        <v>28.468630420916757</v>
      </c>
      <c r="N552" s="71">
        <v>35.635577977204306</v>
      </c>
      <c r="O552" s="71">
        <v>30.711548465401325</v>
      </c>
      <c r="P552" s="71">
        <v>28.234517603392167</v>
      </c>
      <c r="Q552" s="71">
        <v>1.8028300569369484</v>
      </c>
      <c r="R552" s="71">
        <v>0</v>
      </c>
      <c r="S552" s="71">
        <v>4.1943870965872101</v>
      </c>
      <c r="T552" s="72"/>
      <c r="U552" s="71">
        <v>14042958</v>
      </c>
      <c r="V552" s="71">
        <v>925</v>
      </c>
      <c r="W552" s="71">
        <v>457</v>
      </c>
      <c r="X552" s="71">
        <v>7754</v>
      </c>
      <c r="Y552" s="71">
        <v>12256</v>
      </c>
      <c r="Z552" s="71">
        <v>21469</v>
      </c>
      <c r="AA552" s="71">
        <v>6169</v>
      </c>
      <c r="AB552" s="71">
        <v>30624</v>
      </c>
      <c r="AC552" s="71">
        <v>0</v>
      </c>
      <c r="AD552" s="71">
        <v>4.1943870965872101</v>
      </c>
      <c r="AE552" s="72"/>
      <c r="AF552" s="71">
        <v>88096313.262730345</v>
      </c>
      <c r="AG552" s="71">
        <v>1422741.1997923076</v>
      </c>
      <c r="AH552" s="71">
        <v>4914594.6023914358</v>
      </c>
      <c r="AI552" s="71">
        <v>44692320.86138919</v>
      </c>
      <c r="AJ552" s="71">
        <v>72172521.15577516</v>
      </c>
      <c r="AK552" s="71">
        <v>0</v>
      </c>
      <c r="AL552" s="71">
        <v>0</v>
      </c>
      <c r="AM552" s="71">
        <v>3954394.2639235067</v>
      </c>
      <c r="AN552" s="71">
        <v>0</v>
      </c>
      <c r="AO552" s="71">
        <v>0</v>
      </c>
      <c r="AP552" s="71">
        <v>215252885.34600192</v>
      </c>
      <c r="AQ552" s="72"/>
      <c r="AR552" s="71">
        <v>1702</v>
      </c>
      <c r="AS552" s="71">
        <v>333</v>
      </c>
      <c r="AT552" s="71">
        <v>0</v>
      </c>
      <c r="AU552" s="71">
        <v>0</v>
      </c>
      <c r="AV552" s="71">
        <v>0</v>
      </c>
      <c r="AW552" s="71">
        <v>0</v>
      </c>
      <c r="AX552" s="71"/>
      <c r="AY552" s="72"/>
      <c r="AZ552" s="71">
        <v>8107.336000000003</v>
      </c>
      <c r="BA552" s="71">
        <v>32933.659999999996</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2270</v>
      </c>
      <c r="B553" s="70">
        <v>476</v>
      </c>
      <c r="C553" s="70">
        <v>20</v>
      </c>
      <c r="D553" s="70">
        <v>28</v>
      </c>
      <c r="E553" s="70">
        <v>2023</v>
      </c>
      <c r="F553" s="70" t="s">
        <v>1539</v>
      </c>
      <c r="G553" s="70" t="s">
        <v>2250</v>
      </c>
      <c r="H553" s="70" t="s">
        <v>2251</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1790</v>
      </c>
      <c r="AS553" s="71">
        <v>333</v>
      </c>
      <c r="AT553" s="71">
        <v>0</v>
      </c>
      <c r="AU553" s="71">
        <v>1</v>
      </c>
      <c r="AV553" s="71">
        <v>0</v>
      </c>
      <c r="AW553" s="71">
        <v>1</v>
      </c>
      <c r="AX553" s="71"/>
      <c r="AY553" s="72"/>
      <c r="AZ553" s="71">
        <v>8620.7760000000017</v>
      </c>
      <c r="BA553" s="71">
        <v>32933.659999999996</v>
      </c>
      <c r="BB553" s="71">
        <v>0</v>
      </c>
      <c r="BC553" s="71">
        <v>199</v>
      </c>
      <c r="BD553" s="71">
        <v>0</v>
      </c>
      <c r="BE553" s="71">
        <v>49</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2271</v>
      </c>
      <c r="B554" s="70">
        <v>476</v>
      </c>
      <c r="C554" s="70">
        <v>21</v>
      </c>
      <c r="D554" s="70">
        <v>28</v>
      </c>
      <c r="E554" s="70">
        <v>2024</v>
      </c>
      <c r="F554" s="70" t="s">
        <v>1554</v>
      </c>
      <c r="G554" s="70" t="s">
        <v>2250</v>
      </c>
      <c r="H554" s="70" t="s">
        <v>2251</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2272</v>
      </c>
      <c r="B555" s="70">
        <v>205</v>
      </c>
      <c r="C555" s="70">
        <v>1</v>
      </c>
      <c r="D555" s="70">
        <v>13</v>
      </c>
      <c r="E555" s="70">
        <v>1990</v>
      </c>
      <c r="F555" s="70" t="s">
        <v>787</v>
      </c>
      <c r="G555" s="70" t="s">
        <v>2273</v>
      </c>
      <c r="H555" s="70" t="s">
        <v>1636</v>
      </c>
      <c r="I555" s="148"/>
      <c r="J555" s="71">
        <v>321.9195243480911</v>
      </c>
      <c r="K555" s="71">
        <v>4.5808680466015934</v>
      </c>
      <c r="L555" s="71">
        <v>0</v>
      </c>
      <c r="M555" s="71">
        <v>12.456499197031221</v>
      </c>
      <c r="N555" s="71">
        <v>20.842082690222121</v>
      </c>
      <c r="O555" s="71">
        <v>18.5042149683579</v>
      </c>
      <c r="P555" s="71">
        <v>21.984168535718201</v>
      </c>
      <c r="Q555" s="71">
        <v>1.81115415023487</v>
      </c>
      <c r="R555" s="71">
        <v>3.521914901361777</v>
      </c>
      <c r="S555" s="71">
        <v>1.8686518282404581</v>
      </c>
      <c r="T555" s="72"/>
      <c r="U555" s="71">
        <v>8289383</v>
      </c>
      <c r="V555" s="71">
        <v>1550</v>
      </c>
      <c r="W555" s="71">
        <v>0</v>
      </c>
      <c r="X555" s="71">
        <v>4887</v>
      </c>
      <c r="Y555" s="71">
        <v>9050</v>
      </c>
      <c r="Z555" s="71">
        <v>7611</v>
      </c>
      <c r="AA555" s="71">
        <v>5338</v>
      </c>
      <c r="AB555" s="71">
        <v>29407</v>
      </c>
      <c r="AC555" s="71">
        <v>610002</v>
      </c>
      <c r="AD555" s="71">
        <v>1.8686518282404581</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2274</v>
      </c>
      <c r="B556" s="70">
        <v>206</v>
      </c>
      <c r="C556" s="70">
        <v>2</v>
      </c>
      <c r="D556" s="70">
        <v>13</v>
      </c>
      <c r="E556" s="70">
        <v>2005</v>
      </c>
      <c r="F556" s="70" t="s">
        <v>789</v>
      </c>
      <c r="G556" s="70" t="s">
        <v>2273</v>
      </c>
      <c r="H556" s="70" t="s">
        <v>1636</v>
      </c>
      <c r="I556" s="148"/>
      <c r="J556" s="71">
        <v>260.34448738388488</v>
      </c>
      <c r="K556" s="71">
        <v>2.9620602444504689</v>
      </c>
      <c r="L556" s="71">
        <v>20.059633290457239</v>
      </c>
      <c r="M556" s="71">
        <v>23.510826965778719</v>
      </c>
      <c r="N556" s="71">
        <v>37.658739166753463</v>
      </c>
      <c r="O556" s="71">
        <v>30.556800975975861</v>
      </c>
      <c r="P556" s="71">
        <v>26.78769050729829</v>
      </c>
      <c r="Q556" s="71">
        <v>1.85197155302389</v>
      </c>
      <c r="R556" s="71">
        <v>1.179312517443909</v>
      </c>
      <c r="S556" s="71">
        <v>3.2965985122886692</v>
      </c>
      <c r="T556" s="72"/>
      <c r="U556" s="71">
        <v>8137087</v>
      </c>
      <c r="V556" s="71">
        <v>1350</v>
      </c>
      <c r="W556" s="71">
        <v>236</v>
      </c>
      <c r="X556" s="71">
        <v>5279</v>
      </c>
      <c r="Y556" s="71">
        <v>12182</v>
      </c>
      <c r="Z556" s="71">
        <v>14544</v>
      </c>
      <c r="AA556" s="71">
        <v>5327</v>
      </c>
      <c r="AB556" s="71">
        <v>31435</v>
      </c>
      <c r="AC556" s="71">
        <v>208537</v>
      </c>
      <c r="AD556" s="71">
        <v>3.2965985122886692</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2275</v>
      </c>
      <c r="B557" s="70">
        <v>207</v>
      </c>
      <c r="C557" s="70">
        <v>3</v>
      </c>
      <c r="D557" s="70">
        <v>13</v>
      </c>
      <c r="E557" s="70">
        <v>2006</v>
      </c>
      <c r="F557" s="70" t="s">
        <v>790</v>
      </c>
      <c r="G557" s="70" t="s">
        <v>2273</v>
      </c>
      <c r="H557" s="70" t="s">
        <v>1636</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2276</v>
      </c>
      <c r="B558" s="70">
        <v>208</v>
      </c>
      <c r="C558" s="70">
        <v>4</v>
      </c>
      <c r="D558" s="70">
        <v>13</v>
      </c>
      <c r="E558" s="70">
        <v>2007</v>
      </c>
      <c r="F558" s="70" t="s">
        <v>791</v>
      </c>
      <c r="G558" s="1064" t="s">
        <v>2273</v>
      </c>
      <c r="H558" s="70" t="s">
        <v>1636</v>
      </c>
      <c r="I558" s="148"/>
      <c r="J558" s="71">
        <v>235.16182841727689</v>
      </c>
      <c r="K558" s="71">
        <v>2.4403584709413142</v>
      </c>
      <c r="L558" s="71">
        <v>15.319772424824331</v>
      </c>
      <c r="M558" s="71">
        <v>23.84604394644974</v>
      </c>
      <c r="N558" s="71">
        <v>38.660987778311053</v>
      </c>
      <c r="O558" s="71">
        <v>29.958086573939681</v>
      </c>
      <c r="P558" s="71">
        <v>26.523168325554149</v>
      </c>
      <c r="Q558" s="71">
        <v>1.9512655325935</v>
      </c>
      <c r="R558" s="71">
        <v>0.97460194766569608</v>
      </c>
      <c r="S558" s="71">
        <v>3.3988607605620622</v>
      </c>
      <c r="T558" s="72"/>
      <c r="U558" s="71">
        <v>9497405</v>
      </c>
      <c r="V558" s="71">
        <v>1098</v>
      </c>
      <c r="W558" s="71">
        <v>173</v>
      </c>
      <c r="X558" s="71">
        <v>6050</v>
      </c>
      <c r="Y558" s="71">
        <v>12445</v>
      </c>
      <c r="Z558" s="71">
        <v>14823</v>
      </c>
      <c r="AA558" s="71">
        <v>5194</v>
      </c>
      <c r="AB558" s="71">
        <v>31369</v>
      </c>
      <c r="AC558" s="71">
        <v>177283</v>
      </c>
      <c r="AD558" s="71">
        <v>3.3988607605620622</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2277</v>
      </c>
      <c r="B559" s="70">
        <v>209</v>
      </c>
      <c r="C559" s="70">
        <v>5</v>
      </c>
      <c r="D559" s="70">
        <v>13</v>
      </c>
      <c r="E559" s="70">
        <v>2008</v>
      </c>
      <c r="F559" s="70" t="s">
        <v>792</v>
      </c>
      <c r="G559" s="1064" t="s">
        <v>2273</v>
      </c>
      <c r="H559" s="70" t="s">
        <v>1636</v>
      </c>
      <c r="I559" s="148"/>
      <c r="J559" s="71">
        <v>215.53288536834421</v>
      </c>
      <c r="K559" s="71">
        <v>1.8060856889765531</v>
      </c>
      <c r="L559" s="71">
        <v>13.30149308767051</v>
      </c>
      <c r="M559" s="71">
        <v>25.348002740757089</v>
      </c>
      <c r="N559" s="71">
        <v>41.230982506557353</v>
      </c>
      <c r="O559" s="71">
        <v>29.114085949627508</v>
      </c>
      <c r="P559" s="71">
        <v>26.04408125120111</v>
      </c>
      <c r="Q559" s="71">
        <v>1.92226099088542</v>
      </c>
      <c r="R559" s="71">
        <v>0.76338011323274513</v>
      </c>
      <c r="S559" s="71">
        <v>2.269903089490505</v>
      </c>
      <c r="T559" s="72"/>
      <c r="U559" s="71">
        <v>9450283</v>
      </c>
      <c r="V559" s="71">
        <v>1098</v>
      </c>
      <c r="W559" s="71">
        <v>173</v>
      </c>
      <c r="X559" s="71">
        <v>6050</v>
      </c>
      <c r="Y559" s="71">
        <v>12574</v>
      </c>
      <c r="Z559" s="71">
        <v>14911</v>
      </c>
      <c r="AA559" s="71">
        <v>5106</v>
      </c>
      <c r="AB559" s="71">
        <v>31411</v>
      </c>
      <c r="AC559" s="71">
        <v>144192</v>
      </c>
      <c r="AD559" s="71">
        <v>2.269903089490505</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2278</v>
      </c>
      <c r="B560" s="70">
        <v>210</v>
      </c>
      <c r="C560" s="70">
        <v>6</v>
      </c>
      <c r="D560" s="70">
        <v>13</v>
      </c>
      <c r="E560" s="70">
        <v>2009</v>
      </c>
      <c r="F560" s="70" t="s">
        <v>176</v>
      </c>
      <c r="G560" s="70" t="s">
        <v>2273</v>
      </c>
      <c r="H560" s="70" t="s">
        <v>1636</v>
      </c>
      <c r="I560" s="148"/>
      <c r="J560" s="71">
        <v>188.5625826599794</v>
      </c>
      <c r="K560" s="71">
        <v>2.3303396381414809</v>
      </c>
      <c r="L560" s="71">
        <v>8.607314369626943</v>
      </c>
      <c r="M560" s="71">
        <v>33.889470366131839</v>
      </c>
      <c r="N560" s="71">
        <v>38.462695992581253</v>
      </c>
      <c r="O560" s="71">
        <v>29.488189471548569</v>
      </c>
      <c r="P560" s="71">
        <v>24.946621986340819</v>
      </c>
      <c r="Q560" s="71">
        <v>1.8322859731477601</v>
      </c>
      <c r="R560" s="71">
        <v>0.64908351347615656</v>
      </c>
      <c r="S560" s="71">
        <v>2.664050914218155</v>
      </c>
      <c r="T560" s="72"/>
      <c r="U560" s="71">
        <v>7072353</v>
      </c>
      <c r="V560" s="71">
        <v>1280</v>
      </c>
      <c r="W560" s="71">
        <v>134</v>
      </c>
      <c r="X560" s="71">
        <v>8017</v>
      </c>
      <c r="Y560" s="71">
        <v>12720</v>
      </c>
      <c r="Z560" s="71">
        <v>14907</v>
      </c>
      <c r="AA560" s="71">
        <v>5021</v>
      </c>
      <c r="AB560" s="71">
        <v>31430</v>
      </c>
      <c r="AC560" s="71">
        <v>119609</v>
      </c>
      <c r="AD560" s="71">
        <v>2.664050914218155</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383.58</v>
      </c>
      <c r="BK560" s="71">
        <v>0</v>
      </c>
      <c r="BL560" s="71">
        <v>4.2530000000000001</v>
      </c>
      <c r="BM560" s="71">
        <v>0</v>
      </c>
      <c r="BN560" s="72"/>
      <c r="BO560" s="71">
        <v>0</v>
      </c>
      <c r="BP560" s="71">
        <v>0</v>
      </c>
      <c r="BQ560" s="71">
        <v>4</v>
      </c>
      <c r="BR560" s="71">
        <v>0</v>
      </c>
      <c r="BS560" s="71">
        <v>1</v>
      </c>
      <c r="BT560" s="71">
        <v>0</v>
      </c>
      <c r="BU560"/>
      <c r="BV560" s="70">
        <v>387.83300000000003</v>
      </c>
      <c r="BW560" s="70">
        <v>0</v>
      </c>
      <c r="BX560" s="70">
        <v>0</v>
      </c>
      <c r="BY560" s="70">
        <v>0</v>
      </c>
      <c r="BZ560" s="70">
        <v>0</v>
      </c>
      <c r="CA560" s="70">
        <v>0</v>
      </c>
      <c r="CB560" s="70">
        <v>0</v>
      </c>
      <c r="CC560" s="70">
        <v>0</v>
      </c>
      <c r="CD560" s="70">
        <v>0</v>
      </c>
    </row>
    <row r="561" spans="1:82">
      <c r="A561" s="70" t="s">
        <v>2279</v>
      </c>
      <c r="B561" s="70">
        <v>211</v>
      </c>
      <c r="C561" s="70">
        <v>7</v>
      </c>
      <c r="D561" s="70">
        <v>13</v>
      </c>
      <c r="E561" s="70">
        <v>2010</v>
      </c>
      <c r="F561" s="70" t="s">
        <v>177</v>
      </c>
      <c r="G561" s="70" t="s">
        <v>2273</v>
      </c>
      <c r="H561" s="70" t="s">
        <v>1636</v>
      </c>
      <c r="I561" s="148"/>
      <c r="J561" s="71">
        <v>174.08657983070111</v>
      </c>
      <c r="K561" s="71">
        <v>2.2477321059399449</v>
      </c>
      <c r="L561" s="71">
        <v>8.0186832709590146</v>
      </c>
      <c r="M561" s="71">
        <v>30.256875739954349</v>
      </c>
      <c r="N561" s="71">
        <v>35.02348055050625</v>
      </c>
      <c r="O561" s="71">
        <v>29.629425744172281</v>
      </c>
      <c r="P561" s="71">
        <v>24.81613545940256</v>
      </c>
      <c r="Q561" s="71">
        <v>1.9035295744981</v>
      </c>
      <c r="R561" s="71">
        <v>0.79529943620817922</v>
      </c>
      <c r="S561" s="71">
        <v>2.951038704441411</v>
      </c>
      <c r="T561" s="72"/>
      <c r="U561" s="71">
        <v>7185742</v>
      </c>
      <c r="V561" s="71">
        <v>1280</v>
      </c>
      <c r="W561" s="71">
        <v>134</v>
      </c>
      <c r="X561" s="71">
        <v>8017</v>
      </c>
      <c r="Y561" s="71">
        <v>12777</v>
      </c>
      <c r="Z561" s="71">
        <v>15048</v>
      </c>
      <c r="AA561" s="71">
        <v>4870</v>
      </c>
      <c r="AB561" s="71">
        <v>31288</v>
      </c>
      <c r="AC561" s="71">
        <v>138882</v>
      </c>
      <c r="AD561" s="71">
        <v>2.951038704441411</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538.16300000000001</v>
      </c>
      <c r="BK561" s="71">
        <v>0</v>
      </c>
      <c r="BL561" s="71">
        <v>5.4029999999999996</v>
      </c>
      <c r="BM561" s="71">
        <v>0</v>
      </c>
      <c r="BN561" s="72"/>
      <c r="BO561" s="71">
        <v>0</v>
      </c>
      <c r="BP561" s="71">
        <v>0</v>
      </c>
      <c r="BQ561" s="71">
        <v>4</v>
      </c>
      <c r="BR561" s="71">
        <v>0</v>
      </c>
      <c r="BS561" s="71">
        <v>1</v>
      </c>
      <c r="BT561" s="71">
        <v>0</v>
      </c>
      <c r="BU561"/>
      <c r="BV561" s="70">
        <v>543.56600000000003</v>
      </c>
      <c r="BW561" s="70">
        <v>0</v>
      </c>
      <c r="BX561" s="70">
        <v>0</v>
      </c>
      <c r="BY561" s="70">
        <v>0</v>
      </c>
      <c r="BZ561" s="70">
        <v>0</v>
      </c>
      <c r="CA561" s="70">
        <v>0</v>
      </c>
      <c r="CB561" s="70">
        <v>0</v>
      </c>
      <c r="CC561" s="70">
        <v>0</v>
      </c>
      <c r="CD561" s="70">
        <v>0</v>
      </c>
    </row>
    <row r="562" spans="1:82">
      <c r="A562" s="70" t="s">
        <v>2280</v>
      </c>
      <c r="B562" s="70">
        <v>212</v>
      </c>
      <c r="C562" s="70">
        <v>8</v>
      </c>
      <c r="D562" s="70">
        <v>13</v>
      </c>
      <c r="E562" s="70">
        <v>2011</v>
      </c>
      <c r="F562" s="70" t="s">
        <v>178</v>
      </c>
      <c r="G562" s="70" t="s">
        <v>2273</v>
      </c>
      <c r="H562" s="70" t="s">
        <v>1636</v>
      </c>
      <c r="I562" s="148"/>
      <c r="J562" s="71">
        <v>217.63641386115259</v>
      </c>
      <c r="K562" s="71">
        <v>3.2318708650953929</v>
      </c>
      <c r="L562" s="71">
        <v>6.4262848569780857</v>
      </c>
      <c r="M562" s="71">
        <v>41.989069862287337</v>
      </c>
      <c r="N562" s="71">
        <v>50.093000820507648</v>
      </c>
      <c r="O562" s="71">
        <v>29.303899663372462</v>
      </c>
      <c r="P562" s="71">
        <v>23.747648685589112</v>
      </c>
      <c r="Q562" s="71">
        <v>2.1803305117974499</v>
      </c>
      <c r="R562" s="71">
        <v>0.87343820506316205</v>
      </c>
      <c r="S562" s="71">
        <v>2.091615281797933</v>
      </c>
      <c r="T562" s="72"/>
      <c r="U562" s="71">
        <v>8457746</v>
      </c>
      <c r="V562" s="71">
        <v>1280</v>
      </c>
      <c r="W562" s="71">
        <v>134</v>
      </c>
      <c r="X562" s="71">
        <v>8017</v>
      </c>
      <c r="Y562" s="71">
        <v>12766</v>
      </c>
      <c r="Z562" s="71">
        <v>15206</v>
      </c>
      <c r="AA562" s="71">
        <v>4799</v>
      </c>
      <c r="AB562" s="71">
        <v>31069</v>
      </c>
      <c r="AC562" s="71">
        <v>152275</v>
      </c>
      <c r="AD562" s="71">
        <v>2.091615281797933</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586.54</v>
      </c>
      <c r="BK562" s="71">
        <v>0</v>
      </c>
      <c r="BL562" s="71">
        <v>4.0209999999999999</v>
      </c>
      <c r="BM562" s="71">
        <v>0</v>
      </c>
      <c r="BN562" s="72"/>
      <c r="BO562" s="71">
        <v>0</v>
      </c>
      <c r="BP562" s="71">
        <v>0</v>
      </c>
      <c r="BQ562" s="71">
        <v>4</v>
      </c>
      <c r="BR562" s="71">
        <v>0</v>
      </c>
      <c r="BS562" s="71">
        <v>1</v>
      </c>
      <c r="BT562" s="71">
        <v>0</v>
      </c>
      <c r="BU562"/>
      <c r="BV562" s="70">
        <v>586.221</v>
      </c>
      <c r="BW562" s="70">
        <v>0</v>
      </c>
      <c r="BX562" s="70">
        <v>0</v>
      </c>
      <c r="BY562" s="70">
        <v>0</v>
      </c>
      <c r="BZ562" s="70">
        <v>4.34</v>
      </c>
      <c r="CA562" s="70">
        <v>0</v>
      </c>
      <c r="CB562" s="70">
        <v>0</v>
      </c>
      <c r="CC562" s="70">
        <v>0</v>
      </c>
      <c r="CD562" s="70">
        <v>0</v>
      </c>
    </row>
    <row r="563" spans="1:82">
      <c r="A563" s="70" t="s">
        <v>2281</v>
      </c>
      <c r="B563" s="70">
        <v>213</v>
      </c>
      <c r="C563" s="70">
        <v>9</v>
      </c>
      <c r="D563" s="70">
        <v>13</v>
      </c>
      <c r="E563" s="70">
        <v>2012</v>
      </c>
      <c r="F563" s="70" t="s">
        <v>179</v>
      </c>
      <c r="G563" s="70" t="s">
        <v>2273</v>
      </c>
      <c r="H563" s="70" t="s">
        <v>1636</v>
      </c>
      <c r="I563" s="148"/>
      <c r="J563" s="71">
        <v>304.08715022530811</v>
      </c>
      <c r="K563" s="71">
        <v>3.2526031252708738</v>
      </c>
      <c r="L563" s="71">
        <v>6.3868890814188788</v>
      </c>
      <c r="M563" s="71">
        <v>47.082448510231629</v>
      </c>
      <c r="N563" s="71">
        <v>57.630772104199842</v>
      </c>
      <c r="O563" s="71">
        <v>29.501582402666784</v>
      </c>
      <c r="P563" s="71">
        <v>24.007176335006385</v>
      </c>
      <c r="Q563" s="71">
        <v>2.3730786942330599</v>
      </c>
      <c r="R563" s="71">
        <v>0.86341045751670253</v>
      </c>
      <c r="S563" s="71">
        <v>4.4374857085058412</v>
      </c>
      <c r="T563" s="72"/>
      <c r="U563" s="71">
        <v>9276410</v>
      </c>
      <c r="V563" s="71">
        <v>1280</v>
      </c>
      <c r="W563" s="71">
        <v>134</v>
      </c>
      <c r="X563" s="71">
        <v>8017</v>
      </c>
      <c r="Y563" s="71">
        <v>12917</v>
      </c>
      <c r="Z563" s="71">
        <v>15430</v>
      </c>
      <c r="AA563" s="71">
        <v>4824</v>
      </c>
      <c r="AB563" s="71">
        <v>31124</v>
      </c>
      <c r="AC563" s="71">
        <v>146628</v>
      </c>
      <c r="AD563" s="71">
        <v>4.4374857085058412</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648.32399999999996</v>
      </c>
      <c r="BK563" s="71">
        <v>0</v>
      </c>
      <c r="BL563" s="71">
        <v>6.0289999999999999</v>
      </c>
      <c r="BM563" s="71">
        <v>0</v>
      </c>
      <c r="BN563" s="72"/>
      <c r="BO563" s="71">
        <v>0</v>
      </c>
      <c r="BP563" s="71">
        <v>0</v>
      </c>
      <c r="BQ563" s="71">
        <v>4</v>
      </c>
      <c r="BR563" s="71">
        <v>0</v>
      </c>
      <c r="BS563" s="71">
        <v>1</v>
      </c>
      <c r="BT563" s="71">
        <v>0</v>
      </c>
      <c r="BU563"/>
      <c r="BV563" s="70">
        <v>615.91</v>
      </c>
      <c r="BW563" s="70">
        <v>0</v>
      </c>
      <c r="BX563" s="70">
        <v>0</v>
      </c>
      <c r="BY563" s="70">
        <v>0</v>
      </c>
      <c r="BZ563" s="70">
        <v>38.442999999999998</v>
      </c>
      <c r="CA563" s="70">
        <v>0</v>
      </c>
      <c r="CB563" s="70">
        <v>0</v>
      </c>
      <c r="CC563" s="70">
        <v>0</v>
      </c>
      <c r="CD563" s="70">
        <v>0</v>
      </c>
    </row>
    <row r="564" spans="1:82">
      <c r="A564" s="70" t="s">
        <v>2282</v>
      </c>
      <c r="B564" s="70">
        <v>214</v>
      </c>
      <c r="C564" s="70">
        <v>10</v>
      </c>
      <c r="D564" s="70">
        <v>13</v>
      </c>
      <c r="E564" s="70">
        <v>2013</v>
      </c>
      <c r="F564" s="70" t="s">
        <v>180</v>
      </c>
      <c r="G564" s="70" t="s">
        <v>2273</v>
      </c>
      <c r="H564" s="70" t="s">
        <v>1636</v>
      </c>
      <c r="I564" s="148"/>
      <c r="J564" s="71">
        <v>321.23969955079838</v>
      </c>
      <c r="K564" s="71">
        <v>2.7109809101535571</v>
      </c>
      <c r="L564" s="71">
        <v>6.6015086822678226</v>
      </c>
      <c r="M564" s="71">
        <v>47.810000009825607</v>
      </c>
      <c r="N564" s="71">
        <v>60.835610770226978</v>
      </c>
      <c r="O564" s="71">
        <v>28.718381813339303</v>
      </c>
      <c r="P564" s="71">
        <v>24.187552100094457</v>
      </c>
      <c r="Q564" s="71">
        <v>2.41099732989611</v>
      </c>
      <c r="R564" s="71">
        <v>0.94374309031865777</v>
      </c>
      <c r="S564" s="71">
        <v>2.203674949300185</v>
      </c>
      <c r="T564" s="72"/>
      <c r="U564" s="71">
        <v>10841873</v>
      </c>
      <c r="V564" s="71">
        <v>1280</v>
      </c>
      <c r="W564" s="71">
        <v>134</v>
      </c>
      <c r="X564" s="71">
        <v>8017</v>
      </c>
      <c r="Y564" s="71">
        <v>13035</v>
      </c>
      <c r="Z564" s="71">
        <v>15691</v>
      </c>
      <c r="AA564" s="71">
        <v>4842</v>
      </c>
      <c r="AB564" s="71">
        <v>31168</v>
      </c>
      <c r="AC564" s="71">
        <v>156446</v>
      </c>
      <c r="AD564" s="71">
        <v>2.203674949300185</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698.68499999999995</v>
      </c>
      <c r="BK564" s="71">
        <v>0</v>
      </c>
      <c r="BL564" s="71">
        <v>6.7460000000000004</v>
      </c>
      <c r="BM564" s="71">
        <v>0</v>
      </c>
      <c r="BN564" s="72"/>
      <c r="BO564" s="71">
        <v>0</v>
      </c>
      <c r="BP564" s="71">
        <v>0</v>
      </c>
      <c r="BQ564" s="71">
        <v>4</v>
      </c>
      <c r="BR564" s="71">
        <v>0</v>
      </c>
      <c r="BS564" s="71">
        <v>1</v>
      </c>
      <c r="BT564" s="71">
        <v>0</v>
      </c>
      <c r="BU564"/>
      <c r="BV564" s="70">
        <v>658.66899999999998</v>
      </c>
      <c r="BW564" s="70">
        <v>0</v>
      </c>
      <c r="BX564" s="70">
        <v>0</v>
      </c>
      <c r="BY564" s="70">
        <v>0</v>
      </c>
      <c r="BZ564" s="70">
        <v>46.762</v>
      </c>
      <c r="CA564" s="70">
        <v>0</v>
      </c>
      <c r="CB564" s="70">
        <v>0</v>
      </c>
      <c r="CC564" s="70">
        <v>0</v>
      </c>
      <c r="CD564" s="70">
        <v>0</v>
      </c>
    </row>
    <row r="565" spans="1:82">
      <c r="A565" s="70" t="s">
        <v>2283</v>
      </c>
      <c r="B565" s="70">
        <v>215</v>
      </c>
      <c r="C565" s="70">
        <v>11</v>
      </c>
      <c r="D565" s="70">
        <v>13</v>
      </c>
      <c r="E565" s="70">
        <v>2014</v>
      </c>
      <c r="F565" s="70" t="s">
        <v>181</v>
      </c>
      <c r="G565" s="70" t="s">
        <v>2273</v>
      </c>
      <c r="H565" s="70" t="s">
        <v>1636</v>
      </c>
      <c r="I565" s="148"/>
      <c r="J565" s="71">
        <v>318.2119180947164</v>
      </c>
      <c r="K565" s="71">
        <v>2.61291925157489</v>
      </c>
      <c r="L565" s="71">
        <v>12.249873688442751</v>
      </c>
      <c r="M565" s="71">
        <v>52.419657541595491</v>
      </c>
      <c r="N565" s="71">
        <v>56.253761278315771</v>
      </c>
      <c r="O565" s="71">
        <v>27.503489423735086</v>
      </c>
      <c r="P565" s="71">
        <v>24.313275301768854</v>
      </c>
      <c r="Q565" s="71">
        <v>2.3120950698709102</v>
      </c>
      <c r="R565" s="71">
        <v>0.92827687125172653</v>
      </c>
      <c r="S565" s="71">
        <v>2.1947575380725581</v>
      </c>
      <c r="T565" s="72"/>
      <c r="U565" s="71">
        <v>12328195</v>
      </c>
      <c r="V565" s="71">
        <v>1042</v>
      </c>
      <c r="W565" s="71">
        <v>212</v>
      </c>
      <c r="X565" s="71">
        <v>9166</v>
      </c>
      <c r="Y565" s="71">
        <v>13127</v>
      </c>
      <c r="Z565" s="71">
        <v>15827</v>
      </c>
      <c r="AA565" s="71">
        <v>4842</v>
      </c>
      <c r="AB565" s="71">
        <v>31153</v>
      </c>
      <c r="AC565" s="71">
        <v>154366</v>
      </c>
      <c r="AD565" s="71">
        <v>2.1947575380725581</v>
      </c>
      <c r="AE565" s="72"/>
      <c r="AF565" s="71"/>
      <c r="AG565" s="71"/>
      <c r="AH565" s="71"/>
      <c r="AI565" s="71"/>
      <c r="AJ565" s="71"/>
      <c r="AK565" s="71"/>
      <c r="AL565" s="71"/>
      <c r="AM565" s="71"/>
      <c r="AN565" s="71"/>
      <c r="AO565" s="71"/>
      <c r="AP565" s="71"/>
      <c r="AQ565" s="72"/>
      <c r="AR565" s="71">
        <v>810</v>
      </c>
      <c r="AS565" s="71">
        <v>120</v>
      </c>
      <c r="AT565" s="71">
        <v>0</v>
      </c>
      <c r="AU565" s="71">
        <v>0</v>
      </c>
      <c r="AV565" s="71">
        <v>0</v>
      </c>
      <c r="AW565" s="71">
        <v>0</v>
      </c>
      <c r="AX565" s="71"/>
      <c r="AY565" s="72"/>
      <c r="AZ565" s="71">
        <v>3416.8739999999998</v>
      </c>
      <c r="BA565" s="71">
        <v>8434.1</v>
      </c>
      <c r="BB565" s="71">
        <v>0</v>
      </c>
      <c r="BC565" s="71">
        <v>0</v>
      </c>
      <c r="BD565" s="71">
        <v>0</v>
      </c>
      <c r="BE565" s="71">
        <v>0</v>
      </c>
      <c r="BF565" s="71"/>
      <c r="BG565" s="72"/>
      <c r="BH565" s="71">
        <v>0</v>
      </c>
      <c r="BI565" s="71">
        <v>0</v>
      </c>
      <c r="BJ565" s="71">
        <v>722.33199999999999</v>
      </c>
      <c r="BK565" s="71">
        <v>0</v>
      </c>
      <c r="BL565" s="71">
        <v>5.94</v>
      </c>
      <c r="BM565" s="71">
        <v>0</v>
      </c>
      <c r="BN565" s="72"/>
      <c r="BO565" s="71">
        <v>0</v>
      </c>
      <c r="BP565" s="71">
        <v>0</v>
      </c>
      <c r="BQ565" s="71">
        <v>4</v>
      </c>
      <c r="BR565" s="71">
        <v>0</v>
      </c>
      <c r="BS565" s="71">
        <v>1</v>
      </c>
      <c r="BT565" s="71">
        <v>0</v>
      </c>
      <c r="BU565"/>
      <c r="BV565" s="70">
        <v>683.04499999999996</v>
      </c>
      <c r="BW565" s="70">
        <v>0</v>
      </c>
      <c r="BX565" s="70">
        <v>0</v>
      </c>
      <c r="BY565" s="70">
        <v>0</v>
      </c>
      <c r="BZ565" s="70">
        <v>45.226999999999997</v>
      </c>
      <c r="CA565" s="70">
        <v>0</v>
      </c>
      <c r="CB565" s="70">
        <v>0</v>
      </c>
      <c r="CC565" s="70">
        <v>0</v>
      </c>
      <c r="CD565" s="70">
        <v>0</v>
      </c>
    </row>
    <row r="566" spans="1:82">
      <c r="A566" s="70" t="s">
        <v>2284</v>
      </c>
      <c r="B566" s="70">
        <v>216</v>
      </c>
      <c r="C566" s="70">
        <v>12</v>
      </c>
      <c r="D566" s="70">
        <v>13</v>
      </c>
      <c r="E566" s="70">
        <v>2015</v>
      </c>
      <c r="F566" s="70" t="s">
        <v>182</v>
      </c>
      <c r="G566" s="70" t="s">
        <v>2273</v>
      </c>
      <c r="H566" s="70" t="s">
        <v>1636</v>
      </c>
      <c r="I566" s="148"/>
      <c r="J566" s="71">
        <v>346.20656060098457</v>
      </c>
      <c r="K566" s="71">
        <v>2.4529833820227238</v>
      </c>
      <c r="L566" s="71">
        <v>9.8297667805371454</v>
      </c>
      <c r="M566" s="71">
        <v>49.252836249875358</v>
      </c>
      <c r="N566" s="71">
        <v>49.174650668974358</v>
      </c>
      <c r="O566" s="71">
        <v>27.427210065620002</v>
      </c>
      <c r="P566" s="71">
        <v>24.412888949263987</v>
      </c>
      <c r="Q566" s="71">
        <v>2.25118617880897</v>
      </c>
      <c r="R566" s="71">
        <v>0.82205564997074498</v>
      </c>
      <c r="S566" s="71">
        <v>2.0148739989597639</v>
      </c>
      <c r="T566" s="72"/>
      <c r="U566" s="71">
        <v>12768624</v>
      </c>
      <c r="V566" s="71">
        <v>1042</v>
      </c>
      <c r="W566" s="71">
        <v>212</v>
      </c>
      <c r="X566" s="71">
        <v>9166</v>
      </c>
      <c r="Y566" s="71">
        <v>13175</v>
      </c>
      <c r="Z566" s="71">
        <v>15935</v>
      </c>
      <c r="AA566" s="71">
        <v>4858</v>
      </c>
      <c r="AB566" s="71">
        <v>30985</v>
      </c>
      <c r="AC566" s="71">
        <v>140517</v>
      </c>
      <c r="AD566" s="71">
        <v>2.0148739989597639</v>
      </c>
      <c r="AE566" s="72"/>
      <c r="AF566" s="71">
        <v>159904523.99224961</v>
      </c>
      <c r="AG566" s="71">
        <v>1764495.250882529</v>
      </c>
      <c r="AH566" s="71">
        <v>2056245.667874136</v>
      </c>
      <c r="AI566" s="71">
        <v>53854315.863242298</v>
      </c>
      <c r="AJ566" s="71">
        <v>65853726.317709863</v>
      </c>
      <c r="AK566" s="71">
        <v>0</v>
      </c>
      <c r="AL566" s="71">
        <v>0</v>
      </c>
      <c r="AM566" s="71">
        <v>4246364.2728135353</v>
      </c>
      <c r="AN566" s="71">
        <v>0</v>
      </c>
      <c r="AO566" s="71">
        <v>0</v>
      </c>
      <c r="AP566" s="71">
        <v>287679671.36477196</v>
      </c>
      <c r="AQ566" s="72"/>
      <c r="AR566" s="71">
        <v>898</v>
      </c>
      <c r="AS566" s="71">
        <v>153</v>
      </c>
      <c r="AT566" s="71">
        <v>0</v>
      </c>
      <c r="AU566" s="71">
        <v>0</v>
      </c>
      <c r="AV566" s="71">
        <v>0</v>
      </c>
      <c r="AW566" s="71">
        <v>0</v>
      </c>
      <c r="AX566" s="71"/>
      <c r="AY566" s="72"/>
      <c r="AZ566" s="71">
        <v>3883.6039999999998</v>
      </c>
      <c r="BA566" s="71">
        <v>9558.9</v>
      </c>
      <c r="BB566" s="71">
        <v>0</v>
      </c>
      <c r="BC566" s="71">
        <v>0</v>
      </c>
      <c r="BD566" s="71">
        <v>0</v>
      </c>
      <c r="BE566" s="71">
        <v>0</v>
      </c>
      <c r="BF566" s="71"/>
      <c r="BG566" s="72"/>
      <c r="BH566" s="71">
        <v>0</v>
      </c>
      <c r="BI566" s="71">
        <v>0</v>
      </c>
      <c r="BJ566" s="71">
        <v>772.98199999999997</v>
      </c>
      <c r="BK566" s="71">
        <v>0</v>
      </c>
      <c r="BL566" s="71">
        <v>5.819</v>
      </c>
      <c r="BM566" s="71">
        <v>0</v>
      </c>
      <c r="BN566" s="72"/>
      <c r="BO566" s="71">
        <v>0</v>
      </c>
      <c r="BP566" s="71">
        <v>0</v>
      </c>
      <c r="BQ566" s="71">
        <v>4</v>
      </c>
      <c r="BR566" s="71">
        <v>0</v>
      </c>
      <c r="BS566" s="71">
        <v>1</v>
      </c>
      <c r="BT566" s="71">
        <v>0</v>
      </c>
      <c r="BU566"/>
      <c r="BV566" s="70">
        <v>713.63099999999997</v>
      </c>
      <c r="BW566" s="70">
        <v>14.651</v>
      </c>
      <c r="BX566" s="70">
        <v>4.5410000000000004</v>
      </c>
      <c r="BY566" s="70">
        <v>0</v>
      </c>
      <c r="BZ566" s="70">
        <v>45.978000000000002</v>
      </c>
      <c r="CA566" s="70">
        <v>0</v>
      </c>
      <c r="CB566" s="70">
        <v>0</v>
      </c>
      <c r="CC566" s="70">
        <v>0</v>
      </c>
      <c r="CD566" s="70">
        <v>0</v>
      </c>
    </row>
    <row r="567" spans="1:82">
      <c r="A567" s="70" t="s">
        <v>2285</v>
      </c>
      <c r="B567" s="70">
        <v>217</v>
      </c>
      <c r="C567" s="70">
        <v>13</v>
      </c>
      <c r="D567" s="70">
        <v>13</v>
      </c>
      <c r="E567" s="70">
        <v>2016</v>
      </c>
      <c r="F567" s="70" t="s">
        <v>155</v>
      </c>
      <c r="G567" s="70" t="s">
        <v>2273</v>
      </c>
      <c r="H567" s="70" t="s">
        <v>1636</v>
      </c>
      <c r="I567" s="148"/>
      <c r="J567" s="71">
        <v>343.57409031301165</v>
      </c>
      <c r="K567" s="71">
        <v>2.2770283816806032</v>
      </c>
      <c r="L567" s="71">
        <v>9.8253421014755595</v>
      </c>
      <c r="M567" s="71">
        <v>37.491432084360348</v>
      </c>
      <c r="N567" s="71">
        <v>41.457602175130617</v>
      </c>
      <c r="O567" s="71">
        <v>27.276079469336352</v>
      </c>
      <c r="P567" s="71">
        <v>23.875759583974368</v>
      </c>
      <c r="Q567" s="71">
        <v>2.1824590285775063</v>
      </c>
      <c r="R567" s="71">
        <v>0.84196723411917929</v>
      </c>
      <c r="S567" s="71">
        <v>2.2327779420967855</v>
      </c>
      <c r="T567" s="72"/>
      <c r="U567" s="71">
        <v>13112049</v>
      </c>
      <c r="V567" s="71">
        <v>1042</v>
      </c>
      <c r="W567" s="71">
        <v>212</v>
      </c>
      <c r="X567" s="71">
        <v>9166</v>
      </c>
      <c r="Y567" s="71">
        <v>13230</v>
      </c>
      <c r="Z567" s="71">
        <v>16042</v>
      </c>
      <c r="AA567" s="71">
        <v>4914</v>
      </c>
      <c r="AB567" s="71">
        <v>30899</v>
      </c>
      <c r="AC567" s="71">
        <v>143799.7156998862</v>
      </c>
      <c r="AD567" s="71">
        <v>2.232777942096785</v>
      </c>
      <c r="AE567" s="72"/>
      <c r="AF567" s="71">
        <v>157697534.94762301</v>
      </c>
      <c r="AG567" s="71">
        <v>1717188.044457518</v>
      </c>
      <c r="AH567" s="71">
        <v>1669171.412828966</v>
      </c>
      <c r="AI567" s="71">
        <v>54096531.360935599</v>
      </c>
      <c r="AJ567" s="71">
        <v>69171057.931135371</v>
      </c>
      <c r="AK567" s="71">
        <v>0</v>
      </c>
      <c r="AL567" s="71">
        <v>0</v>
      </c>
      <c r="AM567" s="71">
        <v>4237868.1854420491</v>
      </c>
      <c r="AN567" s="71">
        <v>0</v>
      </c>
      <c r="AO567" s="71">
        <v>0</v>
      </c>
      <c r="AP567" s="71">
        <v>288589351.88242251</v>
      </c>
      <c r="AQ567" s="72"/>
      <c r="AR567" s="71">
        <v>967</v>
      </c>
      <c r="AS567" s="71">
        <v>170</v>
      </c>
      <c r="AT567" s="71">
        <v>0</v>
      </c>
      <c r="AU567" s="71">
        <v>0</v>
      </c>
      <c r="AV567" s="71">
        <v>0</v>
      </c>
      <c r="AW567" s="71">
        <v>0</v>
      </c>
      <c r="AX567" s="71"/>
      <c r="AY567" s="72"/>
      <c r="AZ567" s="71">
        <v>4256.8040000000001</v>
      </c>
      <c r="BA567" s="71">
        <v>11150.1</v>
      </c>
      <c r="BB567" s="71">
        <v>0</v>
      </c>
      <c r="BC567" s="71">
        <v>0</v>
      </c>
      <c r="BD567" s="71">
        <v>0</v>
      </c>
      <c r="BE567" s="71">
        <v>0</v>
      </c>
      <c r="BF567" s="71"/>
      <c r="BG567" s="72"/>
      <c r="BH567" s="71">
        <v>0</v>
      </c>
      <c r="BI567" s="71">
        <v>0</v>
      </c>
      <c r="BJ567" s="71">
        <v>726.625</v>
      </c>
      <c r="BK567" s="71">
        <v>0</v>
      </c>
      <c r="BL567" s="71">
        <v>5.9160000000000004</v>
      </c>
      <c r="BM567" s="71">
        <v>0</v>
      </c>
      <c r="BN567" s="72"/>
      <c r="BO567" s="71">
        <v>0</v>
      </c>
      <c r="BP567" s="71">
        <v>0</v>
      </c>
      <c r="BQ567" s="71">
        <v>4</v>
      </c>
      <c r="BR567" s="71">
        <v>0</v>
      </c>
      <c r="BS567" s="71">
        <v>1</v>
      </c>
      <c r="BT567" s="71">
        <v>0</v>
      </c>
      <c r="BU567"/>
      <c r="BV567" s="70">
        <v>685.80700000000002</v>
      </c>
      <c r="BW567" s="70">
        <v>0</v>
      </c>
      <c r="BX567" s="70">
        <v>0</v>
      </c>
      <c r="BY567" s="70">
        <v>0</v>
      </c>
      <c r="BZ567" s="70">
        <v>46.734000000000002</v>
      </c>
      <c r="CA567" s="70">
        <v>0</v>
      </c>
      <c r="CB567" s="70">
        <v>0</v>
      </c>
      <c r="CC567" s="70">
        <v>0</v>
      </c>
      <c r="CD567" s="70">
        <v>0</v>
      </c>
    </row>
    <row r="568" spans="1:82">
      <c r="A568" s="70" t="s">
        <v>2286</v>
      </c>
      <c r="B568" s="70">
        <v>218</v>
      </c>
      <c r="C568" s="70">
        <v>14</v>
      </c>
      <c r="D568" s="70">
        <v>13</v>
      </c>
      <c r="E568" s="70">
        <v>2017</v>
      </c>
      <c r="F568" s="70" t="s">
        <v>156</v>
      </c>
      <c r="G568" s="70" t="s">
        <v>2273</v>
      </c>
      <c r="H568" s="70" t="s">
        <v>1636</v>
      </c>
      <c r="I568" s="148"/>
      <c r="J568" s="71">
        <v>272.63634498067427</v>
      </c>
      <c r="K568" s="71">
        <v>2.2889166300097377</v>
      </c>
      <c r="L568" s="71">
        <v>8.9960576188517791</v>
      </c>
      <c r="M568" s="71">
        <v>36.390405525733414</v>
      </c>
      <c r="N568" s="71">
        <v>44.523857122578406</v>
      </c>
      <c r="O568" s="71">
        <v>27.173870977649297</v>
      </c>
      <c r="P568" s="71">
        <v>23.941772637687322</v>
      </c>
      <c r="Q568" s="71">
        <v>2.1110328819258202</v>
      </c>
      <c r="R568" s="71">
        <v>0.79301757876744194</v>
      </c>
      <c r="S568" s="71">
        <v>2.5886492734534996</v>
      </c>
      <c r="T568" s="72"/>
      <c r="U568" s="71">
        <v>11708560</v>
      </c>
      <c r="V568" s="71">
        <v>1042</v>
      </c>
      <c r="W568" s="71">
        <v>212</v>
      </c>
      <c r="X568" s="71">
        <v>9166</v>
      </c>
      <c r="Y568" s="71">
        <v>13337</v>
      </c>
      <c r="Z568" s="71">
        <v>16247</v>
      </c>
      <c r="AA568" s="71">
        <v>4959</v>
      </c>
      <c r="AB568" s="71">
        <v>30907</v>
      </c>
      <c r="AC568" s="71">
        <v>138126.99999999991</v>
      </c>
      <c r="AD568" s="71">
        <v>2.5886492734535</v>
      </c>
      <c r="AE568" s="72"/>
      <c r="AF568" s="71">
        <v>121340256.2525968</v>
      </c>
      <c r="AG568" s="71">
        <v>1728731.7061299561</v>
      </c>
      <c r="AH568" s="71">
        <v>1948454.2775222519</v>
      </c>
      <c r="AI568" s="71">
        <v>53024014.523160331</v>
      </c>
      <c r="AJ568" s="71">
        <v>73323944.189293981</v>
      </c>
      <c r="AK568" s="71">
        <v>0</v>
      </c>
      <c r="AL568" s="71">
        <v>0</v>
      </c>
      <c r="AM568" s="71">
        <v>4245598.2273959862</v>
      </c>
      <c r="AN568" s="71">
        <v>0</v>
      </c>
      <c r="AO568" s="71">
        <v>0</v>
      </c>
      <c r="AP568" s="71">
        <v>255610999.1760993</v>
      </c>
      <c r="AQ568" s="72"/>
      <c r="AR568" s="71">
        <v>1024</v>
      </c>
      <c r="AS568" s="71">
        <v>178</v>
      </c>
      <c r="AT568" s="71">
        <v>0</v>
      </c>
      <c r="AU568" s="71">
        <v>0</v>
      </c>
      <c r="AV568" s="71">
        <v>0</v>
      </c>
      <c r="AW568" s="71">
        <v>0</v>
      </c>
      <c r="AX568" s="71"/>
      <c r="AY568" s="72"/>
      <c r="AZ568" s="71">
        <v>4555.3040000000001</v>
      </c>
      <c r="BA568" s="71">
        <v>11291.2</v>
      </c>
      <c r="BB568" s="71">
        <v>0</v>
      </c>
      <c r="BC568" s="71">
        <v>0</v>
      </c>
      <c r="BD568" s="71">
        <v>0</v>
      </c>
      <c r="BE568" s="71">
        <v>0</v>
      </c>
      <c r="BF568" s="71"/>
      <c r="BG568" s="72"/>
      <c r="BH568" s="71">
        <v>0</v>
      </c>
      <c r="BI568" s="71">
        <v>0</v>
      </c>
      <c r="BJ568" s="71">
        <v>677.79200000000003</v>
      </c>
      <c r="BK568" s="71">
        <v>0</v>
      </c>
      <c r="BL568" s="71">
        <v>4.4409999999999998</v>
      </c>
      <c r="BM568" s="71">
        <v>0</v>
      </c>
      <c r="BN568" s="72"/>
      <c r="BO568" s="71">
        <v>0</v>
      </c>
      <c r="BP568" s="71">
        <v>0</v>
      </c>
      <c r="BQ568" s="71">
        <v>4</v>
      </c>
      <c r="BR568" s="71">
        <v>0</v>
      </c>
      <c r="BS568" s="71">
        <v>1</v>
      </c>
      <c r="BT568" s="71">
        <v>0</v>
      </c>
      <c r="BU568"/>
      <c r="BV568" s="70">
        <v>636.91800000000001</v>
      </c>
      <c r="BW568" s="70">
        <v>0</v>
      </c>
      <c r="BX568" s="70">
        <v>0</v>
      </c>
      <c r="BY568" s="70">
        <v>0</v>
      </c>
      <c r="BZ568" s="70">
        <v>45.314999999999998</v>
      </c>
      <c r="CA568" s="70">
        <v>0</v>
      </c>
      <c r="CB568" s="70">
        <v>0</v>
      </c>
      <c r="CC568" s="70">
        <v>0</v>
      </c>
      <c r="CD568" s="70">
        <v>0</v>
      </c>
    </row>
    <row r="569" spans="1:82">
      <c r="A569" s="70" t="s">
        <v>2287</v>
      </c>
      <c r="B569" s="70">
        <v>219</v>
      </c>
      <c r="C569" s="70">
        <v>15</v>
      </c>
      <c r="D569" s="70">
        <v>13</v>
      </c>
      <c r="E569" s="70">
        <v>2018</v>
      </c>
      <c r="F569" s="70" t="s">
        <v>183</v>
      </c>
      <c r="G569" s="70" t="s">
        <v>2273</v>
      </c>
      <c r="H569" s="70" t="s">
        <v>1636</v>
      </c>
      <c r="I569" s="148"/>
      <c r="J569" s="71">
        <v>273.83692764347649</v>
      </c>
      <c r="K569" s="71">
        <v>2.1545757025000647</v>
      </c>
      <c r="L569" s="71">
        <v>8.1303260739561871</v>
      </c>
      <c r="M569" s="71">
        <v>36.345952137324396</v>
      </c>
      <c r="N569" s="71">
        <v>38.629510870629346</v>
      </c>
      <c r="O569" s="71">
        <v>27.078537488913074</v>
      </c>
      <c r="P569" s="71">
        <v>23.593513191233658</v>
      </c>
      <c r="Q569" s="71">
        <v>1.9592917022820899</v>
      </c>
      <c r="R569" s="71">
        <v>0.80140587520791007</v>
      </c>
      <c r="S569" s="71">
        <v>2.4894546120571892</v>
      </c>
      <c r="T569" s="72"/>
      <c r="U569" s="71">
        <v>12171634</v>
      </c>
      <c r="V569" s="71">
        <v>1042</v>
      </c>
      <c r="W569" s="71">
        <v>212</v>
      </c>
      <c r="X569" s="71">
        <v>9166</v>
      </c>
      <c r="Y569" s="71">
        <v>13448</v>
      </c>
      <c r="Z569" s="71">
        <v>16500</v>
      </c>
      <c r="AA569" s="71">
        <v>4936</v>
      </c>
      <c r="AB569" s="71">
        <v>30913</v>
      </c>
      <c r="AC569" s="71">
        <v>139041</v>
      </c>
      <c r="AD569" s="71">
        <v>2.4894546120571892</v>
      </c>
      <c r="AE569" s="72"/>
      <c r="AF569" s="71">
        <v>132809725.1626901</v>
      </c>
      <c r="AG569" s="71">
        <v>1541574.989536637</v>
      </c>
      <c r="AH569" s="71">
        <v>1705864.214906001</v>
      </c>
      <c r="AI569" s="71">
        <v>52092369.476965979</v>
      </c>
      <c r="AJ569" s="71">
        <v>62499943.157403953</v>
      </c>
      <c r="AK569" s="71">
        <v>0</v>
      </c>
      <c r="AL569" s="71">
        <v>0</v>
      </c>
      <c r="AM569" s="71">
        <v>4255208.7854292011</v>
      </c>
      <c r="AN569" s="71">
        <v>0</v>
      </c>
      <c r="AO569" s="71">
        <v>0</v>
      </c>
      <c r="AP569" s="71">
        <v>254904685.7869319</v>
      </c>
      <c r="AQ569" s="72"/>
      <c r="AR569" s="71">
        <v>1125</v>
      </c>
      <c r="AS569" s="71">
        <v>194</v>
      </c>
      <c r="AT569" s="71">
        <v>0</v>
      </c>
      <c r="AU569" s="71">
        <v>0</v>
      </c>
      <c r="AV569" s="71">
        <v>0</v>
      </c>
      <c r="AW569" s="71">
        <v>0</v>
      </c>
      <c r="AX569" s="71"/>
      <c r="AY569" s="72"/>
      <c r="AZ569" s="71">
        <v>5145.0849999999991</v>
      </c>
      <c r="BA569" s="71">
        <v>11581</v>
      </c>
      <c r="BB569" s="71">
        <v>0</v>
      </c>
      <c r="BC569" s="71">
        <v>0</v>
      </c>
      <c r="BD569" s="71">
        <v>0</v>
      </c>
      <c r="BE569" s="71">
        <v>0</v>
      </c>
      <c r="BF569" s="71"/>
      <c r="BG569" s="72"/>
      <c r="BH569" s="71">
        <v>0</v>
      </c>
      <c r="BI569" s="71">
        <v>0</v>
      </c>
      <c r="BJ569" s="71">
        <v>669.23</v>
      </c>
      <c r="BK569" s="71">
        <v>0</v>
      </c>
      <c r="BL569" s="71">
        <v>4.5270000000000001</v>
      </c>
      <c r="BM569" s="71">
        <v>0</v>
      </c>
      <c r="BN569" s="72"/>
      <c r="BO569" s="71">
        <v>0</v>
      </c>
      <c r="BP569" s="71">
        <v>0</v>
      </c>
      <c r="BQ569" s="71">
        <v>4</v>
      </c>
      <c r="BR569" s="71">
        <v>0</v>
      </c>
      <c r="BS569" s="71">
        <v>1</v>
      </c>
      <c r="BT569" s="71">
        <v>0</v>
      </c>
      <c r="BU569"/>
      <c r="BV569" s="70">
        <v>630.26300000000003</v>
      </c>
      <c r="BW569" s="70">
        <v>0</v>
      </c>
      <c r="BX569" s="70">
        <v>0</v>
      </c>
      <c r="BY569" s="70">
        <v>0</v>
      </c>
      <c r="BZ569" s="70">
        <v>43.494</v>
      </c>
      <c r="CA569" s="70">
        <v>0</v>
      </c>
      <c r="CB569" s="70">
        <v>0</v>
      </c>
      <c r="CC569" s="70">
        <v>0</v>
      </c>
      <c r="CD569" s="70">
        <v>0</v>
      </c>
    </row>
    <row r="570" spans="1:82">
      <c r="A570" s="70" t="s">
        <v>2288</v>
      </c>
      <c r="B570" s="70">
        <v>220</v>
      </c>
      <c r="C570" s="70">
        <v>16</v>
      </c>
      <c r="D570" s="70">
        <v>13</v>
      </c>
      <c r="E570" s="70">
        <v>2019</v>
      </c>
      <c r="F570" s="70" t="s">
        <v>158</v>
      </c>
      <c r="G570" s="70" t="s">
        <v>2273</v>
      </c>
      <c r="H570" s="70" t="s">
        <v>1636</v>
      </c>
      <c r="I570" s="148"/>
      <c r="J570" s="71">
        <v>266.97247136900791</v>
      </c>
      <c r="K570" s="71">
        <v>1.8063761792571849</v>
      </c>
      <c r="L570" s="71">
        <v>8.0044152977320273</v>
      </c>
      <c r="M570" s="71">
        <v>29.174523625175308</v>
      </c>
      <c r="N570" s="71">
        <v>31.629253171116691</v>
      </c>
      <c r="O570" s="71">
        <v>26.454037057465555</v>
      </c>
      <c r="P570" s="71">
        <v>23.304298638452835</v>
      </c>
      <c r="Q570" s="71">
        <v>1.8925290129746</v>
      </c>
      <c r="R570" s="71">
        <v>0.75047343512652387</v>
      </c>
      <c r="S570" s="71">
        <v>2.7405277054015458</v>
      </c>
      <c r="T570" s="72"/>
      <c r="U570" s="71">
        <v>12495565</v>
      </c>
      <c r="V570" s="71">
        <v>1042</v>
      </c>
      <c r="W570" s="71">
        <v>212</v>
      </c>
      <c r="X570" s="71">
        <v>9166</v>
      </c>
      <c r="Y570" s="71">
        <v>13447</v>
      </c>
      <c r="Z570" s="71">
        <v>16562</v>
      </c>
      <c r="AA570" s="71">
        <v>4839</v>
      </c>
      <c r="AB570" s="71">
        <v>30668</v>
      </c>
      <c r="AC570" s="71">
        <v>132337</v>
      </c>
      <c r="AD570" s="71">
        <v>2.7405277054015462</v>
      </c>
      <c r="AE570" s="72"/>
      <c r="AF570" s="71">
        <v>133165551.89196271</v>
      </c>
      <c r="AG570" s="71">
        <v>1487942.0338728479</v>
      </c>
      <c r="AH570" s="71">
        <v>1991042.2237964759</v>
      </c>
      <c r="AI570" s="71">
        <v>52263502.580697283</v>
      </c>
      <c r="AJ570" s="71">
        <v>62270409.082745977</v>
      </c>
      <c r="AK570" s="71">
        <v>0</v>
      </c>
      <c r="AL570" s="71">
        <v>0</v>
      </c>
      <c r="AM570" s="71">
        <v>4176750.7314196061</v>
      </c>
      <c r="AN570" s="71">
        <v>0</v>
      </c>
      <c r="AO570" s="71">
        <v>0</v>
      </c>
      <c r="AP570" s="71">
        <v>255355198.5444949</v>
      </c>
      <c r="AQ570" s="72"/>
      <c r="AR570" s="71">
        <v>1228</v>
      </c>
      <c r="AS570" s="71">
        <v>204</v>
      </c>
      <c r="AT570" s="71">
        <v>0</v>
      </c>
      <c r="AU570" s="71">
        <v>0</v>
      </c>
      <c r="AV570" s="71">
        <v>0</v>
      </c>
      <c r="AW570" s="71">
        <v>0</v>
      </c>
      <c r="AX570" s="71"/>
      <c r="AY570" s="72"/>
      <c r="AZ570" s="71">
        <v>5690.7910000000011</v>
      </c>
      <c r="BA570" s="71">
        <v>12499.8</v>
      </c>
      <c r="BB570" s="71">
        <v>0</v>
      </c>
      <c r="BC570" s="71">
        <v>0</v>
      </c>
      <c r="BD570" s="71">
        <v>0</v>
      </c>
      <c r="BE570" s="71">
        <v>0</v>
      </c>
      <c r="BF570" s="71"/>
      <c r="BG570" s="72"/>
      <c r="BH570" s="71">
        <v>0</v>
      </c>
      <c r="BI570" s="71">
        <v>0</v>
      </c>
      <c r="BJ570" s="71">
        <v>693.39599999999996</v>
      </c>
      <c r="BK570" s="71">
        <v>0</v>
      </c>
      <c r="BL570" s="71">
        <v>4.8579999999999997</v>
      </c>
      <c r="BM570" s="71">
        <v>0</v>
      </c>
      <c r="BN570" s="72"/>
      <c r="BO570" s="71">
        <v>0</v>
      </c>
      <c r="BP570" s="71">
        <v>0</v>
      </c>
      <c r="BQ570" s="71">
        <v>3</v>
      </c>
      <c r="BR570" s="71">
        <v>0</v>
      </c>
      <c r="BS570" s="71">
        <v>1</v>
      </c>
      <c r="BT570" s="71">
        <v>0</v>
      </c>
      <c r="BU570"/>
      <c r="BV570" s="70">
        <v>650.54999999999995</v>
      </c>
      <c r="BW570" s="70">
        <v>0</v>
      </c>
      <c r="BX570" s="70">
        <v>0</v>
      </c>
      <c r="BY570" s="70">
        <v>0</v>
      </c>
      <c r="BZ570" s="70">
        <v>47.704000000000001</v>
      </c>
      <c r="CA570" s="70">
        <v>0</v>
      </c>
      <c r="CB570" s="70">
        <v>0</v>
      </c>
      <c r="CC570" s="70">
        <v>0</v>
      </c>
      <c r="CD570" s="70">
        <v>0</v>
      </c>
    </row>
    <row r="571" spans="1:82">
      <c r="A571" s="70" t="s">
        <v>2289</v>
      </c>
      <c r="B571" s="70">
        <v>221</v>
      </c>
      <c r="C571" s="70">
        <v>17</v>
      </c>
      <c r="D571" s="70">
        <v>13</v>
      </c>
      <c r="E571" s="70">
        <v>2020</v>
      </c>
      <c r="F571" s="70" t="s">
        <v>159</v>
      </c>
      <c r="G571" s="70" t="s">
        <v>2273</v>
      </c>
      <c r="H571" s="70" t="s">
        <v>1636</v>
      </c>
      <c r="I571" s="148"/>
      <c r="J571" s="71">
        <v>272.31969129362233</v>
      </c>
      <c r="K571" s="71">
        <v>2.3993947833900893</v>
      </c>
      <c r="L571" s="71">
        <v>7.9547630712121249</v>
      </c>
      <c r="M571" s="71">
        <v>36.671638544083656</v>
      </c>
      <c r="N571" s="71">
        <v>43.784293161605355</v>
      </c>
      <c r="O571" s="71">
        <v>23.371998364650352</v>
      </c>
      <c r="P571" s="71">
        <v>22.011401544583663</v>
      </c>
      <c r="Q571" s="71">
        <v>1.8054952719217201</v>
      </c>
      <c r="R571" s="71">
        <v>0.57243827834738481</v>
      </c>
      <c r="S571" s="71">
        <v>2.250123501586506</v>
      </c>
      <c r="T571" s="72"/>
      <c r="U571" s="71">
        <v>11122075</v>
      </c>
      <c r="V571" s="71">
        <v>1110</v>
      </c>
      <c r="W571" s="71">
        <v>173</v>
      </c>
      <c r="X571" s="71">
        <v>9167</v>
      </c>
      <c r="Y571" s="71">
        <v>13582</v>
      </c>
      <c r="Z571" s="71">
        <v>16701</v>
      </c>
      <c r="AA571" s="71">
        <v>4858</v>
      </c>
      <c r="AB571" s="71">
        <v>30622</v>
      </c>
      <c r="AC571" s="71">
        <v>101475.99999999997</v>
      </c>
      <c r="AD571" s="71">
        <v>2.250123501586506</v>
      </c>
      <c r="AE571" s="72"/>
      <c r="AF571" s="71">
        <v>130730711.8669308</v>
      </c>
      <c r="AG571" s="71">
        <v>1636777.0565610961</v>
      </c>
      <c r="AH571" s="71">
        <v>2254409.0043422976</v>
      </c>
      <c r="AI571" s="71">
        <v>50697104.077138945</v>
      </c>
      <c r="AJ571" s="71">
        <v>69551234.391182497</v>
      </c>
      <c r="AK571" s="71"/>
      <c r="AL571" s="71"/>
      <c r="AM571" s="71">
        <v>3996511.2175159324</v>
      </c>
      <c r="AN571" s="71"/>
      <c r="AO571" s="71"/>
      <c r="AP571" s="71">
        <v>258866747.61367154</v>
      </c>
      <c r="AQ571" s="72"/>
      <c r="AR571" s="71">
        <v>1310</v>
      </c>
      <c r="AS571" s="71">
        <v>210</v>
      </c>
      <c r="AT571" s="71">
        <v>0</v>
      </c>
      <c r="AU571" s="71">
        <v>0</v>
      </c>
      <c r="AV571" s="71">
        <v>0</v>
      </c>
      <c r="AW571" s="71">
        <v>0</v>
      </c>
      <c r="AX571" s="71"/>
      <c r="AY571" s="72"/>
      <c r="AZ571" s="71">
        <v>6179.625</v>
      </c>
      <c r="BA571" s="71">
        <v>12749.5</v>
      </c>
      <c r="BB571" s="71">
        <v>0</v>
      </c>
      <c r="BC571" s="71">
        <v>0</v>
      </c>
      <c r="BD571" s="71">
        <v>0</v>
      </c>
      <c r="BE571" s="71">
        <v>0</v>
      </c>
      <c r="BF571" s="71"/>
      <c r="BG571" s="72"/>
      <c r="BH571" s="71">
        <v>0</v>
      </c>
      <c r="BI571" s="71">
        <v>0</v>
      </c>
      <c r="BJ571" s="71">
        <v>518.91099999999994</v>
      </c>
      <c r="BK571" s="71">
        <v>0</v>
      </c>
      <c r="BL571" s="71">
        <v>3.9180000000000001</v>
      </c>
      <c r="BM571" s="71">
        <v>0</v>
      </c>
      <c r="BN571" s="72"/>
      <c r="BO571" s="71">
        <v>0</v>
      </c>
      <c r="BP571" s="71">
        <v>0</v>
      </c>
      <c r="BQ571" s="71">
        <v>3</v>
      </c>
      <c r="BR571" s="71">
        <v>0</v>
      </c>
      <c r="BS571" s="71">
        <v>1</v>
      </c>
      <c r="BT571" s="71">
        <v>0</v>
      </c>
      <c r="BU571"/>
      <c r="BV571" s="70">
        <v>493.911</v>
      </c>
      <c r="BW571" s="70">
        <v>0</v>
      </c>
      <c r="BX571" s="70">
        <v>0</v>
      </c>
      <c r="BY571" s="70">
        <v>0</v>
      </c>
      <c r="BZ571" s="70">
        <v>28.917999999999999</v>
      </c>
      <c r="CA571" s="70">
        <v>0</v>
      </c>
      <c r="CB571" s="70">
        <v>0</v>
      </c>
      <c r="CC571" s="70">
        <v>0</v>
      </c>
      <c r="CD571" s="70">
        <v>0</v>
      </c>
    </row>
    <row r="572" spans="1:82">
      <c r="A572" s="70" t="s">
        <v>2290</v>
      </c>
      <c r="B572" s="70">
        <v>221</v>
      </c>
      <c r="C572" s="70">
        <v>18</v>
      </c>
      <c r="D572" s="70">
        <v>13</v>
      </c>
      <c r="E572" s="70">
        <v>2021</v>
      </c>
      <c r="F572" s="70" t="s">
        <v>160</v>
      </c>
      <c r="G572" s="70" t="s">
        <v>2273</v>
      </c>
      <c r="H572" s="70" t="s">
        <v>1636</v>
      </c>
      <c r="I572" s="148"/>
      <c r="J572" s="71">
        <v>204.95153368890544</v>
      </c>
      <c r="K572" s="71">
        <v>2.4516806733768943</v>
      </c>
      <c r="L572" s="71">
        <v>7.3720420193188128</v>
      </c>
      <c r="M572" s="71">
        <v>35.276264075697725</v>
      </c>
      <c r="N572" s="71">
        <v>41.825293467823862</v>
      </c>
      <c r="O572" s="71">
        <v>22.727466627715167</v>
      </c>
      <c r="P572" s="71">
        <v>22.661516490239496</v>
      </c>
      <c r="Q572" s="71">
        <v>1.77671967810397</v>
      </c>
      <c r="R572" s="71">
        <v>0.68509804804852292</v>
      </c>
      <c r="S572" s="71">
        <v>2.4438776771053679</v>
      </c>
      <c r="T572" s="72"/>
      <c r="U572" s="71">
        <v>10508942</v>
      </c>
      <c r="V572" s="71">
        <v>1110</v>
      </c>
      <c r="W572" s="71">
        <v>173</v>
      </c>
      <c r="X572" s="71">
        <v>9167</v>
      </c>
      <c r="Y572" s="71">
        <v>13625</v>
      </c>
      <c r="Z572" s="71">
        <v>16722</v>
      </c>
      <c r="AA572" s="71">
        <v>4877</v>
      </c>
      <c r="AB572" s="71">
        <v>30430</v>
      </c>
      <c r="AC572" s="71">
        <v>117818</v>
      </c>
      <c r="AD572" s="71">
        <v>2.4438776771053679</v>
      </c>
      <c r="AE572" s="72"/>
      <c r="AF572" s="71">
        <v>97667316.924047098</v>
      </c>
      <c r="AG572" s="71">
        <v>1749628.0958290836</v>
      </c>
      <c r="AH572" s="71">
        <v>2216358.0385991298</v>
      </c>
      <c r="AI572" s="71">
        <v>54683485.610857747</v>
      </c>
      <c r="AJ572" s="71">
        <v>67267685.607581288</v>
      </c>
      <c r="AK572" s="71">
        <v>0</v>
      </c>
      <c r="AL572" s="71">
        <v>0</v>
      </c>
      <c r="AM572" s="71">
        <v>3994360.1059914432</v>
      </c>
      <c r="AN572" s="71">
        <v>0</v>
      </c>
      <c r="AO572" s="71">
        <v>0</v>
      </c>
      <c r="AP572" s="71">
        <v>227578834.38290581</v>
      </c>
      <c r="AQ572" s="72"/>
      <c r="AR572" s="71">
        <v>1366</v>
      </c>
      <c r="AS572" s="71">
        <v>212</v>
      </c>
      <c r="AT572" s="71">
        <v>0</v>
      </c>
      <c r="AU572" s="71">
        <v>0</v>
      </c>
      <c r="AV572" s="71">
        <v>0</v>
      </c>
      <c r="AW572" s="71">
        <v>0</v>
      </c>
      <c r="AX572" s="71"/>
      <c r="AY572" s="72"/>
      <c r="AZ572" s="71">
        <v>6516.1749999999993</v>
      </c>
      <c r="BA572" s="71">
        <v>12998.5</v>
      </c>
      <c r="BB572" s="71">
        <v>0</v>
      </c>
      <c r="BC572" s="71">
        <v>0</v>
      </c>
      <c r="BD572" s="71">
        <v>0</v>
      </c>
      <c r="BE572" s="71">
        <v>0</v>
      </c>
      <c r="BF572" s="71"/>
      <c r="BG572" s="72"/>
      <c r="BH572" s="71">
        <v>0</v>
      </c>
      <c r="BI572" s="71">
        <v>0</v>
      </c>
      <c r="BJ572" s="71">
        <v>650.64300000000003</v>
      </c>
      <c r="BK572" s="71">
        <v>0</v>
      </c>
      <c r="BL572" s="71">
        <v>5.181</v>
      </c>
      <c r="BM572" s="71">
        <v>0</v>
      </c>
      <c r="BN572" s="72"/>
      <c r="BO572" s="71">
        <v>0</v>
      </c>
      <c r="BP572" s="71">
        <v>0</v>
      </c>
      <c r="BQ572" s="71">
        <v>3</v>
      </c>
      <c r="BR572" s="71">
        <v>0</v>
      </c>
      <c r="BS572" s="71">
        <v>1</v>
      </c>
      <c r="BT572" s="71">
        <v>0</v>
      </c>
      <c r="BU572"/>
      <c r="BV572" s="70">
        <v>611.82100000000003</v>
      </c>
      <c r="BW572" s="70">
        <v>0</v>
      </c>
      <c r="BX572" s="70">
        <v>0</v>
      </c>
      <c r="BY572" s="70">
        <v>0</v>
      </c>
      <c r="BZ572" s="70">
        <v>44.003</v>
      </c>
      <c r="CA572" s="70">
        <v>0</v>
      </c>
      <c r="CB572" s="70">
        <v>0</v>
      </c>
      <c r="CC572" s="70">
        <v>0</v>
      </c>
      <c r="CD572" s="70">
        <v>0</v>
      </c>
    </row>
    <row r="573" spans="1:82">
      <c r="A573" s="70" t="s">
        <v>2291</v>
      </c>
      <c r="B573" s="70">
        <v>221</v>
      </c>
      <c r="C573" s="70">
        <v>19</v>
      </c>
      <c r="D573" s="70">
        <v>13</v>
      </c>
      <c r="E573" s="70">
        <v>2022</v>
      </c>
      <c r="F573" s="70" t="s">
        <v>161</v>
      </c>
      <c r="G573" s="70" t="s">
        <v>2273</v>
      </c>
      <c r="H573" s="70" t="s">
        <v>1636</v>
      </c>
      <c r="I573" s="148"/>
      <c r="J573" s="71">
        <v>166.0635516246372</v>
      </c>
      <c r="K573" s="71">
        <v>2.0840451233919342</v>
      </c>
      <c r="L573" s="71">
        <v>6.8469437466953176</v>
      </c>
      <c r="M573" s="71">
        <v>29.091681388860547</v>
      </c>
      <c r="N573" s="71">
        <v>35.145234254273113</v>
      </c>
      <c r="O573" s="71">
        <v>24.098315964793454</v>
      </c>
      <c r="P573" s="71">
        <v>22.56381452175772</v>
      </c>
      <c r="Q573" s="71">
        <v>1.7875238978851067</v>
      </c>
      <c r="R573" s="71">
        <v>0.67812789743577007</v>
      </c>
      <c r="S573" s="71">
        <v>1.920060894027763</v>
      </c>
      <c r="T573" s="72"/>
      <c r="U573" s="71">
        <v>11655730</v>
      </c>
      <c r="V573" s="71">
        <v>1110</v>
      </c>
      <c r="W573" s="71">
        <v>173</v>
      </c>
      <c r="X573" s="71">
        <v>9167</v>
      </c>
      <c r="Y573" s="71">
        <v>13738</v>
      </c>
      <c r="Z573" s="71">
        <v>16846</v>
      </c>
      <c r="AA573" s="71">
        <v>4930</v>
      </c>
      <c r="AB573" s="71">
        <v>30364</v>
      </c>
      <c r="AC573" s="71">
        <v>118083.99999999999</v>
      </c>
      <c r="AD573" s="71">
        <v>1.920060894027763</v>
      </c>
      <c r="AE573" s="72"/>
      <c r="AF573" s="71">
        <v>103844201.74581347</v>
      </c>
      <c r="AG573" s="71">
        <v>1728780.9179512623</v>
      </c>
      <c r="AH573" s="71">
        <v>2394856.2534298808</v>
      </c>
      <c r="AI573" s="71">
        <v>50068233.072470345</v>
      </c>
      <c r="AJ573" s="71">
        <v>72118943.434217498</v>
      </c>
      <c r="AK573" s="71">
        <v>0</v>
      </c>
      <c r="AL573" s="71">
        <v>0</v>
      </c>
      <c r="AM573" s="71">
        <v>3920821.1673776568</v>
      </c>
      <c r="AN573" s="71">
        <v>0</v>
      </c>
      <c r="AO573" s="71">
        <v>0</v>
      </c>
      <c r="AP573" s="71">
        <v>234075836.59126014</v>
      </c>
      <c r="AQ573" s="72"/>
      <c r="AR573" s="71">
        <v>1451</v>
      </c>
      <c r="AS573" s="71">
        <v>217</v>
      </c>
      <c r="AT573" s="71">
        <v>0</v>
      </c>
      <c r="AU573" s="71">
        <v>0</v>
      </c>
      <c r="AV573" s="71">
        <v>0</v>
      </c>
      <c r="AW573" s="71">
        <v>0</v>
      </c>
      <c r="AX573" s="71"/>
      <c r="AY573" s="72"/>
      <c r="AZ573" s="71">
        <v>7072.1539999999932</v>
      </c>
      <c r="BA573" s="71">
        <v>13135.399999999998</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2292</v>
      </c>
      <c r="B574" s="70">
        <v>221</v>
      </c>
      <c r="C574" s="70">
        <v>20</v>
      </c>
      <c r="D574" s="70">
        <v>13</v>
      </c>
      <c r="E574" s="70">
        <v>2023</v>
      </c>
      <c r="F574" s="70" t="s">
        <v>1539</v>
      </c>
      <c r="G574" s="70" t="s">
        <v>2273</v>
      </c>
      <c r="H574" s="70" t="s">
        <v>1636</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1537</v>
      </c>
      <c r="AS574" s="71">
        <v>217</v>
      </c>
      <c r="AT574" s="71">
        <v>0</v>
      </c>
      <c r="AU574" s="71">
        <v>0</v>
      </c>
      <c r="AV574" s="71">
        <v>0</v>
      </c>
      <c r="AW574" s="71">
        <v>0</v>
      </c>
      <c r="AX574" s="71"/>
      <c r="AY574" s="72"/>
      <c r="AZ574" s="71">
        <v>7622.9779999999828</v>
      </c>
      <c r="BA574" s="71">
        <v>13135.399999999998</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2293</v>
      </c>
      <c r="B575" s="70">
        <v>221</v>
      </c>
      <c r="C575" s="70">
        <v>21</v>
      </c>
      <c r="D575" s="70">
        <v>13</v>
      </c>
      <c r="E575" s="70">
        <v>2024</v>
      </c>
      <c r="F575" s="70" t="s">
        <v>1554</v>
      </c>
      <c r="G575" s="70" t="s">
        <v>2273</v>
      </c>
      <c r="H575" s="70" t="s">
        <v>1636</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2294</v>
      </c>
      <c r="B576" s="70">
        <v>341</v>
      </c>
      <c r="C576" s="70">
        <v>1</v>
      </c>
      <c r="D576" s="70">
        <v>21</v>
      </c>
      <c r="E576" s="70">
        <v>1990</v>
      </c>
      <c r="F576" s="70" t="s">
        <v>787</v>
      </c>
      <c r="G576" s="70" t="s">
        <v>2295</v>
      </c>
      <c r="H576" s="70" t="s">
        <v>2296</v>
      </c>
      <c r="I576" s="148"/>
      <c r="J576" s="71">
        <v>59.278792487574648</v>
      </c>
      <c r="K576" s="71">
        <v>5.3290760188746527</v>
      </c>
      <c r="L576" s="71">
        <v>1.9840820181400309</v>
      </c>
      <c r="M576" s="71">
        <v>33.045729950229969</v>
      </c>
      <c r="N576" s="71">
        <v>34.01930157370559</v>
      </c>
      <c r="O576" s="71">
        <v>27.140001536168601</v>
      </c>
      <c r="P576" s="71">
        <v>35.484375440941932</v>
      </c>
      <c r="Q576" s="71">
        <v>2.36644254478438</v>
      </c>
      <c r="R576" s="71">
        <v>0</v>
      </c>
      <c r="S576" s="71">
        <v>2.144096524185763</v>
      </c>
      <c r="T576" s="72"/>
      <c r="U576" s="71">
        <v>3494692</v>
      </c>
      <c r="V576" s="71">
        <v>1541</v>
      </c>
      <c r="W576" s="71">
        <v>22</v>
      </c>
      <c r="X576" s="71">
        <v>12756</v>
      </c>
      <c r="Y576" s="71">
        <v>12291</v>
      </c>
      <c r="Z576" s="71">
        <v>11163</v>
      </c>
      <c r="AA576" s="71">
        <v>8616</v>
      </c>
      <c r="AB576" s="71">
        <v>38423</v>
      </c>
      <c r="AC576" s="71">
        <v>0</v>
      </c>
      <c r="AD576" s="71">
        <v>2.144096524185763</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2297</v>
      </c>
      <c r="B577" s="70">
        <v>342</v>
      </c>
      <c r="C577" s="70">
        <v>2</v>
      </c>
      <c r="D577" s="70">
        <v>21</v>
      </c>
      <c r="E577" s="70">
        <v>2005</v>
      </c>
      <c r="F577" s="70" t="s">
        <v>789</v>
      </c>
      <c r="G577" s="1064" t="s">
        <v>2295</v>
      </c>
      <c r="H577" s="70" t="s">
        <v>2296</v>
      </c>
      <c r="I577" s="148"/>
      <c r="J577" s="71">
        <v>58.920265109705518</v>
      </c>
      <c r="K577" s="71">
        <v>2.2984022030899678</v>
      </c>
      <c r="L577" s="71">
        <v>3.217334441474752</v>
      </c>
      <c r="M577" s="71">
        <v>39.084190227100997</v>
      </c>
      <c r="N577" s="71">
        <v>46.987717834084883</v>
      </c>
      <c r="O577" s="71">
        <v>39.832672559373378</v>
      </c>
      <c r="P577" s="71">
        <v>33.646787532256972</v>
      </c>
      <c r="Q577" s="71">
        <v>2.04939342909142</v>
      </c>
      <c r="R577" s="71">
        <v>0</v>
      </c>
      <c r="S577" s="71">
        <v>4.1131395516971567</v>
      </c>
      <c r="T577" s="72"/>
      <c r="U577" s="71">
        <v>3211304</v>
      </c>
      <c r="V577" s="71">
        <v>969</v>
      </c>
      <c r="W577" s="71">
        <v>35</v>
      </c>
      <c r="X577" s="71">
        <v>8505</v>
      </c>
      <c r="Y577" s="71">
        <v>14285</v>
      </c>
      <c r="Z577" s="71">
        <v>18959</v>
      </c>
      <c r="AA577" s="71">
        <v>6691</v>
      </c>
      <c r="AB577" s="71">
        <v>34786</v>
      </c>
      <c r="AC577" s="71">
        <v>0</v>
      </c>
      <c r="AD577" s="71">
        <v>4.1131395516971567</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2298</v>
      </c>
      <c r="B578" s="70">
        <v>343</v>
      </c>
      <c r="C578" s="70">
        <v>3</v>
      </c>
      <c r="D578" s="70">
        <v>21</v>
      </c>
      <c r="E578" s="70">
        <v>2006</v>
      </c>
      <c r="F578" s="70" t="s">
        <v>790</v>
      </c>
      <c r="G578" s="1064" t="s">
        <v>2295</v>
      </c>
      <c r="H578" s="70" t="s">
        <v>2296</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2299</v>
      </c>
      <c r="B579" s="70">
        <v>344</v>
      </c>
      <c r="C579" s="70">
        <v>4</v>
      </c>
      <c r="D579" s="70">
        <v>21</v>
      </c>
      <c r="E579" s="70">
        <v>2007</v>
      </c>
      <c r="F579" s="70" t="s">
        <v>791</v>
      </c>
      <c r="G579" s="70" t="s">
        <v>2295</v>
      </c>
      <c r="H579" s="70" t="s">
        <v>2296</v>
      </c>
      <c r="I579" s="148"/>
      <c r="J579" s="71">
        <v>49.766349736173112</v>
      </c>
      <c r="K579" s="71">
        <v>2.0176252936289689</v>
      </c>
      <c r="L579" s="71">
        <v>8.1730107104121128</v>
      </c>
      <c r="M579" s="71">
        <v>56.551613934609641</v>
      </c>
      <c r="N579" s="71">
        <v>46.492086367250579</v>
      </c>
      <c r="O579" s="71">
        <v>38.525335375594551</v>
      </c>
      <c r="P579" s="71">
        <v>32.702035032123369</v>
      </c>
      <c r="Q579" s="71">
        <v>2.1485132294870501</v>
      </c>
      <c r="R579" s="71">
        <v>0</v>
      </c>
      <c r="S579" s="71">
        <v>2.4982297073616211</v>
      </c>
      <c r="T579" s="72"/>
      <c r="U579" s="71">
        <v>3393713</v>
      </c>
      <c r="V579" s="71">
        <v>854</v>
      </c>
      <c r="W579" s="71">
        <v>112</v>
      </c>
      <c r="X579" s="71">
        <v>13494</v>
      </c>
      <c r="Y579" s="71">
        <v>14561</v>
      </c>
      <c r="Z579" s="71">
        <v>19062</v>
      </c>
      <c r="AA579" s="71">
        <v>6404</v>
      </c>
      <c r="AB579" s="71">
        <v>34540</v>
      </c>
      <c r="AC579" s="71">
        <v>0</v>
      </c>
      <c r="AD579" s="71">
        <v>2.4982297073616211</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2300</v>
      </c>
      <c r="B580" s="70">
        <v>345</v>
      </c>
      <c r="C580" s="70">
        <v>5</v>
      </c>
      <c r="D580" s="70">
        <v>21</v>
      </c>
      <c r="E580" s="70">
        <v>2008</v>
      </c>
      <c r="F580" s="70" t="s">
        <v>792</v>
      </c>
      <c r="G580" s="70" t="s">
        <v>2295</v>
      </c>
      <c r="H580" s="70" t="s">
        <v>2296</v>
      </c>
      <c r="I580" s="148"/>
      <c r="J580" s="71">
        <v>49.490432670696357</v>
      </c>
      <c r="K580" s="71">
        <v>1.495440227642904</v>
      </c>
      <c r="L580" s="71">
        <v>7.2081760935924732</v>
      </c>
      <c r="M580" s="71">
        <v>59.148756379033877</v>
      </c>
      <c r="N580" s="71">
        <v>46.008404373382483</v>
      </c>
      <c r="O580" s="71">
        <v>37.285399053992819</v>
      </c>
      <c r="P580" s="71">
        <v>31.649730545182699</v>
      </c>
      <c r="Q580" s="71">
        <v>2.0947143184558601</v>
      </c>
      <c r="R580" s="71">
        <v>0</v>
      </c>
      <c r="S580" s="71">
        <v>3.055596588181047</v>
      </c>
      <c r="T580" s="72"/>
      <c r="U580" s="71">
        <v>3684851</v>
      </c>
      <c r="V580" s="71">
        <v>854</v>
      </c>
      <c r="W580" s="71">
        <v>112</v>
      </c>
      <c r="X580" s="71">
        <v>13494</v>
      </c>
      <c r="Y580" s="71">
        <v>14561</v>
      </c>
      <c r="Z580" s="71">
        <v>19096</v>
      </c>
      <c r="AA580" s="71">
        <v>6205</v>
      </c>
      <c r="AB580" s="71">
        <v>34229</v>
      </c>
      <c r="AC580" s="71">
        <v>0</v>
      </c>
      <c r="AD580" s="71">
        <v>3.055596588181047</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2301</v>
      </c>
      <c r="B581" s="70">
        <v>346</v>
      </c>
      <c r="C581" s="70">
        <v>6</v>
      </c>
      <c r="D581" s="70">
        <v>21</v>
      </c>
      <c r="E581" s="70">
        <v>2009</v>
      </c>
      <c r="F581" s="70" t="s">
        <v>176</v>
      </c>
      <c r="G581" s="70" t="s">
        <v>2295</v>
      </c>
      <c r="H581" s="70" t="s">
        <v>2296</v>
      </c>
      <c r="I581" s="148"/>
      <c r="J581" s="71">
        <v>46.0182385384946</v>
      </c>
      <c r="K581" s="71">
        <v>1.3555802856891099</v>
      </c>
      <c r="L581" s="71">
        <v>6.9881552540013798</v>
      </c>
      <c r="M581" s="71">
        <v>63.077163820308947</v>
      </c>
      <c r="N581" s="71">
        <v>45.323384659519213</v>
      </c>
      <c r="O581" s="71">
        <v>37.958601178610422</v>
      </c>
      <c r="P581" s="71">
        <v>30.397019181922559</v>
      </c>
      <c r="Q581" s="71">
        <v>1.9617061086994001</v>
      </c>
      <c r="R581" s="71">
        <v>0</v>
      </c>
      <c r="S581" s="71">
        <v>2.3654378857337131</v>
      </c>
      <c r="T581" s="72"/>
      <c r="U581" s="71">
        <v>3400295</v>
      </c>
      <c r="V581" s="71">
        <v>732</v>
      </c>
      <c r="W581" s="71">
        <v>193</v>
      </c>
      <c r="X581" s="71">
        <v>13536</v>
      </c>
      <c r="Y581" s="71">
        <v>14267</v>
      </c>
      <c r="Z581" s="71">
        <v>19189</v>
      </c>
      <c r="AA581" s="71">
        <v>6118</v>
      </c>
      <c r="AB581" s="71">
        <v>33650</v>
      </c>
      <c r="AC581" s="71">
        <v>0</v>
      </c>
      <c r="AD581" s="71">
        <v>2.3654378857337131</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9.4420000000000002</v>
      </c>
      <c r="BK581" s="71">
        <v>0</v>
      </c>
      <c r="BL581" s="71">
        <v>8.33</v>
      </c>
      <c r="BM581" s="71">
        <v>0</v>
      </c>
      <c r="BN581" s="72"/>
      <c r="BO581" s="71">
        <v>0</v>
      </c>
      <c r="BP581" s="71">
        <v>0</v>
      </c>
      <c r="BQ581" s="71">
        <v>3</v>
      </c>
      <c r="BR581" s="71">
        <v>0</v>
      </c>
      <c r="BS581" s="71">
        <v>2</v>
      </c>
      <c r="BT581" s="71">
        <v>0</v>
      </c>
      <c r="BU581"/>
      <c r="BV581" s="70">
        <v>17.771999999999998</v>
      </c>
      <c r="BW581" s="70">
        <v>0</v>
      </c>
      <c r="BX581" s="70">
        <v>0</v>
      </c>
      <c r="BY581" s="70">
        <v>0</v>
      </c>
      <c r="BZ581" s="70">
        <v>0</v>
      </c>
      <c r="CA581" s="70">
        <v>0</v>
      </c>
      <c r="CB581" s="70">
        <v>0</v>
      </c>
      <c r="CC581" s="70">
        <v>0</v>
      </c>
      <c r="CD581" s="70">
        <v>0</v>
      </c>
    </row>
    <row r="582" spans="1:82">
      <c r="A582" s="70" t="s">
        <v>2302</v>
      </c>
      <c r="B582" s="70">
        <v>347</v>
      </c>
      <c r="C582" s="70">
        <v>7</v>
      </c>
      <c r="D582" s="70">
        <v>21</v>
      </c>
      <c r="E582" s="70">
        <v>2010</v>
      </c>
      <c r="F582" s="70" t="s">
        <v>177</v>
      </c>
      <c r="G582" s="70" t="s">
        <v>2295</v>
      </c>
      <c r="H582" s="70" t="s">
        <v>2296</v>
      </c>
      <c r="I582" s="148"/>
      <c r="J582" s="71">
        <v>45.221786010780718</v>
      </c>
      <c r="K582" s="71">
        <v>1.30704264087223</v>
      </c>
      <c r="L582" s="71">
        <v>6.6257703710521252</v>
      </c>
      <c r="M582" s="71">
        <v>60.313391536352768</v>
      </c>
      <c r="N582" s="71">
        <v>42.784625702897387</v>
      </c>
      <c r="O582" s="71">
        <v>38.155170924413241</v>
      </c>
      <c r="P582" s="71">
        <v>30.762835681399022</v>
      </c>
      <c r="Q582" s="71">
        <v>2.0387745963630102</v>
      </c>
      <c r="R582" s="71">
        <v>0</v>
      </c>
      <c r="S582" s="71">
        <v>2.5594199392966428</v>
      </c>
      <c r="T582" s="72"/>
      <c r="U582" s="71">
        <v>3322132</v>
      </c>
      <c r="V582" s="71">
        <v>732</v>
      </c>
      <c r="W582" s="71">
        <v>193</v>
      </c>
      <c r="X582" s="71">
        <v>13536</v>
      </c>
      <c r="Y582" s="71">
        <v>14343</v>
      </c>
      <c r="Z582" s="71">
        <v>19378</v>
      </c>
      <c r="AA582" s="71">
        <v>6037</v>
      </c>
      <c r="AB582" s="71">
        <v>33511</v>
      </c>
      <c r="AC582" s="71">
        <v>0</v>
      </c>
      <c r="AD582" s="71">
        <v>2.5594199392966428</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10.082000000000001</v>
      </c>
      <c r="BK582" s="71">
        <v>0</v>
      </c>
      <c r="BL582" s="71">
        <v>8.58</v>
      </c>
      <c r="BM582" s="71">
        <v>0</v>
      </c>
      <c r="BN582" s="72"/>
      <c r="BO582" s="71">
        <v>0</v>
      </c>
      <c r="BP582" s="71">
        <v>0</v>
      </c>
      <c r="BQ582" s="71">
        <v>3</v>
      </c>
      <c r="BR582" s="71">
        <v>0</v>
      </c>
      <c r="BS582" s="71">
        <v>2</v>
      </c>
      <c r="BT582" s="71">
        <v>0</v>
      </c>
      <c r="BU582"/>
      <c r="BV582" s="70">
        <v>18.661999999999999</v>
      </c>
      <c r="BW582" s="70">
        <v>0</v>
      </c>
      <c r="BX582" s="70">
        <v>0</v>
      </c>
      <c r="BY582" s="70">
        <v>0</v>
      </c>
      <c r="BZ582" s="70">
        <v>0</v>
      </c>
      <c r="CA582" s="70">
        <v>0</v>
      </c>
      <c r="CB582" s="70">
        <v>0</v>
      </c>
      <c r="CC582" s="70">
        <v>0</v>
      </c>
      <c r="CD582" s="70">
        <v>0</v>
      </c>
    </row>
    <row r="583" spans="1:82">
      <c r="A583" s="70" t="s">
        <v>2303</v>
      </c>
      <c r="B583" s="70">
        <v>348</v>
      </c>
      <c r="C583" s="70">
        <v>8</v>
      </c>
      <c r="D583" s="70">
        <v>21</v>
      </c>
      <c r="E583" s="70">
        <v>2011</v>
      </c>
      <c r="F583" s="70" t="s">
        <v>178</v>
      </c>
      <c r="G583" s="70" t="s">
        <v>2295</v>
      </c>
      <c r="H583" s="70" t="s">
        <v>2296</v>
      </c>
      <c r="I583" s="148"/>
      <c r="J583" s="71">
        <v>53.195577925151888</v>
      </c>
      <c r="K583" s="71">
        <v>2.0829579972267949</v>
      </c>
      <c r="L583" s="71">
        <v>8.6164286784872992</v>
      </c>
      <c r="M583" s="71">
        <v>79.818342835300854</v>
      </c>
      <c r="N583" s="71">
        <v>59.214055555966979</v>
      </c>
      <c r="O583" s="71">
        <v>37.652215679532496</v>
      </c>
      <c r="P583" s="71">
        <v>29.131570704743304</v>
      </c>
      <c r="Q583" s="71">
        <v>2.3452465600360202</v>
      </c>
      <c r="R583" s="71">
        <v>0</v>
      </c>
      <c r="S583" s="71">
        <v>2.7817500422370012</v>
      </c>
      <c r="T583" s="72"/>
      <c r="U583" s="71">
        <v>3590829</v>
      </c>
      <c r="V583" s="71">
        <v>732</v>
      </c>
      <c r="W583" s="71">
        <v>193</v>
      </c>
      <c r="X583" s="71">
        <v>13536</v>
      </c>
      <c r="Y583" s="71">
        <v>14486</v>
      </c>
      <c r="Z583" s="71">
        <v>19538</v>
      </c>
      <c r="AA583" s="71">
        <v>5887</v>
      </c>
      <c r="AB583" s="71">
        <v>33419</v>
      </c>
      <c r="AC583" s="71">
        <v>0</v>
      </c>
      <c r="AD583" s="71">
        <v>2.7817500422370012</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8.6989999999999998</v>
      </c>
      <c r="BK583" s="71">
        <v>0</v>
      </c>
      <c r="BL583" s="71">
        <v>8.2330000000000005</v>
      </c>
      <c r="BM583" s="71">
        <v>0</v>
      </c>
      <c r="BN583" s="72"/>
      <c r="BO583" s="71">
        <v>0</v>
      </c>
      <c r="BP583" s="71">
        <v>0</v>
      </c>
      <c r="BQ583" s="71">
        <v>3</v>
      </c>
      <c r="BR583" s="71">
        <v>0</v>
      </c>
      <c r="BS583" s="71">
        <v>2</v>
      </c>
      <c r="BT583" s="71">
        <v>0</v>
      </c>
      <c r="BU583"/>
      <c r="BV583" s="70">
        <v>16.931999999999999</v>
      </c>
      <c r="BW583" s="70">
        <v>0</v>
      </c>
      <c r="BX583" s="70">
        <v>0</v>
      </c>
      <c r="BY583" s="70">
        <v>0</v>
      </c>
      <c r="BZ583" s="70">
        <v>0</v>
      </c>
      <c r="CA583" s="70">
        <v>0</v>
      </c>
      <c r="CB583" s="70">
        <v>0</v>
      </c>
      <c r="CC583" s="70">
        <v>0</v>
      </c>
      <c r="CD583" s="70">
        <v>0</v>
      </c>
    </row>
    <row r="584" spans="1:82">
      <c r="A584" s="70" t="s">
        <v>2304</v>
      </c>
      <c r="B584" s="70">
        <v>349</v>
      </c>
      <c r="C584" s="70">
        <v>9</v>
      </c>
      <c r="D584" s="70">
        <v>21</v>
      </c>
      <c r="E584" s="70">
        <v>2012</v>
      </c>
      <c r="F584" s="70" t="s">
        <v>179</v>
      </c>
      <c r="G584" s="70" t="s">
        <v>2295</v>
      </c>
      <c r="H584" s="70" t="s">
        <v>2296</v>
      </c>
      <c r="I584" s="148"/>
      <c r="J584" s="71">
        <v>51.366779364348339</v>
      </c>
      <c r="K584" s="71">
        <v>2.088864590090596</v>
      </c>
      <c r="L584" s="71">
        <v>9.0444213062371333</v>
      </c>
      <c r="M584" s="71">
        <v>87.351428092484326</v>
      </c>
      <c r="N584" s="71">
        <v>76.329211617100967</v>
      </c>
      <c r="O584" s="71">
        <v>37.837739193050915</v>
      </c>
      <c r="P584" s="71">
        <v>29.063414136906566</v>
      </c>
      <c r="Q584" s="71">
        <v>2.5350250747288601</v>
      </c>
      <c r="R584" s="71">
        <v>0</v>
      </c>
      <c r="S584" s="71">
        <v>2.6560978399416539</v>
      </c>
      <c r="T584" s="72"/>
      <c r="U584" s="71">
        <v>3528930</v>
      </c>
      <c r="V584" s="71">
        <v>732</v>
      </c>
      <c r="W584" s="71">
        <v>193</v>
      </c>
      <c r="X584" s="71">
        <v>13536</v>
      </c>
      <c r="Y584" s="71">
        <v>14514</v>
      </c>
      <c r="Z584" s="71">
        <v>19790</v>
      </c>
      <c r="AA584" s="71">
        <v>5840</v>
      </c>
      <c r="AB584" s="71">
        <v>33248</v>
      </c>
      <c r="AC584" s="71">
        <v>0</v>
      </c>
      <c r="AD584" s="71">
        <v>2.6560978399416539</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11.023999999999999</v>
      </c>
      <c r="BK584" s="71">
        <v>0</v>
      </c>
      <c r="BL584" s="71">
        <v>9.0820000000000007</v>
      </c>
      <c r="BM584" s="71">
        <v>0</v>
      </c>
      <c r="BN584" s="72"/>
      <c r="BO584" s="71">
        <v>0</v>
      </c>
      <c r="BP584" s="71">
        <v>0</v>
      </c>
      <c r="BQ584" s="71">
        <v>3</v>
      </c>
      <c r="BR584" s="71">
        <v>0</v>
      </c>
      <c r="BS584" s="71">
        <v>2</v>
      </c>
      <c r="BT584" s="71">
        <v>0</v>
      </c>
      <c r="BU584"/>
      <c r="BV584" s="70">
        <v>20.106000000000002</v>
      </c>
      <c r="BW584" s="70">
        <v>0</v>
      </c>
      <c r="BX584" s="70">
        <v>0</v>
      </c>
      <c r="BY584" s="70">
        <v>0</v>
      </c>
      <c r="BZ584" s="70">
        <v>0</v>
      </c>
      <c r="CA584" s="70">
        <v>0</v>
      </c>
      <c r="CB584" s="70">
        <v>0</v>
      </c>
      <c r="CC584" s="70">
        <v>0</v>
      </c>
      <c r="CD584" s="70">
        <v>0</v>
      </c>
    </row>
    <row r="585" spans="1:82">
      <c r="A585" s="70" t="s">
        <v>2305</v>
      </c>
      <c r="B585" s="70">
        <v>350</v>
      </c>
      <c r="C585" s="70">
        <v>10</v>
      </c>
      <c r="D585" s="70">
        <v>21</v>
      </c>
      <c r="E585" s="70">
        <v>2013</v>
      </c>
      <c r="F585" s="70" t="s">
        <v>180</v>
      </c>
      <c r="G585" s="70" t="s">
        <v>2295</v>
      </c>
      <c r="H585" s="70" t="s">
        <v>2296</v>
      </c>
      <c r="I585" s="148"/>
      <c r="J585" s="71">
        <v>69.099033100868496</v>
      </c>
      <c r="K585" s="71">
        <v>1.706060030999879</v>
      </c>
      <c r="L585" s="71">
        <v>8.0702178389308781</v>
      </c>
      <c r="M585" s="71">
        <v>87.38721123561244</v>
      </c>
      <c r="N585" s="71">
        <v>83.326488090973484</v>
      </c>
      <c r="O585" s="71">
        <v>36.469471417538649</v>
      </c>
      <c r="P585" s="71">
        <v>28.828245181669786</v>
      </c>
      <c r="Q585" s="71">
        <v>2.5668674408990801</v>
      </c>
      <c r="R585" s="71">
        <v>0</v>
      </c>
      <c r="S585" s="71">
        <v>2.4974793380102271</v>
      </c>
      <c r="T585" s="72"/>
      <c r="U585" s="71">
        <v>3652401</v>
      </c>
      <c r="V585" s="71">
        <v>732</v>
      </c>
      <c r="W585" s="71">
        <v>193</v>
      </c>
      <c r="X585" s="71">
        <v>13536</v>
      </c>
      <c r="Y585" s="71">
        <v>14647</v>
      </c>
      <c r="Z585" s="71">
        <v>19926</v>
      </c>
      <c r="AA585" s="71">
        <v>5771</v>
      </c>
      <c r="AB585" s="71">
        <v>33183</v>
      </c>
      <c r="AC585" s="71">
        <v>0</v>
      </c>
      <c r="AD585" s="71">
        <v>2.4974793380102271</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8.8510000000000009</v>
      </c>
      <c r="BK585" s="71">
        <v>0</v>
      </c>
      <c r="BL585" s="71">
        <v>5.6289999999999996</v>
      </c>
      <c r="BM585" s="71">
        <v>0</v>
      </c>
      <c r="BN585" s="72"/>
      <c r="BO585" s="71">
        <v>0</v>
      </c>
      <c r="BP585" s="71">
        <v>0</v>
      </c>
      <c r="BQ585" s="71">
        <v>2</v>
      </c>
      <c r="BR585" s="71">
        <v>0</v>
      </c>
      <c r="BS585" s="71">
        <v>1</v>
      </c>
      <c r="BT585" s="71">
        <v>0</v>
      </c>
      <c r="BU585"/>
      <c r="BV585" s="70">
        <v>14.48</v>
      </c>
      <c r="BW585" s="70">
        <v>0</v>
      </c>
      <c r="BX585" s="70">
        <v>0</v>
      </c>
      <c r="BY585" s="70">
        <v>0</v>
      </c>
      <c r="BZ585" s="70">
        <v>0</v>
      </c>
      <c r="CA585" s="70">
        <v>0</v>
      </c>
      <c r="CB585" s="70">
        <v>0</v>
      </c>
      <c r="CC585" s="70">
        <v>0</v>
      </c>
      <c r="CD585" s="70">
        <v>0</v>
      </c>
    </row>
    <row r="586" spans="1:82">
      <c r="A586" s="70" t="s">
        <v>2306</v>
      </c>
      <c r="B586" s="70">
        <v>351</v>
      </c>
      <c r="C586" s="70">
        <v>11</v>
      </c>
      <c r="D586" s="70">
        <v>21</v>
      </c>
      <c r="E586" s="70">
        <v>2014</v>
      </c>
      <c r="F586" s="70" t="s">
        <v>181</v>
      </c>
      <c r="G586" s="70" t="s">
        <v>2295</v>
      </c>
      <c r="H586" s="70" t="s">
        <v>2296</v>
      </c>
      <c r="I586" s="148"/>
      <c r="J586" s="71">
        <v>62.340347515977619</v>
      </c>
      <c r="K586" s="71">
        <v>1.757286826836415</v>
      </c>
      <c r="L586" s="71">
        <v>10.590718079047461</v>
      </c>
      <c r="M586" s="71">
        <v>74.943602300532334</v>
      </c>
      <c r="N586" s="71">
        <v>71.122571147041342</v>
      </c>
      <c r="O586" s="71">
        <v>35.215657621279554</v>
      </c>
      <c r="P586" s="71">
        <v>28.676810253697219</v>
      </c>
      <c r="Q586" s="71">
        <v>2.4473191965137602</v>
      </c>
      <c r="R586" s="71">
        <v>0</v>
      </c>
      <c r="S586" s="71">
        <v>2.2846714285988829</v>
      </c>
      <c r="T586" s="72"/>
      <c r="U586" s="71">
        <v>3643067</v>
      </c>
      <c r="V586" s="71">
        <v>661</v>
      </c>
      <c r="W586" s="71">
        <v>213</v>
      </c>
      <c r="X586" s="71">
        <v>12732</v>
      </c>
      <c r="Y586" s="71">
        <v>14756</v>
      </c>
      <c r="Z586" s="71">
        <v>20265</v>
      </c>
      <c r="AA586" s="71">
        <v>5711</v>
      </c>
      <c r="AB586" s="71">
        <v>32975</v>
      </c>
      <c r="AC586" s="71">
        <v>0</v>
      </c>
      <c r="AD586" s="71">
        <v>2.2846714285988829</v>
      </c>
      <c r="AE586" s="72"/>
      <c r="AF586" s="71"/>
      <c r="AG586" s="71"/>
      <c r="AH586" s="71"/>
      <c r="AI586" s="71"/>
      <c r="AJ586" s="71"/>
      <c r="AK586" s="71"/>
      <c r="AL586" s="71"/>
      <c r="AM586" s="71"/>
      <c r="AN586" s="71"/>
      <c r="AO586" s="71"/>
      <c r="AP586" s="71"/>
      <c r="AQ586" s="72"/>
      <c r="AR586" s="71">
        <v>710</v>
      </c>
      <c r="AS586" s="71">
        <v>176</v>
      </c>
      <c r="AT586" s="71">
        <v>0</v>
      </c>
      <c r="AU586" s="71">
        <v>0</v>
      </c>
      <c r="AV586" s="71">
        <v>0</v>
      </c>
      <c r="AW586" s="71">
        <v>0</v>
      </c>
      <c r="AX586" s="71"/>
      <c r="AY586" s="72"/>
      <c r="AZ586" s="71">
        <v>3111.3449999999998</v>
      </c>
      <c r="BA586" s="71">
        <v>7370.9790000000003</v>
      </c>
      <c r="BB586" s="71">
        <v>0</v>
      </c>
      <c r="BC586" s="71">
        <v>0</v>
      </c>
      <c r="BD586" s="71">
        <v>0</v>
      </c>
      <c r="BE586" s="71">
        <v>0</v>
      </c>
      <c r="BF586" s="71"/>
      <c r="BG586" s="72"/>
      <c r="BH586" s="71">
        <v>0</v>
      </c>
      <c r="BI586" s="71">
        <v>0</v>
      </c>
      <c r="BJ586" s="71">
        <v>12.381</v>
      </c>
      <c r="BK586" s="71">
        <v>0</v>
      </c>
      <c r="BL586" s="71">
        <v>15.268999999999998</v>
      </c>
      <c r="BM586" s="71">
        <v>0</v>
      </c>
      <c r="BN586" s="72"/>
      <c r="BO586" s="71">
        <v>0</v>
      </c>
      <c r="BP586" s="71">
        <v>0</v>
      </c>
      <c r="BQ586" s="71">
        <v>3</v>
      </c>
      <c r="BR586" s="71">
        <v>0</v>
      </c>
      <c r="BS586" s="71">
        <v>2</v>
      </c>
      <c r="BT586" s="71">
        <v>0</v>
      </c>
      <c r="BU586"/>
      <c r="BV586" s="70">
        <v>27.65</v>
      </c>
      <c r="BW586" s="70">
        <v>0</v>
      </c>
      <c r="BX586" s="70">
        <v>0</v>
      </c>
      <c r="BY586" s="70">
        <v>0</v>
      </c>
      <c r="BZ586" s="70">
        <v>0</v>
      </c>
      <c r="CA586" s="70">
        <v>0</v>
      </c>
      <c r="CB586" s="70">
        <v>0</v>
      </c>
      <c r="CC586" s="70">
        <v>0</v>
      </c>
      <c r="CD586" s="70">
        <v>0</v>
      </c>
    </row>
    <row r="587" spans="1:82">
      <c r="A587" s="70" t="s">
        <v>2307</v>
      </c>
      <c r="B587" s="70">
        <v>352</v>
      </c>
      <c r="C587" s="70">
        <v>12</v>
      </c>
      <c r="D587" s="70">
        <v>21</v>
      </c>
      <c r="E587" s="70">
        <v>2015</v>
      </c>
      <c r="F587" s="70" t="s">
        <v>182</v>
      </c>
      <c r="G587" s="70" t="s">
        <v>2295</v>
      </c>
      <c r="H587" s="70" t="s">
        <v>2296</v>
      </c>
      <c r="I587" s="148"/>
      <c r="J587" s="71">
        <v>64.089657910546237</v>
      </c>
      <c r="K587" s="71">
        <v>1.6822682722665181</v>
      </c>
      <c r="L587" s="71">
        <v>12.49708527634079</v>
      </c>
      <c r="M587" s="71">
        <v>78.235635134096086</v>
      </c>
      <c r="N587" s="71">
        <v>60.364361742327567</v>
      </c>
      <c r="O587" s="71">
        <v>34.874812070887508</v>
      </c>
      <c r="P587" s="71">
        <v>28.453227095663376</v>
      </c>
      <c r="Q587" s="71">
        <v>2.3861047760027101</v>
      </c>
      <c r="R587" s="71">
        <v>0</v>
      </c>
      <c r="S587" s="71">
        <v>3.8821355563972251</v>
      </c>
      <c r="T587" s="72"/>
      <c r="U587" s="71">
        <v>4046199</v>
      </c>
      <c r="V587" s="71">
        <v>661</v>
      </c>
      <c r="W587" s="71">
        <v>213</v>
      </c>
      <c r="X587" s="71">
        <v>12732</v>
      </c>
      <c r="Y587" s="71">
        <v>14836</v>
      </c>
      <c r="Z587" s="71">
        <v>20262</v>
      </c>
      <c r="AA587" s="71">
        <v>5662</v>
      </c>
      <c r="AB587" s="71">
        <v>32842</v>
      </c>
      <c r="AC587" s="71">
        <v>0</v>
      </c>
      <c r="AD587" s="71">
        <v>3.8821355563972251</v>
      </c>
      <c r="AE587" s="72"/>
      <c r="AF587" s="71">
        <v>39899754.764679693</v>
      </c>
      <c r="AG587" s="71">
        <v>1166102.393724154</v>
      </c>
      <c r="AH587" s="71">
        <v>2505690.612410109</v>
      </c>
      <c r="AI587" s="71">
        <v>77717553.361398056</v>
      </c>
      <c r="AJ587" s="71">
        <v>82438697.606019244</v>
      </c>
      <c r="AK587" s="71">
        <v>0</v>
      </c>
      <c r="AL587" s="71">
        <v>0</v>
      </c>
      <c r="AM587" s="71">
        <v>4500858.3329915162</v>
      </c>
      <c r="AN587" s="71">
        <v>0</v>
      </c>
      <c r="AO587" s="71">
        <v>0</v>
      </c>
      <c r="AP587" s="71">
        <v>208228657.07122275</v>
      </c>
      <c r="AQ587" s="72"/>
      <c r="AR587" s="71">
        <v>784</v>
      </c>
      <c r="AS587" s="71">
        <v>232</v>
      </c>
      <c r="AT587" s="71">
        <v>0</v>
      </c>
      <c r="AU587" s="71">
        <v>0</v>
      </c>
      <c r="AV587" s="71">
        <v>0</v>
      </c>
      <c r="AW587" s="71">
        <v>0</v>
      </c>
      <c r="AX587" s="71"/>
      <c r="AY587" s="72"/>
      <c r="AZ587" s="71">
        <v>3558.2049999999999</v>
      </c>
      <c r="BA587" s="71">
        <v>11061.379000000001</v>
      </c>
      <c r="BB587" s="71">
        <v>0</v>
      </c>
      <c r="BC587" s="71">
        <v>0</v>
      </c>
      <c r="BD587" s="71">
        <v>0</v>
      </c>
      <c r="BE587" s="71">
        <v>0</v>
      </c>
      <c r="BF587" s="71"/>
      <c r="BG587" s="72"/>
      <c r="BH587" s="71">
        <v>0</v>
      </c>
      <c r="BI587" s="71">
        <v>0</v>
      </c>
      <c r="BJ587" s="71">
        <v>12.186999999999999</v>
      </c>
      <c r="BK587" s="71">
        <v>0</v>
      </c>
      <c r="BL587" s="71">
        <v>13.035</v>
      </c>
      <c r="BM587" s="71">
        <v>0</v>
      </c>
      <c r="BN587" s="72"/>
      <c r="BO587" s="71">
        <v>0</v>
      </c>
      <c r="BP587" s="71">
        <v>0</v>
      </c>
      <c r="BQ587" s="71">
        <v>3</v>
      </c>
      <c r="BR587" s="71">
        <v>0</v>
      </c>
      <c r="BS587" s="71">
        <v>2</v>
      </c>
      <c r="BT587" s="71">
        <v>0</v>
      </c>
      <c r="BU587"/>
      <c r="BV587" s="70">
        <v>25.222000000000001</v>
      </c>
      <c r="BW587" s="70">
        <v>0</v>
      </c>
      <c r="BX587" s="70">
        <v>0</v>
      </c>
      <c r="BY587" s="70">
        <v>0</v>
      </c>
      <c r="BZ587" s="70">
        <v>0</v>
      </c>
      <c r="CA587" s="70">
        <v>0</v>
      </c>
      <c r="CB587" s="70">
        <v>0</v>
      </c>
      <c r="CC587" s="70">
        <v>0</v>
      </c>
      <c r="CD587" s="70">
        <v>0</v>
      </c>
    </row>
    <row r="588" spans="1:82">
      <c r="A588" s="70" t="s">
        <v>2308</v>
      </c>
      <c r="B588" s="70">
        <v>353</v>
      </c>
      <c r="C588" s="70">
        <v>13</v>
      </c>
      <c r="D588" s="70">
        <v>21</v>
      </c>
      <c r="E588" s="70">
        <v>2016</v>
      </c>
      <c r="F588" s="70" t="s">
        <v>155</v>
      </c>
      <c r="G588" s="70" t="s">
        <v>2295</v>
      </c>
      <c r="H588" s="70" t="s">
        <v>2296</v>
      </c>
      <c r="I588" s="148"/>
      <c r="J588" s="71">
        <v>60.191837868385157</v>
      </c>
      <c r="K588" s="71">
        <v>1.5610541642592453</v>
      </c>
      <c r="L588" s="71">
        <v>13.573635307164391</v>
      </c>
      <c r="M588" s="71">
        <v>58.639443521947243</v>
      </c>
      <c r="N588" s="71">
        <v>52.259792677585565</v>
      </c>
      <c r="O588" s="71">
        <v>34.568630575431825</v>
      </c>
      <c r="P588" s="71">
        <v>27.626692917069242</v>
      </c>
      <c r="Q588" s="71">
        <v>2.3002026190056335</v>
      </c>
      <c r="R588" s="71">
        <v>0</v>
      </c>
      <c r="S588" s="71">
        <v>2.5267648743891491</v>
      </c>
      <c r="T588" s="72"/>
      <c r="U588" s="71">
        <v>4082656</v>
      </c>
      <c r="V588" s="71">
        <v>661</v>
      </c>
      <c r="W588" s="71">
        <v>213</v>
      </c>
      <c r="X588" s="71">
        <v>12732</v>
      </c>
      <c r="Y588" s="71">
        <v>14838</v>
      </c>
      <c r="Z588" s="71">
        <v>20331</v>
      </c>
      <c r="AA588" s="71">
        <v>5686</v>
      </c>
      <c r="AB588" s="71">
        <v>32566</v>
      </c>
      <c r="AC588" s="71">
        <v>0</v>
      </c>
      <c r="AD588" s="71">
        <v>2.5267648743891491</v>
      </c>
      <c r="AE588" s="72"/>
      <c r="AF588" s="71">
        <v>39999867.155031778</v>
      </c>
      <c r="AG588" s="71">
        <v>1143008.9970062959</v>
      </c>
      <c r="AH588" s="71">
        <v>2276876.7706379299</v>
      </c>
      <c r="AI588" s="71">
        <v>88951416.948764682</v>
      </c>
      <c r="AJ588" s="71">
        <v>83556528.81176661</v>
      </c>
      <c r="AK588" s="71">
        <v>0</v>
      </c>
      <c r="AL588" s="71">
        <v>0</v>
      </c>
      <c r="AM588" s="71">
        <v>4466501.0300367586</v>
      </c>
      <c r="AN588" s="71">
        <v>0</v>
      </c>
      <c r="AO588" s="71">
        <v>0</v>
      </c>
      <c r="AP588" s="71">
        <v>220394199.71324402</v>
      </c>
      <c r="AQ588" s="72"/>
      <c r="AR588" s="71">
        <v>835</v>
      </c>
      <c r="AS588" s="71">
        <v>251</v>
      </c>
      <c r="AT588" s="71">
        <v>0</v>
      </c>
      <c r="AU588" s="71">
        <v>0</v>
      </c>
      <c r="AV588" s="71">
        <v>0</v>
      </c>
      <c r="AW588" s="71">
        <v>0</v>
      </c>
      <c r="AX588" s="71"/>
      <c r="AY588" s="72"/>
      <c r="AZ588" s="71">
        <v>3854.893</v>
      </c>
      <c r="BA588" s="71">
        <v>12479.978999999999</v>
      </c>
      <c r="BB588" s="71">
        <v>0</v>
      </c>
      <c r="BC588" s="71">
        <v>0</v>
      </c>
      <c r="BD588" s="71">
        <v>0</v>
      </c>
      <c r="BE588" s="71">
        <v>0</v>
      </c>
      <c r="BF588" s="71"/>
      <c r="BG588" s="72"/>
      <c r="BH588" s="71">
        <v>0</v>
      </c>
      <c r="BI588" s="71">
        <v>0</v>
      </c>
      <c r="BJ588" s="71">
        <v>16.515999999999998</v>
      </c>
      <c r="BK588" s="71">
        <v>0</v>
      </c>
      <c r="BL588" s="71">
        <v>14.162000000000001</v>
      </c>
      <c r="BM588" s="71">
        <v>0</v>
      </c>
      <c r="BN588" s="72"/>
      <c r="BO588" s="71">
        <v>0</v>
      </c>
      <c r="BP588" s="71">
        <v>0</v>
      </c>
      <c r="BQ588" s="71">
        <v>4</v>
      </c>
      <c r="BR588" s="71">
        <v>0</v>
      </c>
      <c r="BS588" s="71">
        <v>2</v>
      </c>
      <c r="BT588" s="71">
        <v>0</v>
      </c>
      <c r="BU588"/>
      <c r="BV588" s="70">
        <v>30.678000000000001</v>
      </c>
      <c r="BW588" s="70">
        <v>0</v>
      </c>
      <c r="BX588" s="70">
        <v>0</v>
      </c>
      <c r="BY588" s="70">
        <v>0</v>
      </c>
      <c r="BZ588" s="70">
        <v>0</v>
      </c>
      <c r="CA588" s="70">
        <v>0</v>
      </c>
      <c r="CB588" s="70">
        <v>0</v>
      </c>
      <c r="CC588" s="70">
        <v>0</v>
      </c>
      <c r="CD588" s="70">
        <v>0</v>
      </c>
    </row>
    <row r="589" spans="1:82">
      <c r="A589" s="70" t="s">
        <v>2309</v>
      </c>
      <c r="B589" s="70">
        <v>354</v>
      </c>
      <c r="C589" s="70">
        <v>14</v>
      </c>
      <c r="D589" s="70">
        <v>21</v>
      </c>
      <c r="E589" s="70">
        <v>2017</v>
      </c>
      <c r="F589" s="70" t="s">
        <v>156</v>
      </c>
      <c r="G589" s="70" t="s">
        <v>2295</v>
      </c>
      <c r="H589" s="70" t="s">
        <v>2296</v>
      </c>
      <c r="I589" s="148"/>
      <c r="J589" s="71">
        <v>54.117038801447599</v>
      </c>
      <c r="K589" s="71">
        <v>1.5305920069202967</v>
      </c>
      <c r="L589" s="71">
        <v>12.822176971761911</v>
      </c>
      <c r="M589" s="71">
        <v>49.751496971102782</v>
      </c>
      <c r="N589" s="71">
        <v>55.299522124409613</v>
      </c>
      <c r="O589" s="71">
        <v>34.247072206459478</v>
      </c>
      <c r="P589" s="71">
        <v>27.277881710613709</v>
      </c>
      <c r="Q589" s="71">
        <v>2.21102809786847</v>
      </c>
      <c r="R589" s="71">
        <v>0</v>
      </c>
      <c r="S589" s="71">
        <v>2.6092065718678974</v>
      </c>
      <c r="T589" s="72"/>
      <c r="U589" s="71">
        <v>3819191</v>
      </c>
      <c r="V589" s="71">
        <v>661</v>
      </c>
      <c r="W589" s="71">
        <v>213</v>
      </c>
      <c r="X589" s="71">
        <v>12732</v>
      </c>
      <c r="Y589" s="71">
        <v>14868</v>
      </c>
      <c r="Z589" s="71">
        <v>20476</v>
      </c>
      <c r="AA589" s="71">
        <v>5650</v>
      </c>
      <c r="AB589" s="71">
        <v>32371</v>
      </c>
      <c r="AC589" s="71">
        <v>0</v>
      </c>
      <c r="AD589" s="71">
        <v>2.609206571867897</v>
      </c>
      <c r="AE589" s="72"/>
      <c r="AF589" s="71">
        <v>36787200.222104616</v>
      </c>
      <c r="AG589" s="71">
        <v>1133709.002515397</v>
      </c>
      <c r="AH589" s="71">
        <v>2875098.805846455</v>
      </c>
      <c r="AI589" s="71">
        <v>73975671.218409866</v>
      </c>
      <c r="AJ589" s="71">
        <v>85390131.890084416</v>
      </c>
      <c r="AK589" s="71">
        <v>0</v>
      </c>
      <c r="AL589" s="71">
        <v>0</v>
      </c>
      <c r="AM589" s="71">
        <v>4446703.3429008154</v>
      </c>
      <c r="AN589" s="71">
        <v>0</v>
      </c>
      <c r="AO589" s="71">
        <v>0</v>
      </c>
      <c r="AP589" s="71">
        <v>204608514.48186156</v>
      </c>
      <c r="AQ589" s="72"/>
      <c r="AR589" s="71">
        <v>887</v>
      </c>
      <c r="AS589" s="71">
        <v>274</v>
      </c>
      <c r="AT589" s="71">
        <v>0</v>
      </c>
      <c r="AU589" s="71">
        <v>0</v>
      </c>
      <c r="AV589" s="71">
        <v>0</v>
      </c>
      <c r="AW589" s="71">
        <v>0</v>
      </c>
      <c r="AX589" s="71"/>
      <c r="AY589" s="72"/>
      <c r="AZ589" s="71">
        <v>4148.8269999999993</v>
      </c>
      <c r="BA589" s="71">
        <v>13178.879000000001</v>
      </c>
      <c r="BB589" s="71">
        <v>0</v>
      </c>
      <c r="BC589" s="71">
        <v>0</v>
      </c>
      <c r="BD589" s="71">
        <v>0</v>
      </c>
      <c r="BE589" s="71">
        <v>0</v>
      </c>
      <c r="BF589" s="71"/>
      <c r="BG589" s="72"/>
      <c r="BH589" s="71">
        <v>0</v>
      </c>
      <c r="BI589" s="71">
        <v>0</v>
      </c>
      <c r="BJ589" s="71">
        <v>14.246</v>
      </c>
      <c r="BK589" s="71">
        <v>0</v>
      </c>
      <c r="BL589" s="71">
        <v>12.135999999999999</v>
      </c>
      <c r="BM589" s="71">
        <v>0</v>
      </c>
      <c r="BN589" s="72"/>
      <c r="BO589" s="71">
        <v>0</v>
      </c>
      <c r="BP589" s="71">
        <v>0</v>
      </c>
      <c r="BQ589" s="71">
        <v>4</v>
      </c>
      <c r="BR589" s="71">
        <v>0</v>
      </c>
      <c r="BS589" s="71">
        <v>2</v>
      </c>
      <c r="BT589" s="71">
        <v>0</v>
      </c>
      <c r="BU589"/>
      <c r="BV589" s="70">
        <v>26.382000000000001</v>
      </c>
      <c r="BW589" s="70">
        <v>0</v>
      </c>
      <c r="BX589" s="70">
        <v>0</v>
      </c>
      <c r="BY589" s="70">
        <v>0</v>
      </c>
      <c r="BZ589" s="70">
        <v>0</v>
      </c>
      <c r="CA589" s="70">
        <v>0</v>
      </c>
      <c r="CB589" s="70">
        <v>0</v>
      </c>
      <c r="CC589" s="70">
        <v>0</v>
      </c>
      <c r="CD589" s="70">
        <v>0</v>
      </c>
    </row>
    <row r="590" spans="1:82">
      <c r="A590" s="70" t="s">
        <v>2310</v>
      </c>
      <c r="B590" s="70">
        <v>355</v>
      </c>
      <c r="C590" s="70">
        <v>15</v>
      </c>
      <c r="D590" s="70">
        <v>21</v>
      </c>
      <c r="E590" s="70">
        <v>2018</v>
      </c>
      <c r="F590" s="70" t="s">
        <v>183</v>
      </c>
      <c r="G590" s="70" t="s">
        <v>2295</v>
      </c>
      <c r="H590" s="70" t="s">
        <v>2296</v>
      </c>
      <c r="I590" s="148"/>
      <c r="J590" s="71">
        <v>53.101645673135714</v>
      </c>
      <c r="K590" s="71">
        <v>1.4409100597526843</v>
      </c>
      <c r="L590" s="71">
        <v>11.963535092239342</v>
      </c>
      <c r="M590" s="71">
        <v>51.455231531308854</v>
      </c>
      <c r="N590" s="71">
        <v>50.376012433258452</v>
      </c>
      <c r="O590" s="71">
        <v>33.551128510505393</v>
      </c>
      <c r="P590" s="71">
        <v>27.130628215851349</v>
      </c>
      <c r="Q590" s="71">
        <v>2.0528418123512702</v>
      </c>
      <c r="R590" s="71">
        <v>0</v>
      </c>
      <c r="S590" s="71">
        <v>3.1637552827973767</v>
      </c>
      <c r="T590" s="72"/>
      <c r="U590" s="71">
        <v>4137674</v>
      </c>
      <c r="V590" s="71">
        <v>661</v>
      </c>
      <c r="W590" s="71">
        <v>213</v>
      </c>
      <c r="X590" s="71">
        <v>12732</v>
      </c>
      <c r="Y590" s="71">
        <v>15091</v>
      </c>
      <c r="Z590" s="71">
        <v>20444</v>
      </c>
      <c r="AA590" s="71">
        <v>5676</v>
      </c>
      <c r="AB590" s="71">
        <v>32389</v>
      </c>
      <c r="AC590" s="71">
        <v>0</v>
      </c>
      <c r="AD590" s="71">
        <v>3.1637552827973772</v>
      </c>
      <c r="AE590" s="72"/>
      <c r="AF590" s="71">
        <v>34746054.532967508</v>
      </c>
      <c r="AG590" s="71">
        <v>1009968.3281197289</v>
      </c>
      <c r="AH590" s="71">
        <v>2648606.7360947542</v>
      </c>
      <c r="AI590" s="71">
        <v>77381733.89931041</v>
      </c>
      <c r="AJ590" s="71">
        <v>79513278.133266062</v>
      </c>
      <c r="AK590" s="71">
        <v>0</v>
      </c>
      <c r="AL590" s="71">
        <v>0</v>
      </c>
      <c r="AM590" s="71">
        <v>4458381.8248395957</v>
      </c>
      <c r="AN590" s="71">
        <v>0</v>
      </c>
      <c r="AO590" s="71">
        <v>0</v>
      </c>
      <c r="AP590" s="71">
        <v>199758023.45459807</v>
      </c>
      <c r="AQ590" s="72"/>
      <c r="AR590" s="71">
        <v>961</v>
      </c>
      <c r="AS590" s="71">
        <v>300</v>
      </c>
      <c r="AT590" s="71">
        <v>0</v>
      </c>
      <c r="AU590" s="71">
        <v>0</v>
      </c>
      <c r="AV590" s="71">
        <v>0</v>
      </c>
      <c r="AW590" s="71">
        <v>0</v>
      </c>
      <c r="AX590" s="71"/>
      <c r="AY590" s="72"/>
      <c r="AZ590" s="71">
        <v>4583.9030000000002</v>
      </c>
      <c r="BA590" s="71">
        <v>13943.379000000001</v>
      </c>
      <c r="BB590" s="71">
        <v>0</v>
      </c>
      <c r="BC590" s="71">
        <v>0</v>
      </c>
      <c r="BD590" s="71">
        <v>0</v>
      </c>
      <c r="BE590" s="71">
        <v>0</v>
      </c>
      <c r="BF590" s="71"/>
      <c r="BG590" s="72"/>
      <c r="BH590" s="71">
        <v>0</v>
      </c>
      <c r="BI590" s="71">
        <v>0</v>
      </c>
      <c r="BJ590" s="71">
        <v>11.263999999999999</v>
      </c>
      <c r="BK590" s="71">
        <v>0</v>
      </c>
      <c r="BL590" s="71">
        <v>12.350999999999999</v>
      </c>
      <c r="BM590" s="71">
        <v>0</v>
      </c>
      <c r="BN590" s="72"/>
      <c r="BO590" s="71">
        <v>0</v>
      </c>
      <c r="BP590" s="71">
        <v>0</v>
      </c>
      <c r="BQ590" s="71">
        <v>3</v>
      </c>
      <c r="BR590" s="71">
        <v>0</v>
      </c>
      <c r="BS590" s="71">
        <v>2</v>
      </c>
      <c r="BT590" s="71">
        <v>0</v>
      </c>
      <c r="BU590"/>
      <c r="BV590" s="70">
        <v>23.614999999999998</v>
      </c>
      <c r="BW590" s="70">
        <v>0</v>
      </c>
      <c r="BX590" s="70">
        <v>0</v>
      </c>
      <c r="BY590" s="70">
        <v>0</v>
      </c>
      <c r="BZ590" s="70">
        <v>0</v>
      </c>
      <c r="CA590" s="70">
        <v>0</v>
      </c>
      <c r="CB590" s="70">
        <v>0</v>
      </c>
      <c r="CC590" s="70">
        <v>0</v>
      </c>
      <c r="CD590" s="70">
        <v>0</v>
      </c>
    </row>
    <row r="591" spans="1:82">
      <c r="A591" s="70" t="s">
        <v>2311</v>
      </c>
      <c r="B591" s="70">
        <v>356</v>
      </c>
      <c r="C591" s="70">
        <v>16</v>
      </c>
      <c r="D591" s="70">
        <v>21</v>
      </c>
      <c r="E591" s="70">
        <v>2019</v>
      </c>
      <c r="F591" s="70" t="s">
        <v>158</v>
      </c>
      <c r="G591" s="70" t="s">
        <v>2295</v>
      </c>
      <c r="H591" s="70" t="s">
        <v>2296</v>
      </c>
      <c r="I591" s="148"/>
      <c r="J591" s="71">
        <v>47.588940933133514</v>
      </c>
      <c r="K591" s="71">
        <v>1.2144379159954657</v>
      </c>
      <c r="L591" s="71">
        <v>11.76211097013582</v>
      </c>
      <c r="M591" s="71">
        <v>40.091711986450193</v>
      </c>
      <c r="N591" s="71">
        <v>37.886623939577802</v>
      </c>
      <c r="O591" s="71">
        <v>32.544439382071047</v>
      </c>
      <c r="P591" s="71">
        <v>27.099253655419325</v>
      </c>
      <c r="Q591" s="71">
        <v>1.97614636045669</v>
      </c>
      <c r="R591" s="71">
        <v>0</v>
      </c>
      <c r="S591" s="71">
        <v>2.7234052245079265</v>
      </c>
      <c r="T591" s="72"/>
      <c r="U591" s="71">
        <v>4177286</v>
      </c>
      <c r="V591" s="71">
        <v>661</v>
      </c>
      <c r="W591" s="71">
        <v>213</v>
      </c>
      <c r="X591" s="71">
        <v>12732</v>
      </c>
      <c r="Y591" s="71">
        <v>15099</v>
      </c>
      <c r="Z591" s="71">
        <v>20375</v>
      </c>
      <c r="AA591" s="71">
        <v>5627</v>
      </c>
      <c r="AB591" s="71">
        <v>32023</v>
      </c>
      <c r="AC591" s="71">
        <v>0</v>
      </c>
      <c r="AD591" s="71">
        <v>2.723405224507927</v>
      </c>
      <c r="AE591" s="72"/>
      <c r="AF591" s="71">
        <v>36106374.079184942</v>
      </c>
      <c r="AG591" s="71">
        <v>976064.9099680488</v>
      </c>
      <c r="AH591" s="71">
        <v>2936150.6690274272</v>
      </c>
      <c r="AI591" s="71">
        <v>73332569.293208987</v>
      </c>
      <c r="AJ591" s="71">
        <v>73348828.933855578</v>
      </c>
      <c r="AK591" s="71">
        <v>0</v>
      </c>
      <c r="AL591" s="71">
        <v>0</v>
      </c>
      <c r="AM591" s="71">
        <v>4361291.5309850676</v>
      </c>
      <c r="AN591" s="71">
        <v>0</v>
      </c>
      <c r="AO591" s="71">
        <v>0</v>
      </c>
      <c r="AP591" s="71">
        <v>191061279.41623002</v>
      </c>
      <c r="AQ591" s="72"/>
      <c r="AR591" s="71">
        <v>1021</v>
      </c>
      <c r="AS591" s="71">
        <v>311</v>
      </c>
      <c r="AT591" s="71">
        <v>0</v>
      </c>
      <c r="AU591" s="71">
        <v>0</v>
      </c>
      <c r="AV591" s="71">
        <v>0</v>
      </c>
      <c r="AW591" s="71">
        <v>0</v>
      </c>
      <c r="AX591" s="71"/>
      <c r="AY591" s="72"/>
      <c r="AZ591" s="71">
        <v>4898.4760000000033</v>
      </c>
      <c r="BA591" s="71">
        <v>14328.079</v>
      </c>
      <c r="BB591" s="71">
        <v>0</v>
      </c>
      <c r="BC591" s="71">
        <v>0</v>
      </c>
      <c r="BD591" s="71">
        <v>0</v>
      </c>
      <c r="BE591" s="71">
        <v>0</v>
      </c>
      <c r="BF591" s="71"/>
      <c r="BG591" s="72"/>
      <c r="BH591" s="71">
        <v>0</v>
      </c>
      <c r="BI591" s="71">
        <v>0</v>
      </c>
      <c r="BJ591" s="71">
        <v>11.433</v>
      </c>
      <c r="BK591" s="71">
        <v>0</v>
      </c>
      <c r="BL591" s="71">
        <v>12.225999999999999</v>
      </c>
      <c r="BM591" s="71">
        <v>0</v>
      </c>
      <c r="BN591" s="72"/>
      <c r="BO591" s="71">
        <v>0</v>
      </c>
      <c r="BP591" s="71">
        <v>0</v>
      </c>
      <c r="BQ591" s="71">
        <v>3</v>
      </c>
      <c r="BR591" s="71">
        <v>0</v>
      </c>
      <c r="BS591" s="71">
        <v>2</v>
      </c>
      <c r="BT591" s="71">
        <v>0</v>
      </c>
      <c r="BU591"/>
      <c r="BV591" s="70">
        <v>23.658999999999999</v>
      </c>
      <c r="BW591" s="70">
        <v>0</v>
      </c>
      <c r="BX591" s="70">
        <v>0</v>
      </c>
      <c r="BY591" s="70">
        <v>0</v>
      </c>
      <c r="BZ591" s="70">
        <v>0</v>
      </c>
      <c r="CA591" s="70">
        <v>0</v>
      </c>
      <c r="CB591" s="70">
        <v>0</v>
      </c>
      <c r="CC591" s="70">
        <v>0</v>
      </c>
      <c r="CD591" s="70">
        <v>0</v>
      </c>
    </row>
    <row r="592" spans="1:82">
      <c r="A592" s="70" t="s">
        <v>2312</v>
      </c>
      <c r="B592" s="70">
        <v>357</v>
      </c>
      <c r="C592" s="70">
        <v>17</v>
      </c>
      <c r="D592" s="70">
        <v>21</v>
      </c>
      <c r="E592" s="70">
        <v>2020</v>
      </c>
      <c r="F592" s="70" t="s">
        <v>159</v>
      </c>
      <c r="G592" s="70" t="s">
        <v>2295</v>
      </c>
      <c r="H592" s="70" t="s">
        <v>2296</v>
      </c>
      <c r="I592" s="148"/>
      <c r="J592" s="71">
        <v>48.318343427524617</v>
      </c>
      <c r="K592" s="71">
        <v>1.5119581593527474</v>
      </c>
      <c r="L592" s="71">
        <v>12.148668912112372</v>
      </c>
      <c r="M592" s="71">
        <v>51.744096717139612</v>
      </c>
      <c r="N592" s="71">
        <v>53.394952692981171</v>
      </c>
      <c r="O592" s="71">
        <v>28.465949268627799</v>
      </c>
      <c r="P592" s="71">
        <v>25.631638233369657</v>
      </c>
      <c r="Q592" s="71">
        <v>1.8569679834489801</v>
      </c>
      <c r="R592" s="71">
        <v>0</v>
      </c>
      <c r="S592" s="71">
        <v>3.7416791941283449</v>
      </c>
      <c r="T592" s="72"/>
      <c r="U592" s="71">
        <v>3871495</v>
      </c>
      <c r="V592" s="71">
        <v>673</v>
      </c>
      <c r="W592" s="71">
        <v>219</v>
      </c>
      <c r="X592" s="71">
        <v>12756</v>
      </c>
      <c r="Y592" s="71">
        <v>15021</v>
      </c>
      <c r="Z592" s="71">
        <v>20341</v>
      </c>
      <c r="AA592" s="71">
        <v>5657</v>
      </c>
      <c r="AB592" s="71">
        <v>31495</v>
      </c>
      <c r="AC592" s="71">
        <v>0</v>
      </c>
      <c r="AD592" s="71">
        <v>3.7416791941283449</v>
      </c>
      <c r="AE592" s="72"/>
      <c r="AF592" s="71">
        <v>34013851.562848151</v>
      </c>
      <c r="AG592" s="71">
        <v>1010360.1667216262</v>
      </c>
      <c r="AH592" s="71">
        <v>3221804.6121060215</v>
      </c>
      <c r="AI592" s="71">
        <v>72976631.29799065</v>
      </c>
      <c r="AJ592" s="71">
        <v>80565870.121021807</v>
      </c>
      <c r="AK592" s="71"/>
      <c r="AL592" s="71"/>
      <c r="AM592" s="71">
        <v>4110447.4167482294</v>
      </c>
      <c r="AN592" s="71"/>
      <c r="AO592" s="71"/>
      <c r="AP592" s="71">
        <v>195898965.17743647</v>
      </c>
      <c r="AQ592" s="72"/>
      <c r="AR592" s="71">
        <v>1066</v>
      </c>
      <c r="AS592" s="71">
        <v>323</v>
      </c>
      <c r="AT592" s="71">
        <v>0</v>
      </c>
      <c r="AU592" s="71">
        <v>0</v>
      </c>
      <c r="AV592" s="71">
        <v>0</v>
      </c>
      <c r="AW592" s="71">
        <v>0</v>
      </c>
      <c r="AX592" s="71"/>
      <c r="AY592" s="72"/>
      <c r="AZ592" s="71">
        <v>5178.0960000000023</v>
      </c>
      <c r="BA592" s="71">
        <v>14931.679</v>
      </c>
      <c r="BB592" s="71">
        <v>0</v>
      </c>
      <c r="BC592" s="71">
        <v>0</v>
      </c>
      <c r="BD592" s="71">
        <v>0</v>
      </c>
      <c r="BE592" s="71">
        <v>0</v>
      </c>
      <c r="BF592" s="71"/>
      <c r="BG592" s="72"/>
      <c r="BH592" s="71">
        <v>0</v>
      </c>
      <c r="BI592" s="71">
        <v>0</v>
      </c>
      <c r="BJ592" s="71">
        <v>9.6940000000000008</v>
      </c>
      <c r="BK592" s="71">
        <v>0</v>
      </c>
      <c r="BL592" s="71">
        <v>12</v>
      </c>
      <c r="BM592" s="71">
        <v>0</v>
      </c>
      <c r="BN592" s="72"/>
      <c r="BO592" s="71">
        <v>0</v>
      </c>
      <c r="BP592" s="71">
        <v>0</v>
      </c>
      <c r="BQ592" s="71">
        <v>3</v>
      </c>
      <c r="BR592" s="71">
        <v>0</v>
      </c>
      <c r="BS592" s="71">
        <v>2</v>
      </c>
      <c r="BT592" s="71">
        <v>0</v>
      </c>
      <c r="BU592"/>
      <c r="BV592" s="70">
        <v>21.693999999999999</v>
      </c>
      <c r="BW592" s="70">
        <v>0</v>
      </c>
      <c r="BX592" s="70">
        <v>0</v>
      </c>
      <c r="BY592" s="70">
        <v>0</v>
      </c>
      <c r="BZ592" s="70">
        <v>0</v>
      </c>
      <c r="CA592" s="70">
        <v>0</v>
      </c>
      <c r="CB592" s="70">
        <v>0</v>
      </c>
      <c r="CC592" s="70">
        <v>0</v>
      </c>
      <c r="CD592" s="70">
        <v>0</v>
      </c>
    </row>
    <row r="593" spans="1:82">
      <c r="A593" s="70" t="s">
        <v>2313</v>
      </c>
      <c r="B593" s="70">
        <v>357</v>
      </c>
      <c r="C593" s="70">
        <v>18</v>
      </c>
      <c r="D593" s="70">
        <v>21</v>
      </c>
      <c r="E593" s="70">
        <v>2021</v>
      </c>
      <c r="F593" s="70" t="s">
        <v>160</v>
      </c>
      <c r="G593" s="70" t="s">
        <v>2295</v>
      </c>
      <c r="H593" s="70" t="s">
        <v>2296</v>
      </c>
      <c r="I593" s="148"/>
      <c r="J593" s="71">
        <v>36.264353403830029</v>
      </c>
      <c r="K593" s="71">
        <v>1.5023275912125298</v>
      </c>
      <c r="L593" s="71">
        <v>9.668772523823888</v>
      </c>
      <c r="M593" s="71">
        <v>51.725618787692767</v>
      </c>
      <c r="N593" s="71">
        <v>50.883935857962982</v>
      </c>
      <c r="O593" s="71">
        <v>27.576862688454774</v>
      </c>
      <c r="P593" s="71">
        <v>26.643661175934643</v>
      </c>
      <c r="Q593" s="71">
        <v>1.81216065229422</v>
      </c>
      <c r="R593" s="71">
        <v>0</v>
      </c>
      <c r="S593" s="71">
        <v>3.417898323486857</v>
      </c>
      <c r="T593" s="72"/>
      <c r="U593" s="71">
        <v>3636501</v>
      </c>
      <c r="V593" s="71">
        <v>673</v>
      </c>
      <c r="W593" s="71">
        <v>219</v>
      </c>
      <c r="X593" s="71">
        <v>12756</v>
      </c>
      <c r="Y593" s="71">
        <v>14952</v>
      </c>
      <c r="Z593" s="71">
        <v>20290</v>
      </c>
      <c r="AA593" s="71">
        <v>5734</v>
      </c>
      <c r="AB593" s="71">
        <v>31037</v>
      </c>
      <c r="AC593" s="71">
        <v>0</v>
      </c>
      <c r="AD593" s="71">
        <v>3.417898323486857</v>
      </c>
      <c r="AE593" s="72"/>
      <c r="AF593" s="71">
        <v>27829841.978617352</v>
      </c>
      <c r="AG593" s="71">
        <v>1047517.670064696</v>
      </c>
      <c r="AH593" s="71">
        <v>2633997.4279862973</v>
      </c>
      <c r="AI593" s="71">
        <v>80241484.592812881</v>
      </c>
      <c r="AJ593" s="71">
        <v>79807313.290140763</v>
      </c>
      <c r="AK593" s="71">
        <v>0</v>
      </c>
      <c r="AL593" s="71">
        <v>0</v>
      </c>
      <c r="AM593" s="71">
        <v>4074037.285890779</v>
      </c>
      <c r="AN593" s="71">
        <v>0</v>
      </c>
      <c r="AO593" s="71">
        <v>0</v>
      </c>
      <c r="AP593" s="71">
        <v>195634192.24551275</v>
      </c>
      <c r="AQ593" s="72"/>
      <c r="AR593" s="71">
        <v>1119</v>
      </c>
      <c r="AS593" s="71">
        <v>326</v>
      </c>
      <c r="AT593" s="71">
        <v>0</v>
      </c>
      <c r="AU593" s="71">
        <v>0</v>
      </c>
      <c r="AV593" s="71">
        <v>0</v>
      </c>
      <c r="AW593" s="71">
        <v>0</v>
      </c>
      <c r="AX593" s="71"/>
      <c r="AY593" s="72"/>
      <c r="AZ593" s="71">
        <v>5494.5430000000024</v>
      </c>
      <c r="BA593" s="71">
        <v>15212.679</v>
      </c>
      <c r="BB593" s="71">
        <v>0</v>
      </c>
      <c r="BC593" s="71">
        <v>0</v>
      </c>
      <c r="BD593" s="71">
        <v>0</v>
      </c>
      <c r="BE593" s="71">
        <v>0</v>
      </c>
      <c r="BF593" s="71"/>
      <c r="BG593" s="72"/>
      <c r="BH593" s="71">
        <v>0</v>
      </c>
      <c r="BI593" s="71">
        <v>0</v>
      </c>
      <c r="BJ593" s="71">
        <v>7.7560000000000002</v>
      </c>
      <c r="BK593" s="71">
        <v>0</v>
      </c>
      <c r="BL593" s="71">
        <v>9.5659999999999989</v>
      </c>
      <c r="BM593" s="71">
        <v>0</v>
      </c>
      <c r="BN593" s="72"/>
      <c r="BO593" s="71">
        <v>0</v>
      </c>
      <c r="BP593" s="71">
        <v>0</v>
      </c>
      <c r="BQ593" s="71">
        <v>2</v>
      </c>
      <c r="BR593" s="71">
        <v>0</v>
      </c>
      <c r="BS593" s="71">
        <v>2</v>
      </c>
      <c r="BT593" s="71">
        <v>0</v>
      </c>
      <c r="BU593"/>
      <c r="BV593" s="70">
        <v>17.321999999999999</v>
      </c>
      <c r="BW593" s="70">
        <v>0</v>
      </c>
      <c r="BX593" s="70">
        <v>0</v>
      </c>
      <c r="BY593" s="70">
        <v>0</v>
      </c>
      <c r="BZ593" s="70">
        <v>0</v>
      </c>
      <c r="CA593" s="70">
        <v>0</v>
      </c>
      <c r="CB593" s="70">
        <v>0</v>
      </c>
      <c r="CC593" s="70">
        <v>0</v>
      </c>
      <c r="CD593" s="70">
        <v>0</v>
      </c>
    </row>
    <row r="594" spans="1:82">
      <c r="A594" s="70" t="s">
        <v>2314</v>
      </c>
      <c r="B594" s="70">
        <v>357</v>
      </c>
      <c r="C594" s="70">
        <v>19</v>
      </c>
      <c r="D594" s="70">
        <v>21</v>
      </c>
      <c r="E594" s="70">
        <v>2022</v>
      </c>
      <c r="F594" s="70" t="s">
        <v>161</v>
      </c>
      <c r="G594" s="70" t="s">
        <v>2295</v>
      </c>
      <c r="H594" s="70" t="s">
        <v>2296</v>
      </c>
      <c r="I594" s="148"/>
      <c r="J594" s="71">
        <v>30.683426149290117</v>
      </c>
      <c r="K594" s="71">
        <v>1.2913696902563547</v>
      </c>
      <c r="L594" s="71">
        <v>6.5446205990591588</v>
      </c>
      <c r="M594" s="71">
        <v>40.640790680692696</v>
      </c>
      <c r="N594" s="71">
        <v>37.265787137682885</v>
      </c>
      <c r="O594" s="71">
        <v>29.165170716502967</v>
      </c>
      <c r="P594" s="71">
        <v>26.545664143244377</v>
      </c>
      <c r="Q594" s="71">
        <v>1.8062445078023595</v>
      </c>
      <c r="R594" s="71">
        <v>0</v>
      </c>
      <c r="S594" s="71">
        <v>4.3970525923953812</v>
      </c>
      <c r="T594" s="72"/>
      <c r="U594" s="71">
        <v>3896208</v>
      </c>
      <c r="V594" s="71">
        <v>673</v>
      </c>
      <c r="W594" s="71">
        <v>219</v>
      </c>
      <c r="X594" s="71">
        <v>12756</v>
      </c>
      <c r="Y594" s="71">
        <v>14916</v>
      </c>
      <c r="Z594" s="71">
        <v>20388</v>
      </c>
      <c r="AA594" s="71">
        <v>5800</v>
      </c>
      <c r="AB594" s="71">
        <v>30682</v>
      </c>
      <c r="AC594" s="71">
        <v>0</v>
      </c>
      <c r="AD594" s="71">
        <v>4.3970525923953812</v>
      </c>
      <c r="AE594" s="72"/>
      <c r="AF594" s="71">
        <v>27932458.483318418</v>
      </c>
      <c r="AG594" s="71">
        <v>1048954.7956905861</v>
      </c>
      <c r="AH594" s="71">
        <v>2163226.6408974528</v>
      </c>
      <c r="AI594" s="71">
        <v>70834609.45681484</v>
      </c>
      <c r="AJ594" s="71">
        <v>77370302.39951387</v>
      </c>
      <c r="AK594" s="71">
        <v>0</v>
      </c>
      <c r="AL594" s="71">
        <v>0</v>
      </c>
      <c r="AM594" s="71">
        <v>3961883.6469991193</v>
      </c>
      <c r="AN594" s="71">
        <v>0</v>
      </c>
      <c r="AO594" s="71">
        <v>0</v>
      </c>
      <c r="AP594" s="71">
        <v>183311435.42323428</v>
      </c>
      <c r="AQ594" s="72"/>
      <c r="AR594" s="71">
        <v>1187</v>
      </c>
      <c r="AS594" s="71">
        <v>328</v>
      </c>
      <c r="AT594" s="71">
        <v>0</v>
      </c>
      <c r="AU594" s="71">
        <v>0</v>
      </c>
      <c r="AV594" s="71">
        <v>0</v>
      </c>
      <c r="AW594" s="71">
        <v>0</v>
      </c>
      <c r="AX594" s="71"/>
      <c r="AY594" s="72"/>
      <c r="AZ594" s="71">
        <v>5934.5030000000024</v>
      </c>
      <c r="BA594" s="71">
        <v>15245.678999999996</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2315</v>
      </c>
      <c r="B595" s="70">
        <v>357</v>
      </c>
      <c r="C595" s="70">
        <v>20</v>
      </c>
      <c r="D595" s="70">
        <v>21</v>
      </c>
      <c r="E595" s="70">
        <v>2023</v>
      </c>
      <c r="F595" s="70" t="s">
        <v>1539</v>
      </c>
      <c r="G595" s="70" t="s">
        <v>2295</v>
      </c>
      <c r="H595" s="70" t="s">
        <v>2296</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1267</v>
      </c>
      <c r="AS595" s="71">
        <v>328</v>
      </c>
      <c r="AT595" s="71">
        <v>0</v>
      </c>
      <c r="AU595" s="71">
        <v>0</v>
      </c>
      <c r="AV595" s="71">
        <v>0</v>
      </c>
      <c r="AW595" s="71">
        <v>0</v>
      </c>
      <c r="AX595" s="71"/>
      <c r="AY595" s="72"/>
      <c r="AZ595" s="71">
        <v>6420.5110000000032</v>
      </c>
      <c r="BA595" s="71">
        <v>15245.678999999996</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2316</v>
      </c>
      <c r="B596" s="70">
        <v>357</v>
      </c>
      <c r="C596" s="70">
        <v>21</v>
      </c>
      <c r="D596" s="70">
        <v>21</v>
      </c>
      <c r="E596" s="70">
        <v>2024</v>
      </c>
      <c r="F596" s="70" t="s">
        <v>1554</v>
      </c>
      <c r="G596" s="1064" t="s">
        <v>2295</v>
      </c>
      <c r="H596" s="70" t="s">
        <v>2296</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2317</v>
      </c>
      <c r="B597" s="70">
        <v>188</v>
      </c>
      <c r="C597" s="70">
        <v>1</v>
      </c>
      <c r="D597" s="70">
        <v>12</v>
      </c>
      <c r="E597" s="70">
        <v>1990</v>
      </c>
      <c r="F597" s="70" t="s">
        <v>787</v>
      </c>
      <c r="G597" s="1064" t="s">
        <v>2318</v>
      </c>
      <c r="H597" s="70" t="s">
        <v>2319</v>
      </c>
      <c r="I597" s="148"/>
      <c r="J597" s="71">
        <v>60.395446737693639</v>
      </c>
      <c r="K597" s="71">
        <v>6.1514547690295691</v>
      </c>
      <c r="L597" s="71">
        <v>40.267521199021473</v>
      </c>
      <c r="M597" s="71">
        <v>24.2759800462686</v>
      </c>
      <c r="N597" s="71">
        <v>29.785499617563708</v>
      </c>
      <c r="O597" s="71">
        <v>27.776988045393381</v>
      </c>
      <c r="P597" s="71">
        <v>43.128177764338893</v>
      </c>
      <c r="Q597" s="71">
        <v>2.1086300758863898</v>
      </c>
      <c r="R597" s="71">
        <v>1.286499332757985</v>
      </c>
      <c r="S597" s="71">
        <v>2.4033666286354078</v>
      </c>
      <c r="T597" s="72"/>
      <c r="U597" s="71">
        <v>7189601</v>
      </c>
      <c r="V597" s="71">
        <v>2195</v>
      </c>
      <c r="W597" s="71">
        <v>397</v>
      </c>
      <c r="X597" s="71">
        <v>8460</v>
      </c>
      <c r="Y597" s="71">
        <v>9479</v>
      </c>
      <c r="Z597" s="71">
        <v>11425</v>
      </c>
      <c r="AA597" s="71">
        <v>10472</v>
      </c>
      <c r="AB597" s="71">
        <v>34237</v>
      </c>
      <c r="AC597" s="71">
        <v>222824</v>
      </c>
      <c r="AD597" s="71">
        <v>2.4033666286354078</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2320</v>
      </c>
      <c r="B598" s="70">
        <v>189</v>
      </c>
      <c r="C598" s="70">
        <v>2</v>
      </c>
      <c r="D598" s="70">
        <v>12</v>
      </c>
      <c r="E598" s="70">
        <v>2005</v>
      </c>
      <c r="F598" s="70" t="s">
        <v>789</v>
      </c>
      <c r="G598" s="70" t="s">
        <v>2318</v>
      </c>
      <c r="H598" s="70" t="s">
        <v>2319</v>
      </c>
      <c r="I598" s="148"/>
      <c r="J598" s="71">
        <v>72.42583102979313</v>
      </c>
      <c r="K598" s="71">
        <v>6.2818334896597579</v>
      </c>
      <c r="L598" s="71">
        <v>33.797333674767117</v>
      </c>
      <c r="M598" s="71">
        <v>44.092486600676352</v>
      </c>
      <c r="N598" s="71">
        <v>37.599371453555023</v>
      </c>
      <c r="O598" s="71">
        <v>45.135571738647521</v>
      </c>
      <c r="P598" s="71">
        <v>44.458414074530538</v>
      </c>
      <c r="Q598" s="71">
        <v>2.0619421785997498</v>
      </c>
      <c r="R598" s="71">
        <v>7.5074580071580153</v>
      </c>
      <c r="S598" s="71">
        <v>2.2820784258574371</v>
      </c>
      <c r="T598" s="72"/>
      <c r="U598" s="71">
        <v>9695137</v>
      </c>
      <c r="V598" s="71">
        <v>2689</v>
      </c>
      <c r="W598" s="71">
        <v>295</v>
      </c>
      <c r="X598" s="71">
        <v>8235</v>
      </c>
      <c r="Y598" s="71">
        <v>10725</v>
      </c>
      <c r="Z598" s="71">
        <v>21483</v>
      </c>
      <c r="AA598" s="71">
        <v>8841</v>
      </c>
      <c r="AB598" s="71">
        <v>34999</v>
      </c>
      <c r="AC598" s="71">
        <v>1327538.5</v>
      </c>
      <c r="AD598" s="71">
        <v>2.2820784258574371</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2321</v>
      </c>
      <c r="B599" s="70">
        <v>190</v>
      </c>
      <c r="C599" s="70">
        <v>3</v>
      </c>
      <c r="D599" s="70">
        <v>12</v>
      </c>
      <c r="E599" s="70">
        <v>2006</v>
      </c>
      <c r="F599" s="70" t="s">
        <v>790</v>
      </c>
      <c r="G599" s="70" t="s">
        <v>2318</v>
      </c>
      <c r="H599" s="70" t="s">
        <v>2319</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2322</v>
      </c>
      <c r="B600" s="70">
        <v>191</v>
      </c>
      <c r="C600" s="70">
        <v>4</v>
      </c>
      <c r="D600" s="70">
        <v>12</v>
      </c>
      <c r="E600" s="70">
        <v>2007</v>
      </c>
      <c r="F600" s="70" t="s">
        <v>791</v>
      </c>
      <c r="G600" s="70" t="s">
        <v>2318</v>
      </c>
      <c r="H600" s="70" t="s">
        <v>2319</v>
      </c>
      <c r="I600" s="148"/>
      <c r="J600" s="71">
        <v>73.048408824246664</v>
      </c>
      <c r="K600" s="71">
        <v>6.4073384886231342</v>
      </c>
      <c r="L600" s="71">
        <v>28.052724414511339</v>
      </c>
      <c r="M600" s="71">
        <v>44.290074900752423</v>
      </c>
      <c r="N600" s="71">
        <v>39.667553261035067</v>
      </c>
      <c r="O600" s="71">
        <v>44.432876835192857</v>
      </c>
      <c r="P600" s="71">
        <v>44.145704692802397</v>
      </c>
      <c r="Q600" s="71">
        <v>2.1709065347162202</v>
      </c>
      <c r="R600" s="71">
        <v>7.5157124372510449</v>
      </c>
      <c r="S600" s="71">
        <v>2.5058464754527172</v>
      </c>
      <c r="T600" s="72"/>
      <c r="U600" s="71">
        <v>11517326</v>
      </c>
      <c r="V600" s="71">
        <v>2705</v>
      </c>
      <c r="W600" s="71">
        <v>274</v>
      </c>
      <c r="X600" s="71">
        <v>9940</v>
      </c>
      <c r="Y600" s="71">
        <v>11017</v>
      </c>
      <c r="Z600" s="71">
        <v>21985</v>
      </c>
      <c r="AA600" s="71">
        <v>8645</v>
      </c>
      <c r="AB600" s="71">
        <v>34900</v>
      </c>
      <c r="AC600" s="71">
        <v>1367130.5</v>
      </c>
      <c r="AD600" s="71">
        <v>2.5058464754527172</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2323</v>
      </c>
      <c r="B601" s="70">
        <v>192</v>
      </c>
      <c r="C601" s="70">
        <v>5</v>
      </c>
      <c r="D601" s="70">
        <v>12</v>
      </c>
      <c r="E601" s="70">
        <v>2008</v>
      </c>
      <c r="F601" s="70" t="s">
        <v>792</v>
      </c>
      <c r="G601" s="70" t="s">
        <v>2318</v>
      </c>
      <c r="H601" s="70" t="s">
        <v>2319</v>
      </c>
      <c r="I601" s="148"/>
      <c r="J601" s="71">
        <v>75.370368058075755</v>
      </c>
      <c r="K601" s="71">
        <v>4.7684519790109352</v>
      </c>
      <c r="L601" s="71">
        <v>22.88319654902919</v>
      </c>
      <c r="M601" s="71">
        <v>48.568050483349303</v>
      </c>
      <c r="N601" s="71">
        <v>41.540684028495697</v>
      </c>
      <c r="O601" s="71">
        <v>43.262075138213177</v>
      </c>
      <c r="P601" s="71">
        <v>43.258882313246488</v>
      </c>
      <c r="Q601" s="71">
        <v>2.1352879721745199</v>
      </c>
      <c r="R601" s="71">
        <v>6.8903457101743184</v>
      </c>
      <c r="S601" s="71">
        <v>2.084087483982866</v>
      </c>
      <c r="T601" s="72"/>
      <c r="U601" s="71">
        <v>12315835</v>
      </c>
      <c r="V601" s="71">
        <v>2705</v>
      </c>
      <c r="W601" s="71">
        <v>274</v>
      </c>
      <c r="X601" s="71">
        <v>9940</v>
      </c>
      <c r="Y601" s="71">
        <v>11175</v>
      </c>
      <c r="Z601" s="71">
        <v>22157</v>
      </c>
      <c r="AA601" s="71">
        <v>8481</v>
      </c>
      <c r="AB601" s="71">
        <v>34892</v>
      </c>
      <c r="AC601" s="71">
        <v>1301491.5</v>
      </c>
      <c r="AD601" s="71">
        <v>2.084087483982866</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2324</v>
      </c>
      <c r="B602" s="70">
        <v>193</v>
      </c>
      <c r="C602" s="70">
        <v>6</v>
      </c>
      <c r="D602" s="70">
        <v>12</v>
      </c>
      <c r="E602" s="70">
        <v>2009</v>
      </c>
      <c r="F602" s="70" t="s">
        <v>176</v>
      </c>
      <c r="G602" s="70" t="s">
        <v>2318</v>
      </c>
      <c r="H602" s="70" t="s">
        <v>2319</v>
      </c>
      <c r="I602" s="148"/>
      <c r="J602" s="71">
        <v>65.188229886102761</v>
      </c>
      <c r="K602" s="71">
        <v>3.5492176484082001</v>
      </c>
      <c r="L602" s="71">
        <v>15.45049117153545</v>
      </c>
      <c r="M602" s="71">
        <v>49.181426291918939</v>
      </c>
      <c r="N602" s="71">
        <v>37.329138828847213</v>
      </c>
      <c r="O602" s="71">
        <v>44.124475370789732</v>
      </c>
      <c r="P602" s="71">
        <v>40.850652454031923</v>
      </c>
      <c r="Q602" s="71">
        <v>2.0265327711919299</v>
      </c>
      <c r="R602" s="71">
        <v>6.9277043889742727</v>
      </c>
      <c r="S602" s="71">
        <v>2.135912418447782</v>
      </c>
      <c r="T602" s="72"/>
      <c r="U602" s="71">
        <v>9153584</v>
      </c>
      <c r="V602" s="71">
        <v>2139</v>
      </c>
      <c r="W602" s="71">
        <v>249</v>
      </c>
      <c r="X602" s="71">
        <v>10794</v>
      </c>
      <c r="Y602" s="71">
        <v>11258</v>
      </c>
      <c r="Z602" s="71">
        <v>22306</v>
      </c>
      <c r="AA602" s="71">
        <v>8222</v>
      </c>
      <c r="AB602" s="71">
        <v>34762</v>
      </c>
      <c r="AC602" s="71">
        <v>1276593.5</v>
      </c>
      <c r="AD602" s="71">
        <v>2.135912418447782</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48.69</v>
      </c>
      <c r="BK602" s="71">
        <v>64.001999999999995</v>
      </c>
      <c r="BL602" s="71">
        <v>0</v>
      </c>
      <c r="BM602" s="71">
        <v>0</v>
      </c>
      <c r="BN602" s="72"/>
      <c r="BO602" s="71">
        <v>0</v>
      </c>
      <c r="BP602" s="71">
        <v>0</v>
      </c>
      <c r="BQ602" s="71">
        <v>7</v>
      </c>
      <c r="BR602" s="71">
        <v>1</v>
      </c>
      <c r="BS602" s="71">
        <v>0</v>
      </c>
      <c r="BT602" s="71">
        <v>0</v>
      </c>
      <c r="BU602"/>
      <c r="BV602" s="70">
        <v>112.69199999999999</v>
      </c>
      <c r="BW602" s="70">
        <v>0</v>
      </c>
      <c r="BX602" s="70">
        <v>0</v>
      </c>
      <c r="BY602" s="70">
        <v>0</v>
      </c>
      <c r="BZ602" s="70">
        <v>0</v>
      </c>
      <c r="CA602" s="70">
        <v>0</v>
      </c>
      <c r="CB602" s="70">
        <v>0</v>
      </c>
      <c r="CC602" s="70">
        <v>0</v>
      </c>
      <c r="CD602" s="70">
        <v>0</v>
      </c>
    </row>
    <row r="603" spans="1:82">
      <c r="A603" s="70" t="s">
        <v>2325</v>
      </c>
      <c r="B603" s="70">
        <v>194</v>
      </c>
      <c r="C603" s="70">
        <v>7</v>
      </c>
      <c r="D603" s="70">
        <v>12</v>
      </c>
      <c r="E603" s="70">
        <v>2010</v>
      </c>
      <c r="F603" s="70" t="s">
        <v>177</v>
      </c>
      <c r="G603" s="70" t="s">
        <v>2318</v>
      </c>
      <c r="H603" s="70" t="s">
        <v>2319</v>
      </c>
      <c r="I603" s="148"/>
      <c r="J603" s="71">
        <v>67.015648143390735</v>
      </c>
      <c r="K603" s="71">
        <v>3.804781865881703</v>
      </c>
      <c r="L603" s="71">
        <v>14.44449038072851</v>
      </c>
      <c r="M603" s="71">
        <v>49.391935591951047</v>
      </c>
      <c r="N603" s="71">
        <v>41.122683025890183</v>
      </c>
      <c r="O603" s="71">
        <v>44.35159588566458</v>
      </c>
      <c r="P603" s="71">
        <v>40.954267081564339</v>
      </c>
      <c r="Q603" s="71">
        <v>2.10137789258388</v>
      </c>
      <c r="R603" s="71">
        <v>7.2509528640395979</v>
      </c>
      <c r="S603" s="71">
        <v>2.9526100091887191</v>
      </c>
      <c r="T603" s="72"/>
      <c r="U603" s="71">
        <v>10228795</v>
      </c>
      <c r="V603" s="71">
        <v>2139</v>
      </c>
      <c r="W603" s="71">
        <v>249</v>
      </c>
      <c r="X603" s="71">
        <v>10794</v>
      </c>
      <c r="Y603" s="71">
        <v>11346</v>
      </c>
      <c r="Z603" s="71">
        <v>22525</v>
      </c>
      <c r="AA603" s="71">
        <v>8037</v>
      </c>
      <c r="AB603" s="71">
        <v>34540</v>
      </c>
      <c r="AC603" s="71">
        <v>1266223.5</v>
      </c>
      <c r="AD603" s="71">
        <v>2.9526100091887191</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67.861000000000004</v>
      </c>
      <c r="BK603" s="71">
        <v>51.186</v>
      </c>
      <c r="BL603" s="71">
        <v>0</v>
      </c>
      <c r="BM603" s="71">
        <v>0</v>
      </c>
      <c r="BN603" s="72"/>
      <c r="BO603" s="71">
        <v>0</v>
      </c>
      <c r="BP603" s="71">
        <v>0</v>
      </c>
      <c r="BQ603" s="71">
        <v>8</v>
      </c>
      <c r="BR603" s="71">
        <v>1</v>
      </c>
      <c r="BS603" s="71">
        <v>0</v>
      </c>
      <c r="BT603" s="71">
        <v>0</v>
      </c>
      <c r="BU603"/>
      <c r="BV603" s="70">
        <v>119.047</v>
      </c>
      <c r="BW603" s="70">
        <v>0</v>
      </c>
      <c r="BX603" s="70">
        <v>0</v>
      </c>
      <c r="BY603" s="70">
        <v>0</v>
      </c>
      <c r="BZ603" s="70">
        <v>0</v>
      </c>
      <c r="CA603" s="70">
        <v>0</v>
      </c>
      <c r="CB603" s="70">
        <v>0</v>
      </c>
      <c r="CC603" s="70">
        <v>0</v>
      </c>
      <c r="CD603" s="70">
        <v>0</v>
      </c>
    </row>
    <row r="604" spans="1:82">
      <c r="A604" s="70" t="s">
        <v>2326</v>
      </c>
      <c r="B604" s="70">
        <v>195</v>
      </c>
      <c r="C604" s="70">
        <v>8</v>
      </c>
      <c r="D604" s="70">
        <v>12</v>
      </c>
      <c r="E604" s="70">
        <v>2011</v>
      </c>
      <c r="F604" s="70" t="s">
        <v>178</v>
      </c>
      <c r="G604" s="70" t="s">
        <v>2318</v>
      </c>
      <c r="H604" s="70" t="s">
        <v>2319</v>
      </c>
      <c r="I604" s="148"/>
      <c r="J604" s="71">
        <v>72.53513984374861</v>
      </c>
      <c r="K604" s="71">
        <v>5.3538031233527761</v>
      </c>
      <c r="L604" s="71">
        <v>14.48587345416766</v>
      </c>
      <c r="M604" s="71">
        <v>56.080166030637663</v>
      </c>
      <c r="N604" s="71">
        <v>46.171461577038507</v>
      </c>
      <c r="O604" s="71">
        <v>43.919234073935186</v>
      </c>
      <c r="P604" s="71">
        <v>39.261063694824763</v>
      </c>
      <c r="Q604" s="71">
        <v>2.4015285475625401</v>
      </c>
      <c r="R604" s="71">
        <v>6.8551089854452538</v>
      </c>
      <c r="S604" s="71">
        <v>1.9215520976639999</v>
      </c>
      <c r="T604" s="72"/>
      <c r="U604" s="71">
        <v>10216550</v>
      </c>
      <c r="V604" s="71">
        <v>2139</v>
      </c>
      <c r="W604" s="71">
        <v>249</v>
      </c>
      <c r="X604" s="71">
        <v>10794</v>
      </c>
      <c r="Y604" s="71">
        <v>11429</v>
      </c>
      <c r="Z604" s="71">
        <v>22790</v>
      </c>
      <c r="AA604" s="71">
        <v>7934</v>
      </c>
      <c r="AB604" s="71">
        <v>34221</v>
      </c>
      <c r="AC604" s="71">
        <v>1195118</v>
      </c>
      <c r="AD604" s="71">
        <v>1.9215520976639999</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72.942999999999998</v>
      </c>
      <c r="BK604" s="71">
        <v>190.125</v>
      </c>
      <c r="BL604" s="71">
        <v>0</v>
      </c>
      <c r="BM604" s="71">
        <v>0</v>
      </c>
      <c r="BN604" s="72"/>
      <c r="BO604" s="71">
        <v>0</v>
      </c>
      <c r="BP604" s="71">
        <v>0</v>
      </c>
      <c r="BQ604" s="71">
        <v>8</v>
      </c>
      <c r="BR604" s="71">
        <v>1</v>
      </c>
      <c r="BS604" s="71">
        <v>0</v>
      </c>
      <c r="BT604" s="71">
        <v>0</v>
      </c>
      <c r="BU604"/>
      <c r="BV604" s="70">
        <v>263.06799999999998</v>
      </c>
      <c r="BW604" s="70">
        <v>0</v>
      </c>
      <c r="BX604" s="70">
        <v>0</v>
      </c>
      <c r="BY604" s="70">
        <v>0</v>
      </c>
      <c r="BZ604" s="70">
        <v>0</v>
      </c>
      <c r="CA604" s="70">
        <v>0</v>
      </c>
      <c r="CB604" s="70">
        <v>0</v>
      </c>
      <c r="CC604" s="70">
        <v>0</v>
      </c>
      <c r="CD604" s="70">
        <v>0</v>
      </c>
    </row>
    <row r="605" spans="1:82">
      <c r="A605" s="70" t="s">
        <v>2327</v>
      </c>
      <c r="B605" s="70">
        <v>196</v>
      </c>
      <c r="C605" s="70">
        <v>9</v>
      </c>
      <c r="D605" s="70">
        <v>12</v>
      </c>
      <c r="E605" s="70">
        <v>2012</v>
      </c>
      <c r="F605" s="70" t="s">
        <v>179</v>
      </c>
      <c r="G605" s="70" t="s">
        <v>2318</v>
      </c>
      <c r="H605" s="70" t="s">
        <v>2319</v>
      </c>
      <c r="I605" s="148"/>
      <c r="J605" s="71">
        <v>67.464148865999775</v>
      </c>
      <c r="K605" s="71">
        <v>4.9360601481633362</v>
      </c>
      <c r="L605" s="71">
        <v>14.45157580577591</v>
      </c>
      <c r="M605" s="71">
        <v>57.650893348313247</v>
      </c>
      <c r="N605" s="71">
        <v>47.49978650051623</v>
      </c>
      <c r="O605" s="71">
        <v>44.055441459640178</v>
      </c>
      <c r="P605" s="71">
        <v>39.061427664482821</v>
      </c>
      <c r="Q605" s="71">
        <v>2.6458866741831302</v>
      </c>
      <c r="R605" s="71">
        <v>7.3550201719387918</v>
      </c>
      <c r="S605" s="71">
        <v>2.247475532464176</v>
      </c>
      <c r="T605" s="72"/>
      <c r="U605" s="71">
        <v>9725155</v>
      </c>
      <c r="V605" s="71">
        <v>2139</v>
      </c>
      <c r="W605" s="71">
        <v>249</v>
      </c>
      <c r="X605" s="71">
        <v>10794</v>
      </c>
      <c r="Y605" s="71">
        <v>11806</v>
      </c>
      <c r="Z605" s="71">
        <v>23042</v>
      </c>
      <c r="AA605" s="71">
        <v>7849</v>
      </c>
      <c r="AB605" s="71">
        <v>34702</v>
      </c>
      <c r="AC605" s="71">
        <v>1249060.5</v>
      </c>
      <c r="AD605" s="71">
        <v>2.247475532464176</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72.77</v>
      </c>
      <c r="BK605" s="71">
        <v>197.649</v>
      </c>
      <c r="BL605" s="71">
        <v>0</v>
      </c>
      <c r="BM605" s="71">
        <v>0</v>
      </c>
      <c r="BN605" s="72"/>
      <c r="BO605" s="71">
        <v>0</v>
      </c>
      <c r="BP605" s="71">
        <v>0</v>
      </c>
      <c r="BQ605" s="71">
        <v>8</v>
      </c>
      <c r="BR605" s="71">
        <v>1</v>
      </c>
      <c r="BS605" s="71">
        <v>0</v>
      </c>
      <c r="BT605" s="71">
        <v>0</v>
      </c>
      <c r="BU605"/>
      <c r="BV605" s="70">
        <v>270.41899999999998</v>
      </c>
      <c r="BW605" s="70">
        <v>0</v>
      </c>
      <c r="BX605" s="70">
        <v>0</v>
      </c>
      <c r="BY605" s="70">
        <v>0</v>
      </c>
      <c r="BZ605" s="70">
        <v>0</v>
      </c>
      <c r="CA605" s="70">
        <v>0</v>
      </c>
      <c r="CB605" s="70">
        <v>0</v>
      </c>
      <c r="CC605" s="70">
        <v>0</v>
      </c>
      <c r="CD605" s="70">
        <v>0</v>
      </c>
    </row>
    <row r="606" spans="1:82">
      <c r="A606" s="70" t="s">
        <v>2328</v>
      </c>
      <c r="B606" s="70">
        <v>197</v>
      </c>
      <c r="C606" s="70">
        <v>10</v>
      </c>
      <c r="D606" s="70">
        <v>12</v>
      </c>
      <c r="E606" s="70">
        <v>2013</v>
      </c>
      <c r="F606" s="70" t="s">
        <v>180</v>
      </c>
      <c r="G606" s="70" t="s">
        <v>2318</v>
      </c>
      <c r="H606" s="70" t="s">
        <v>2319</v>
      </c>
      <c r="I606" s="148"/>
      <c r="J606" s="71">
        <v>67.279728882965017</v>
      </c>
      <c r="K606" s="71">
        <v>4.2654031059227124</v>
      </c>
      <c r="L606" s="71">
        <v>14.237518442535359</v>
      </c>
      <c r="M606" s="71">
        <v>55.396803210642609</v>
      </c>
      <c r="N606" s="71">
        <v>45.73322695125983</v>
      </c>
      <c r="O606" s="71">
        <v>42.57700058146149</v>
      </c>
      <c r="P606" s="71">
        <v>38.664116739927934</v>
      </c>
      <c r="Q606" s="71">
        <v>2.6668099636861</v>
      </c>
      <c r="R606" s="71">
        <v>7.3333608530782879</v>
      </c>
      <c r="S606" s="71">
        <v>2.7787356239235881</v>
      </c>
      <c r="T606" s="72"/>
      <c r="U606" s="71">
        <v>9933899</v>
      </c>
      <c r="V606" s="71">
        <v>2139</v>
      </c>
      <c r="W606" s="71">
        <v>249</v>
      </c>
      <c r="X606" s="71">
        <v>10794</v>
      </c>
      <c r="Y606" s="71">
        <v>11812</v>
      </c>
      <c r="Z606" s="71">
        <v>23263</v>
      </c>
      <c r="AA606" s="71">
        <v>7740</v>
      </c>
      <c r="AB606" s="71">
        <v>34475</v>
      </c>
      <c r="AC606" s="71">
        <v>1215664.5</v>
      </c>
      <c r="AD606" s="71">
        <v>2.7787356239235881</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71.697000000000003</v>
      </c>
      <c r="BK606" s="71">
        <v>185.77699999999999</v>
      </c>
      <c r="BL606" s="71">
        <v>0</v>
      </c>
      <c r="BM606" s="71">
        <v>0</v>
      </c>
      <c r="BN606" s="72"/>
      <c r="BO606" s="71">
        <v>0</v>
      </c>
      <c r="BP606" s="71">
        <v>0</v>
      </c>
      <c r="BQ606" s="71">
        <v>7</v>
      </c>
      <c r="BR606" s="71">
        <v>1</v>
      </c>
      <c r="BS606" s="71">
        <v>0</v>
      </c>
      <c r="BT606" s="71">
        <v>0</v>
      </c>
      <c r="BU606"/>
      <c r="BV606" s="70">
        <v>257.47399999999999</v>
      </c>
      <c r="BW606" s="70">
        <v>0</v>
      </c>
      <c r="BX606" s="70">
        <v>0</v>
      </c>
      <c r="BY606" s="70">
        <v>0</v>
      </c>
      <c r="BZ606" s="70">
        <v>0</v>
      </c>
      <c r="CA606" s="70">
        <v>0</v>
      </c>
      <c r="CB606" s="70">
        <v>0</v>
      </c>
      <c r="CC606" s="70">
        <v>0</v>
      </c>
      <c r="CD606" s="70">
        <v>0</v>
      </c>
    </row>
    <row r="607" spans="1:82">
      <c r="A607" s="70" t="s">
        <v>2329</v>
      </c>
      <c r="B607" s="70">
        <v>198</v>
      </c>
      <c r="C607" s="70">
        <v>11</v>
      </c>
      <c r="D607" s="70">
        <v>12</v>
      </c>
      <c r="E607" s="70">
        <v>2014</v>
      </c>
      <c r="F607" s="70" t="s">
        <v>181</v>
      </c>
      <c r="G607" s="70" t="s">
        <v>2318</v>
      </c>
      <c r="H607" s="70" t="s">
        <v>2319</v>
      </c>
      <c r="I607" s="148"/>
      <c r="J607" s="71">
        <v>69.449192516692037</v>
      </c>
      <c r="K607" s="71">
        <v>4.7312709341211612</v>
      </c>
      <c r="L607" s="71">
        <v>12.020699842123859</v>
      </c>
      <c r="M607" s="71">
        <v>48.071353150998313</v>
      </c>
      <c r="N607" s="71">
        <v>42.087430617374153</v>
      </c>
      <c r="O607" s="71">
        <v>40.427192642558481</v>
      </c>
      <c r="P607" s="71">
        <v>38.443295272685326</v>
      </c>
      <c r="Q607" s="71">
        <v>2.52465374094947</v>
      </c>
      <c r="R607" s="71">
        <v>7.4799303811306137</v>
      </c>
      <c r="S607" s="71">
        <v>4.248692352709285</v>
      </c>
      <c r="T607" s="72"/>
      <c r="U607" s="71">
        <v>10815244</v>
      </c>
      <c r="V607" s="71">
        <v>2046</v>
      </c>
      <c r="W607" s="71">
        <v>231</v>
      </c>
      <c r="X607" s="71">
        <v>9975</v>
      </c>
      <c r="Y607" s="71">
        <v>11796</v>
      </c>
      <c r="Z607" s="71">
        <v>23264</v>
      </c>
      <c r="AA607" s="71">
        <v>7656</v>
      </c>
      <c r="AB607" s="71">
        <v>34017</v>
      </c>
      <c r="AC607" s="71">
        <v>1243860.5</v>
      </c>
      <c r="AD607" s="71">
        <v>4.248692352709285</v>
      </c>
      <c r="AE607" s="72"/>
      <c r="AF607" s="71"/>
      <c r="AG607" s="71"/>
      <c r="AH607" s="71"/>
      <c r="AI607" s="71"/>
      <c r="AJ607" s="71"/>
      <c r="AK607" s="71"/>
      <c r="AL607" s="71"/>
      <c r="AM607" s="71"/>
      <c r="AN607" s="71"/>
      <c r="AO607" s="71"/>
      <c r="AP607" s="71"/>
      <c r="AQ607" s="72"/>
      <c r="AR607" s="71">
        <v>825</v>
      </c>
      <c r="AS607" s="71">
        <v>280</v>
      </c>
      <c r="AT607" s="71">
        <v>3</v>
      </c>
      <c r="AU607" s="71">
        <v>0</v>
      </c>
      <c r="AV607" s="71">
        <v>0</v>
      </c>
      <c r="AW607" s="71">
        <v>0</v>
      </c>
      <c r="AX607" s="71"/>
      <c r="AY607" s="72"/>
      <c r="AZ607" s="71">
        <v>3622.5</v>
      </c>
      <c r="BA607" s="71">
        <v>15162.3</v>
      </c>
      <c r="BB607" s="71">
        <v>2910</v>
      </c>
      <c r="BC607" s="71">
        <v>0</v>
      </c>
      <c r="BD607" s="71">
        <v>0</v>
      </c>
      <c r="BE607" s="71">
        <v>0</v>
      </c>
      <c r="BF607" s="71"/>
      <c r="BG607" s="72"/>
      <c r="BH607" s="71">
        <v>0</v>
      </c>
      <c r="BI607" s="71">
        <v>0</v>
      </c>
      <c r="BJ607" s="71">
        <v>75.629000000000005</v>
      </c>
      <c r="BK607" s="71">
        <v>175.423</v>
      </c>
      <c r="BL607" s="71">
        <v>0</v>
      </c>
      <c r="BM607" s="71">
        <v>0</v>
      </c>
      <c r="BN607" s="72"/>
      <c r="BO607" s="71">
        <v>0</v>
      </c>
      <c r="BP607" s="71">
        <v>0</v>
      </c>
      <c r="BQ607" s="71">
        <v>7</v>
      </c>
      <c r="BR607" s="71">
        <v>1</v>
      </c>
      <c r="BS607" s="71">
        <v>0</v>
      </c>
      <c r="BT607" s="71">
        <v>0</v>
      </c>
      <c r="BU607"/>
      <c r="BV607" s="70">
        <v>251.05199999999999</v>
      </c>
      <c r="BW607" s="70">
        <v>0</v>
      </c>
      <c r="BX607" s="70">
        <v>0</v>
      </c>
      <c r="BY607" s="70">
        <v>0</v>
      </c>
      <c r="BZ607" s="70">
        <v>0</v>
      </c>
      <c r="CA607" s="70">
        <v>0</v>
      </c>
      <c r="CB607" s="70">
        <v>0</v>
      </c>
      <c r="CC607" s="70">
        <v>0</v>
      </c>
      <c r="CD607" s="70">
        <v>0</v>
      </c>
    </row>
    <row r="608" spans="1:82">
      <c r="A608" s="70" t="s">
        <v>2330</v>
      </c>
      <c r="B608" s="70">
        <v>199</v>
      </c>
      <c r="C608" s="70">
        <v>12</v>
      </c>
      <c r="D608" s="70">
        <v>12</v>
      </c>
      <c r="E608" s="70">
        <v>2015</v>
      </c>
      <c r="F608" s="70" t="s">
        <v>182</v>
      </c>
      <c r="G608" s="70" t="s">
        <v>2318</v>
      </c>
      <c r="H608" s="70" t="s">
        <v>2319</v>
      </c>
      <c r="I608" s="148"/>
      <c r="J608" s="71">
        <v>75.942920563287046</v>
      </c>
      <c r="K608" s="71">
        <v>4.3804212081636082</v>
      </c>
      <c r="L608" s="71">
        <v>12.9149670324918</v>
      </c>
      <c r="M608" s="71">
        <v>43.40465802939076</v>
      </c>
      <c r="N608" s="71">
        <v>40.039913464807263</v>
      </c>
      <c r="O608" s="71">
        <v>40.017736681874176</v>
      </c>
      <c r="P608" s="71">
        <v>37.976163398433087</v>
      </c>
      <c r="Q608" s="71">
        <v>2.4408132863349099</v>
      </c>
      <c r="R608" s="71">
        <v>7.2058969147241312</v>
      </c>
      <c r="S608" s="71">
        <v>2.9220470653647661</v>
      </c>
      <c r="T608" s="72"/>
      <c r="U608" s="71">
        <v>13280259</v>
      </c>
      <c r="V608" s="71">
        <v>2046</v>
      </c>
      <c r="W608" s="71">
        <v>231</v>
      </c>
      <c r="X608" s="71">
        <v>9975</v>
      </c>
      <c r="Y608" s="71">
        <v>11834</v>
      </c>
      <c r="Z608" s="71">
        <v>23250</v>
      </c>
      <c r="AA608" s="71">
        <v>7557</v>
      </c>
      <c r="AB608" s="71">
        <v>33595</v>
      </c>
      <c r="AC608" s="71">
        <v>1231730.5</v>
      </c>
      <c r="AD608" s="71">
        <v>2.9220470653647661</v>
      </c>
      <c r="AE608" s="72"/>
      <c r="AF608" s="71">
        <v>88182153.833873942</v>
      </c>
      <c r="AG608" s="71">
        <v>3472698.979852959</v>
      </c>
      <c r="AH608" s="71">
        <v>1776048.582039292</v>
      </c>
      <c r="AI608" s="71">
        <v>62334028.29103297</v>
      </c>
      <c r="AJ608" s="71">
        <v>64895412.586861722</v>
      </c>
      <c r="AK608" s="71">
        <v>0</v>
      </c>
      <c r="AL608" s="71">
        <v>0</v>
      </c>
      <c r="AM608" s="71">
        <v>4604053.8242753176</v>
      </c>
      <c r="AN608" s="71">
        <v>0</v>
      </c>
      <c r="AO608" s="71">
        <v>0</v>
      </c>
      <c r="AP608" s="71">
        <v>225264396.09793621</v>
      </c>
      <c r="AQ608" s="72"/>
      <c r="AR608" s="71">
        <v>909</v>
      </c>
      <c r="AS608" s="71">
        <v>427</v>
      </c>
      <c r="AT608" s="71">
        <v>2</v>
      </c>
      <c r="AU608" s="71">
        <v>0</v>
      </c>
      <c r="AV608" s="71">
        <v>0</v>
      </c>
      <c r="AW608" s="71">
        <v>0</v>
      </c>
      <c r="AX608" s="71"/>
      <c r="AY608" s="72"/>
      <c r="AZ608" s="71">
        <v>4071.5</v>
      </c>
      <c r="BA608" s="71">
        <v>23896.2</v>
      </c>
      <c r="BB608" s="71">
        <v>2610</v>
      </c>
      <c r="BC608" s="71">
        <v>0</v>
      </c>
      <c r="BD608" s="71">
        <v>0</v>
      </c>
      <c r="BE608" s="71">
        <v>0</v>
      </c>
      <c r="BF608" s="71"/>
      <c r="BG608" s="72"/>
      <c r="BH608" s="71">
        <v>0</v>
      </c>
      <c r="BI608" s="71">
        <v>0</v>
      </c>
      <c r="BJ608" s="71">
        <v>75.947000000000003</v>
      </c>
      <c r="BK608" s="71">
        <v>154.85900000000001</v>
      </c>
      <c r="BL608" s="71">
        <v>0</v>
      </c>
      <c r="BM608" s="71">
        <v>0</v>
      </c>
      <c r="BN608" s="72"/>
      <c r="BO608" s="71">
        <v>0</v>
      </c>
      <c r="BP608" s="71">
        <v>0</v>
      </c>
      <c r="BQ608" s="71">
        <v>8</v>
      </c>
      <c r="BR608" s="71">
        <v>1</v>
      </c>
      <c r="BS608" s="71">
        <v>0</v>
      </c>
      <c r="BT608" s="71">
        <v>0</v>
      </c>
      <c r="BU608"/>
      <c r="BV608" s="70">
        <v>230.80600000000001</v>
      </c>
      <c r="BW608" s="70">
        <v>0</v>
      </c>
      <c r="BX608" s="70">
        <v>0</v>
      </c>
      <c r="BY608" s="70">
        <v>0</v>
      </c>
      <c r="BZ608" s="70">
        <v>0</v>
      </c>
      <c r="CA608" s="70">
        <v>0</v>
      </c>
      <c r="CB608" s="70">
        <v>0</v>
      </c>
      <c r="CC608" s="70">
        <v>0</v>
      </c>
      <c r="CD608" s="70">
        <v>0</v>
      </c>
    </row>
    <row r="609" spans="1:82">
      <c r="A609" s="70" t="s">
        <v>2331</v>
      </c>
      <c r="B609" s="70">
        <v>200</v>
      </c>
      <c r="C609" s="70">
        <v>13</v>
      </c>
      <c r="D609" s="70">
        <v>12</v>
      </c>
      <c r="E609" s="70">
        <v>2016</v>
      </c>
      <c r="F609" s="70" t="s">
        <v>155</v>
      </c>
      <c r="G609" s="70" t="s">
        <v>2318</v>
      </c>
      <c r="H609" s="70" t="s">
        <v>2319</v>
      </c>
      <c r="I609" s="148"/>
      <c r="J609" s="71">
        <v>72.656331999532867</v>
      </c>
      <c r="K609" s="71">
        <v>4.3020956325169344</v>
      </c>
      <c r="L609" s="71">
        <v>13.549746119412319</v>
      </c>
      <c r="M609" s="71">
        <v>41.490507675376357</v>
      </c>
      <c r="N609" s="71">
        <v>40.140318172091014</v>
      </c>
      <c r="O609" s="71">
        <v>39.693309762601743</v>
      </c>
      <c r="P609" s="71">
        <v>37.383006560663169</v>
      </c>
      <c r="Q609" s="71">
        <v>2.3561431850638681</v>
      </c>
      <c r="R609" s="71">
        <v>7.3645345780309279</v>
      </c>
      <c r="S609" s="71">
        <v>5.1491318116012081</v>
      </c>
      <c r="T609" s="72"/>
      <c r="U609" s="71">
        <v>12927527</v>
      </c>
      <c r="V609" s="71">
        <v>2046</v>
      </c>
      <c r="W609" s="71">
        <v>231</v>
      </c>
      <c r="X609" s="71">
        <v>9975</v>
      </c>
      <c r="Y609" s="71">
        <v>11932</v>
      </c>
      <c r="Z609" s="71">
        <v>23345</v>
      </c>
      <c r="AA609" s="71">
        <v>7694</v>
      </c>
      <c r="AB609" s="71">
        <v>33358</v>
      </c>
      <c r="AC609" s="71">
        <v>1257790.0132785051</v>
      </c>
      <c r="AD609" s="71">
        <v>5.1491318116012081</v>
      </c>
      <c r="AE609" s="72"/>
      <c r="AF609" s="71">
        <v>85166211.975444421</v>
      </c>
      <c r="AG609" s="71">
        <v>3258237.8801473109</v>
      </c>
      <c r="AH609" s="71">
        <v>1355278.7693022981</v>
      </c>
      <c r="AI609" s="71">
        <v>64280905.164053157</v>
      </c>
      <c r="AJ609" s="71">
        <v>62845140.014338203</v>
      </c>
      <c r="AK609" s="71">
        <v>0</v>
      </c>
      <c r="AL609" s="71">
        <v>0</v>
      </c>
      <c r="AM609" s="71">
        <v>4575125.632867598</v>
      </c>
      <c r="AN609" s="71">
        <v>0</v>
      </c>
      <c r="AO609" s="71">
        <v>0</v>
      </c>
      <c r="AP609" s="71">
        <v>221480899.43615296</v>
      </c>
      <c r="AQ609" s="72"/>
      <c r="AR609" s="71">
        <v>986</v>
      </c>
      <c r="AS609" s="71">
        <v>503</v>
      </c>
      <c r="AT609" s="71">
        <v>6</v>
      </c>
      <c r="AU609" s="71">
        <v>0</v>
      </c>
      <c r="AV609" s="71">
        <v>0</v>
      </c>
      <c r="AW609" s="71">
        <v>0</v>
      </c>
      <c r="AX609" s="71"/>
      <c r="AY609" s="72"/>
      <c r="AZ609" s="71">
        <v>4478.3999999999996</v>
      </c>
      <c r="BA609" s="71">
        <v>31318.6</v>
      </c>
      <c r="BB609" s="71">
        <v>2668.8</v>
      </c>
      <c r="BC609" s="71">
        <v>0</v>
      </c>
      <c r="BD609" s="71">
        <v>0</v>
      </c>
      <c r="BE609" s="71">
        <v>0</v>
      </c>
      <c r="BF609" s="71"/>
      <c r="BG609" s="72"/>
      <c r="BH609" s="71">
        <v>0</v>
      </c>
      <c r="BI609" s="71">
        <v>0</v>
      </c>
      <c r="BJ609" s="71">
        <v>50.901000000000003</v>
      </c>
      <c r="BK609" s="71">
        <v>156.94399999999999</v>
      </c>
      <c r="BL609" s="71">
        <v>0</v>
      </c>
      <c r="BM609" s="71">
        <v>0</v>
      </c>
      <c r="BN609" s="72"/>
      <c r="BO609" s="71">
        <v>0</v>
      </c>
      <c r="BP609" s="71">
        <v>0</v>
      </c>
      <c r="BQ609" s="71">
        <v>8</v>
      </c>
      <c r="BR609" s="71">
        <v>1</v>
      </c>
      <c r="BS609" s="71">
        <v>0</v>
      </c>
      <c r="BT609" s="71">
        <v>0</v>
      </c>
      <c r="BU609"/>
      <c r="BV609" s="70">
        <v>207.845</v>
      </c>
      <c r="BW609" s="70">
        <v>0</v>
      </c>
      <c r="BX609" s="70">
        <v>0</v>
      </c>
      <c r="BY609" s="70">
        <v>0</v>
      </c>
      <c r="BZ609" s="70">
        <v>0</v>
      </c>
      <c r="CA609" s="70">
        <v>0</v>
      </c>
      <c r="CB609" s="70">
        <v>0</v>
      </c>
      <c r="CC609" s="70">
        <v>0</v>
      </c>
      <c r="CD609" s="70">
        <v>0</v>
      </c>
    </row>
    <row r="610" spans="1:82">
      <c r="A610" s="70" t="s">
        <v>2332</v>
      </c>
      <c r="B610" s="70">
        <v>201</v>
      </c>
      <c r="C610" s="70">
        <v>14</v>
      </c>
      <c r="D610" s="70">
        <v>12</v>
      </c>
      <c r="E610" s="70">
        <v>2017</v>
      </c>
      <c r="F610" s="70" t="s">
        <v>156</v>
      </c>
      <c r="G610" s="70" t="s">
        <v>2318</v>
      </c>
      <c r="H610" s="70" t="s">
        <v>2319</v>
      </c>
      <c r="I610" s="148"/>
      <c r="J610" s="71">
        <v>70.097444921147144</v>
      </c>
      <c r="K610" s="71">
        <v>4.3061168940230488</v>
      </c>
      <c r="L610" s="71">
        <v>12.26075142212202</v>
      </c>
      <c r="M610" s="71">
        <v>39.822903416582626</v>
      </c>
      <c r="N610" s="71">
        <v>38.967232826065427</v>
      </c>
      <c r="O610" s="71">
        <v>39.129236875860492</v>
      </c>
      <c r="P610" s="71">
        <v>36.721339520518207</v>
      </c>
      <c r="Q610" s="71">
        <v>2.26710464997839</v>
      </c>
      <c r="R610" s="71">
        <v>7.2115644279722302</v>
      </c>
      <c r="S610" s="71">
        <v>3.6297495760572076</v>
      </c>
      <c r="T610" s="72"/>
      <c r="U610" s="71">
        <v>12743001</v>
      </c>
      <c r="V610" s="71">
        <v>2046</v>
      </c>
      <c r="W610" s="71">
        <v>231</v>
      </c>
      <c r="X610" s="71">
        <v>9975</v>
      </c>
      <c r="Y610" s="71">
        <v>12090</v>
      </c>
      <c r="Z610" s="71">
        <v>23395</v>
      </c>
      <c r="AA610" s="71">
        <v>7606</v>
      </c>
      <c r="AB610" s="71">
        <v>33192</v>
      </c>
      <c r="AC610" s="71">
        <v>1256103</v>
      </c>
      <c r="AD610" s="71">
        <v>3.629749576057208</v>
      </c>
      <c r="AE610" s="72"/>
      <c r="AF610" s="71">
        <v>86054841.470911816</v>
      </c>
      <c r="AG610" s="71">
        <v>3293803.2324921452</v>
      </c>
      <c r="AH610" s="71">
        <v>1686511.3378016879</v>
      </c>
      <c r="AI610" s="71">
        <v>64127835.882509783</v>
      </c>
      <c r="AJ610" s="71">
        <v>61077957.637482971</v>
      </c>
      <c r="AK610" s="71">
        <v>0</v>
      </c>
      <c r="AL610" s="71">
        <v>0</v>
      </c>
      <c r="AM610" s="71">
        <v>4559481.5531668421</v>
      </c>
      <c r="AN610" s="71">
        <v>0</v>
      </c>
      <c r="AO610" s="71">
        <v>0</v>
      </c>
      <c r="AP610" s="71">
        <v>220800431.11436522</v>
      </c>
      <c r="AQ610" s="72"/>
      <c r="AR610" s="71">
        <v>1042</v>
      </c>
      <c r="AS610" s="71">
        <v>571</v>
      </c>
      <c r="AT610" s="71">
        <v>10</v>
      </c>
      <c r="AU610" s="71">
        <v>0</v>
      </c>
      <c r="AV610" s="71">
        <v>0</v>
      </c>
      <c r="AW610" s="71">
        <v>0</v>
      </c>
      <c r="AX610" s="71"/>
      <c r="AY610" s="72"/>
      <c r="AZ610" s="71">
        <v>4797.2</v>
      </c>
      <c r="BA610" s="71">
        <v>34669.30000000001</v>
      </c>
      <c r="BB610" s="71">
        <v>2733.6</v>
      </c>
      <c r="BC610" s="71">
        <v>0</v>
      </c>
      <c r="BD610" s="71">
        <v>0</v>
      </c>
      <c r="BE610" s="71">
        <v>0</v>
      </c>
      <c r="BF610" s="71"/>
      <c r="BG610" s="72"/>
      <c r="BH610" s="71">
        <v>0</v>
      </c>
      <c r="BI610" s="71">
        <v>0</v>
      </c>
      <c r="BJ610" s="71">
        <v>79.341999999999999</v>
      </c>
      <c r="BK610" s="71">
        <v>155.07</v>
      </c>
      <c r="BL610" s="71">
        <v>0</v>
      </c>
      <c r="BM610" s="71">
        <v>0</v>
      </c>
      <c r="BN610" s="72"/>
      <c r="BO610" s="71">
        <v>0</v>
      </c>
      <c r="BP610" s="71">
        <v>0</v>
      </c>
      <c r="BQ610" s="71">
        <v>8</v>
      </c>
      <c r="BR610" s="71">
        <v>1</v>
      </c>
      <c r="BS610" s="71">
        <v>0</v>
      </c>
      <c r="BT610" s="71">
        <v>0</v>
      </c>
      <c r="BU610"/>
      <c r="BV610" s="70">
        <v>234.41200000000001</v>
      </c>
      <c r="BW610" s="70">
        <v>0</v>
      </c>
      <c r="BX610" s="70">
        <v>0</v>
      </c>
      <c r="BY610" s="70">
        <v>0</v>
      </c>
      <c r="BZ610" s="70">
        <v>0</v>
      </c>
      <c r="CA610" s="70">
        <v>0</v>
      </c>
      <c r="CB610" s="70">
        <v>0</v>
      </c>
      <c r="CC610" s="70">
        <v>0</v>
      </c>
      <c r="CD610" s="70">
        <v>0</v>
      </c>
    </row>
    <row r="611" spans="1:82">
      <c r="A611" s="70" t="s">
        <v>2333</v>
      </c>
      <c r="B611" s="70">
        <v>202</v>
      </c>
      <c r="C611" s="70">
        <v>15</v>
      </c>
      <c r="D611" s="70">
        <v>12</v>
      </c>
      <c r="E611" s="70">
        <v>2018</v>
      </c>
      <c r="F611" s="70" t="s">
        <v>183</v>
      </c>
      <c r="G611" s="70" t="s">
        <v>2318</v>
      </c>
      <c r="H611" s="70" t="s">
        <v>2319</v>
      </c>
      <c r="I611" s="148"/>
      <c r="J611" s="71">
        <v>69.599517087948485</v>
      </c>
      <c r="K611" s="71">
        <v>4.0447458688813711</v>
      </c>
      <c r="L611" s="71">
        <v>10.933842472828571</v>
      </c>
      <c r="M611" s="71">
        <v>38.864921223507032</v>
      </c>
      <c r="N611" s="71">
        <v>36.496309229799046</v>
      </c>
      <c r="O611" s="71">
        <v>38.26443515706044</v>
      </c>
      <c r="P611" s="71">
        <v>36.19329049514208</v>
      </c>
      <c r="Q611" s="71">
        <v>2.0746448190340598</v>
      </c>
      <c r="R611" s="71">
        <v>7.0611424911673142</v>
      </c>
      <c r="S611" s="71">
        <v>4.3814708158761428</v>
      </c>
      <c r="T611" s="72"/>
      <c r="U611" s="71">
        <v>13188922</v>
      </c>
      <c r="V611" s="71">
        <v>2046</v>
      </c>
      <c r="W611" s="71">
        <v>231</v>
      </c>
      <c r="X611" s="71">
        <v>9975</v>
      </c>
      <c r="Y611" s="71">
        <v>12106</v>
      </c>
      <c r="Z611" s="71">
        <v>23316</v>
      </c>
      <c r="AA611" s="71">
        <v>7572</v>
      </c>
      <c r="AB611" s="71">
        <v>32733</v>
      </c>
      <c r="AC611" s="71">
        <v>1225082.5</v>
      </c>
      <c r="AD611" s="71">
        <v>4.3814708158761428</v>
      </c>
      <c r="AE611" s="72"/>
      <c r="AF611" s="71">
        <v>86581570.727375209</v>
      </c>
      <c r="AG611" s="71">
        <v>2924902.854616438</v>
      </c>
      <c r="AH611" s="71">
        <v>1525280.7698670351</v>
      </c>
      <c r="AI611" s="71">
        <v>61683395.542852543</v>
      </c>
      <c r="AJ611" s="71">
        <v>60424813.13710168</v>
      </c>
      <c r="AK611" s="71">
        <v>0</v>
      </c>
      <c r="AL611" s="71">
        <v>0</v>
      </c>
      <c r="AM611" s="71">
        <v>4505733.8069244027</v>
      </c>
      <c r="AN611" s="71">
        <v>0</v>
      </c>
      <c r="AO611" s="71">
        <v>0</v>
      </c>
      <c r="AP611" s="71">
        <v>217645696.83873731</v>
      </c>
      <c r="AQ611" s="72"/>
      <c r="AR611" s="71">
        <v>1112</v>
      </c>
      <c r="AS611" s="71">
        <v>667</v>
      </c>
      <c r="AT611" s="71">
        <v>13</v>
      </c>
      <c r="AU611" s="71">
        <v>0</v>
      </c>
      <c r="AV611" s="71">
        <v>0</v>
      </c>
      <c r="AW611" s="71">
        <v>1</v>
      </c>
      <c r="AX611" s="71"/>
      <c r="AY611" s="72"/>
      <c r="AZ611" s="71">
        <v>5161.3999999999996</v>
      </c>
      <c r="BA611" s="71">
        <v>38419</v>
      </c>
      <c r="BB611" s="71">
        <v>862</v>
      </c>
      <c r="BC611" s="71">
        <v>0</v>
      </c>
      <c r="BD611" s="71">
        <v>0</v>
      </c>
      <c r="BE611" s="71">
        <v>370</v>
      </c>
      <c r="BF611" s="71"/>
      <c r="BG611" s="72"/>
      <c r="BH611" s="71">
        <v>0</v>
      </c>
      <c r="BI611" s="71">
        <v>0</v>
      </c>
      <c r="BJ611" s="71">
        <v>76.707999999999998</v>
      </c>
      <c r="BK611" s="71">
        <v>156.363</v>
      </c>
      <c r="BL611" s="71">
        <v>0</v>
      </c>
      <c r="BM611" s="71">
        <v>0</v>
      </c>
      <c r="BN611" s="72"/>
      <c r="BO611" s="71">
        <v>0</v>
      </c>
      <c r="BP611" s="71">
        <v>0</v>
      </c>
      <c r="BQ611" s="71">
        <v>8</v>
      </c>
      <c r="BR611" s="71">
        <v>1</v>
      </c>
      <c r="BS611" s="71">
        <v>0</v>
      </c>
      <c r="BT611" s="71">
        <v>0</v>
      </c>
      <c r="BU611"/>
      <c r="BV611" s="70">
        <v>233.071</v>
      </c>
      <c r="BW611" s="70">
        <v>0</v>
      </c>
      <c r="BX611" s="70">
        <v>0</v>
      </c>
      <c r="BY611" s="70">
        <v>0</v>
      </c>
      <c r="BZ611" s="70">
        <v>0</v>
      </c>
      <c r="CA611" s="70">
        <v>0</v>
      </c>
      <c r="CB611" s="70">
        <v>0</v>
      </c>
      <c r="CC611" s="70">
        <v>0</v>
      </c>
      <c r="CD611" s="70">
        <v>0</v>
      </c>
    </row>
    <row r="612" spans="1:82">
      <c r="A612" s="70" t="s">
        <v>2334</v>
      </c>
      <c r="B612" s="70">
        <v>203</v>
      </c>
      <c r="C612" s="70">
        <v>16</v>
      </c>
      <c r="D612" s="70">
        <v>12</v>
      </c>
      <c r="E612" s="70">
        <v>2019</v>
      </c>
      <c r="F612" s="70" t="s">
        <v>158</v>
      </c>
      <c r="G612" s="70" t="s">
        <v>2318</v>
      </c>
      <c r="H612" s="70" t="s">
        <v>2319</v>
      </c>
      <c r="I612" s="148"/>
      <c r="J612" s="71">
        <v>65.427994403341756</v>
      </c>
      <c r="K612" s="71">
        <v>3.6687452968668399</v>
      </c>
      <c r="L612" s="71">
        <v>11.029004097903194</v>
      </c>
      <c r="M612" s="71">
        <v>35.786825942125944</v>
      </c>
      <c r="N612" s="71">
        <v>31.907101688543243</v>
      </c>
      <c r="O612" s="71">
        <v>36.922564945077511</v>
      </c>
      <c r="P612" s="71">
        <v>35.093702041414716</v>
      </c>
      <c r="Q612" s="71">
        <v>1.9935486423680899</v>
      </c>
      <c r="R612" s="71">
        <v>5.7454909442429933</v>
      </c>
      <c r="S612" s="71">
        <v>4.8879427264943134</v>
      </c>
      <c r="T612" s="72"/>
      <c r="U612" s="71">
        <v>12851685</v>
      </c>
      <c r="V612" s="71">
        <v>2046</v>
      </c>
      <c r="W612" s="71">
        <v>231</v>
      </c>
      <c r="X612" s="71">
        <v>9975</v>
      </c>
      <c r="Y612" s="71">
        <v>12091</v>
      </c>
      <c r="Z612" s="71">
        <v>23116</v>
      </c>
      <c r="AA612" s="71">
        <v>7287</v>
      </c>
      <c r="AB612" s="71">
        <v>32305</v>
      </c>
      <c r="AC612" s="71">
        <v>1013148.5</v>
      </c>
      <c r="AD612" s="71">
        <v>4.8879427264943134</v>
      </c>
      <c r="AE612" s="72"/>
      <c r="AF612" s="71">
        <v>81511649.386405528</v>
      </c>
      <c r="AG612" s="71">
        <v>2823411.5358259319</v>
      </c>
      <c r="AH612" s="71">
        <v>1658837.2546747909</v>
      </c>
      <c r="AI612" s="71">
        <v>60199356.326442607</v>
      </c>
      <c r="AJ612" s="71">
        <v>56316754.380222037</v>
      </c>
      <c r="AK612" s="71">
        <v>0</v>
      </c>
      <c r="AL612" s="71">
        <v>0</v>
      </c>
      <c r="AM612" s="71">
        <v>4399697.8080902044</v>
      </c>
      <c r="AN612" s="71">
        <v>0</v>
      </c>
      <c r="AO612" s="71">
        <v>0</v>
      </c>
      <c r="AP612" s="71">
        <v>206909706.69166112</v>
      </c>
      <c r="AQ612" s="72"/>
      <c r="AR612" s="71">
        <v>1177</v>
      </c>
      <c r="AS612" s="71">
        <v>783</v>
      </c>
      <c r="AT612" s="71">
        <v>14</v>
      </c>
      <c r="AU612" s="71">
        <v>0</v>
      </c>
      <c r="AV612" s="71">
        <v>0</v>
      </c>
      <c r="AW612" s="71">
        <v>1</v>
      </c>
      <c r="AX612" s="71"/>
      <c r="AY612" s="72"/>
      <c r="AZ612" s="71">
        <v>5511.6000000000049</v>
      </c>
      <c r="BA612" s="71">
        <v>45315.80000000001</v>
      </c>
      <c r="BB612" s="71">
        <v>891.5</v>
      </c>
      <c r="BC612" s="71">
        <v>0</v>
      </c>
      <c r="BD612" s="71">
        <v>0</v>
      </c>
      <c r="BE612" s="71">
        <v>370</v>
      </c>
      <c r="BF612" s="71"/>
      <c r="BG612" s="72"/>
      <c r="BH612" s="71">
        <v>0</v>
      </c>
      <c r="BI612" s="71">
        <v>0</v>
      </c>
      <c r="BJ612" s="71">
        <v>66.626999999999995</v>
      </c>
      <c r="BK612" s="71">
        <v>143.036</v>
      </c>
      <c r="BL612" s="71">
        <v>0</v>
      </c>
      <c r="BM612" s="71">
        <v>0</v>
      </c>
      <c r="BN612" s="72"/>
      <c r="BO612" s="71">
        <v>0</v>
      </c>
      <c r="BP612" s="71">
        <v>0</v>
      </c>
      <c r="BQ612" s="71">
        <v>8</v>
      </c>
      <c r="BR612" s="71">
        <v>1</v>
      </c>
      <c r="BS612" s="71">
        <v>0</v>
      </c>
      <c r="BT612" s="71">
        <v>0</v>
      </c>
      <c r="BU612"/>
      <c r="BV612" s="70">
        <v>209.66300000000001</v>
      </c>
      <c r="BW612" s="70">
        <v>0</v>
      </c>
      <c r="BX612" s="70">
        <v>0</v>
      </c>
      <c r="BY612" s="70">
        <v>0</v>
      </c>
      <c r="BZ612" s="70">
        <v>0</v>
      </c>
      <c r="CA612" s="70">
        <v>0</v>
      </c>
      <c r="CB612" s="70">
        <v>0</v>
      </c>
      <c r="CC612" s="70">
        <v>0</v>
      </c>
      <c r="CD612" s="70">
        <v>0</v>
      </c>
    </row>
    <row r="613" spans="1:82">
      <c r="A613" s="70" t="s">
        <v>2335</v>
      </c>
      <c r="B613" s="70">
        <v>204</v>
      </c>
      <c r="C613" s="70">
        <v>17</v>
      </c>
      <c r="D613" s="70">
        <v>12</v>
      </c>
      <c r="E613" s="70">
        <v>2020</v>
      </c>
      <c r="F613" s="70" t="s">
        <v>159</v>
      </c>
      <c r="G613" s="70" t="s">
        <v>2318</v>
      </c>
      <c r="H613" s="70" t="s">
        <v>2319</v>
      </c>
      <c r="I613" s="148"/>
      <c r="J613" s="71">
        <v>55.373067393855322</v>
      </c>
      <c r="K613" s="71">
        <v>3.5218753522839195</v>
      </c>
      <c r="L613" s="71">
        <v>10.015088478290011</v>
      </c>
      <c r="M613" s="71">
        <v>33.423265366317231</v>
      </c>
      <c r="N613" s="71">
        <v>32.512076389281027</v>
      </c>
      <c r="O613" s="71">
        <v>32.361982047933623</v>
      </c>
      <c r="P613" s="71">
        <v>33.352393324347545</v>
      </c>
      <c r="Q613" s="71">
        <v>1.86988038187334</v>
      </c>
      <c r="R613" s="71">
        <v>4.9921372207705268</v>
      </c>
      <c r="S613" s="71">
        <v>4.5809434273854981</v>
      </c>
      <c r="T613" s="72"/>
      <c r="U613" s="71">
        <v>11745943</v>
      </c>
      <c r="V613" s="71">
        <v>1727</v>
      </c>
      <c r="W613" s="71">
        <v>203</v>
      </c>
      <c r="X613" s="71">
        <v>10107</v>
      </c>
      <c r="Y613" s="71">
        <v>12035</v>
      </c>
      <c r="Z613" s="71">
        <v>23125</v>
      </c>
      <c r="AA613" s="71">
        <v>7361</v>
      </c>
      <c r="AB613" s="71">
        <v>31714</v>
      </c>
      <c r="AC613" s="71">
        <v>884955</v>
      </c>
      <c r="AD613" s="71">
        <v>4.5809434273854981</v>
      </c>
      <c r="AE613" s="72"/>
      <c r="AF613" s="71">
        <v>72753469.464069858</v>
      </c>
      <c r="AG613" s="71">
        <v>2571517.4940007539</v>
      </c>
      <c r="AH613" s="71">
        <v>1483442.3224093956</v>
      </c>
      <c r="AI613" s="71">
        <v>57611345.382083751</v>
      </c>
      <c r="AJ613" s="71">
        <v>59307584.265079454</v>
      </c>
      <c r="AK613" s="71"/>
      <c r="AL613" s="71"/>
      <c r="AM613" s="71">
        <v>4139029.3498889781</v>
      </c>
      <c r="AN613" s="71"/>
      <c r="AO613" s="71"/>
      <c r="AP613" s="71">
        <v>197866388.27753222</v>
      </c>
      <c r="AQ613" s="72"/>
      <c r="AR613" s="71">
        <v>1244</v>
      </c>
      <c r="AS613" s="71">
        <v>847</v>
      </c>
      <c r="AT613" s="71">
        <v>15</v>
      </c>
      <c r="AU613" s="71">
        <v>0</v>
      </c>
      <c r="AV613" s="71">
        <v>0</v>
      </c>
      <c r="AW613" s="71">
        <v>1</v>
      </c>
      <c r="AX613" s="71"/>
      <c r="AY613" s="72"/>
      <c r="AZ613" s="71">
        <v>5881.4000000000051</v>
      </c>
      <c r="BA613" s="71">
        <v>49609.2</v>
      </c>
      <c r="BB613" s="71">
        <v>22891.5</v>
      </c>
      <c r="BC613" s="71">
        <v>0</v>
      </c>
      <c r="BD613" s="71">
        <v>0</v>
      </c>
      <c r="BE613" s="71">
        <v>740</v>
      </c>
      <c r="BF613" s="71"/>
      <c r="BG613" s="72"/>
      <c r="BH613" s="71">
        <v>0</v>
      </c>
      <c r="BI613" s="71">
        <v>0</v>
      </c>
      <c r="BJ613" s="71">
        <v>55.23</v>
      </c>
      <c r="BK613" s="71">
        <v>128.267</v>
      </c>
      <c r="BL613" s="71">
        <v>0</v>
      </c>
      <c r="BM613" s="71">
        <v>0</v>
      </c>
      <c r="BN613" s="72"/>
      <c r="BO613" s="71">
        <v>0</v>
      </c>
      <c r="BP613" s="71">
        <v>0</v>
      </c>
      <c r="BQ613" s="71">
        <v>8</v>
      </c>
      <c r="BR613" s="71">
        <v>1</v>
      </c>
      <c r="BS613" s="71">
        <v>0</v>
      </c>
      <c r="BT613" s="71">
        <v>0</v>
      </c>
      <c r="BU613"/>
      <c r="BV613" s="70">
        <v>183.49700000000001</v>
      </c>
      <c r="BW613" s="70">
        <v>0</v>
      </c>
      <c r="BX613" s="70">
        <v>0</v>
      </c>
      <c r="BY613" s="70">
        <v>0</v>
      </c>
      <c r="BZ613" s="70">
        <v>0</v>
      </c>
      <c r="CA613" s="70">
        <v>0</v>
      </c>
      <c r="CB613" s="70">
        <v>0</v>
      </c>
      <c r="CC613" s="70">
        <v>0</v>
      </c>
      <c r="CD613" s="70">
        <v>0</v>
      </c>
    </row>
    <row r="614" spans="1:82">
      <c r="A614" s="70" t="s">
        <v>2336</v>
      </c>
      <c r="B614" s="70">
        <v>204</v>
      </c>
      <c r="C614" s="70">
        <v>18</v>
      </c>
      <c r="D614" s="70">
        <v>12</v>
      </c>
      <c r="E614" s="70">
        <v>2021</v>
      </c>
      <c r="F614" s="70" t="s">
        <v>160</v>
      </c>
      <c r="G614" s="70" t="s">
        <v>2318</v>
      </c>
      <c r="H614" s="70" t="s">
        <v>2319</v>
      </c>
      <c r="I614" s="148"/>
      <c r="J614" s="71">
        <v>68.229941177698947</v>
      </c>
      <c r="K614" s="71">
        <v>3.8226308178733448</v>
      </c>
      <c r="L614" s="71">
        <v>9.0283169567054244</v>
      </c>
      <c r="M614" s="71">
        <v>38.256986297449025</v>
      </c>
      <c r="N614" s="71">
        <v>32.550430239080939</v>
      </c>
      <c r="O614" s="71">
        <v>31.110615423298658</v>
      </c>
      <c r="P614" s="71">
        <v>34.208342095784943</v>
      </c>
      <c r="Q614" s="71">
        <v>1.8205683957594501</v>
      </c>
      <c r="R614" s="71">
        <v>4.9746801073681075</v>
      </c>
      <c r="S614" s="71">
        <v>4.4232167053500726</v>
      </c>
      <c r="T614" s="72"/>
      <c r="U614" s="71">
        <v>14379602</v>
      </c>
      <c r="V614" s="71">
        <v>1727</v>
      </c>
      <c r="W614" s="71">
        <v>203</v>
      </c>
      <c r="X614" s="71">
        <v>10107</v>
      </c>
      <c r="Y614" s="71">
        <v>12007</v>
      </c>
      <c r="Z614" s="71">
        <v>22890</v>
      </c>
      <c r="AA614" s="71">
        <v>7362</v>
      </c>
      <c r="AB614" s="71">
        <v>31181</v>
      </c>
      <c r="AC614" s="71">
        <v>855507.99999999988</v>
      </c>
      <c r="AD614" s="71">
        <v>4.4232167053500726</v>
      </c>
      <c r="AE614" s="72"/>
      <c r="AF614" s="71">
        <v>87535167.600671813</v>
      </c>
      <c r="AG614" s="71">
        <v>2730424.0789653203</v>
      </c>
      <c r="AH614" s="71">
        <v>1394005.5611128383</v>
      </c>
      <c r="AI614" s="71">
        <v>63146538.55466558</v>
      </c>
      <c r="AJ614" s="71">
        <v>57535290.787471637</v>
      </c>
      <c r="AK614" s="71">
        <v>0</v>
      </c>
      <c r="AL614" s="71">
        <v>0</v>
      </c>
      <c r="AM614" s="71">
        <v>4092939.2857351024</v>
      </c>
      <c r="AN614" s="71">
        <v>0</v>
      </c>
      <c r="AO614" s="71">
        <v>0</v>
      </c>
      <c r="AP614" s="71">
        <v>216434365.86862227</v>
      </c>
      <c r="AQ614" s="72"/>
      <c r="AR614" s="71">
        <v>1290</v>
      </c>
      <c r="AS614" s="71">
        <v>894</v>
      </c>
      <c r="AT614" s="71">
        <v>15</v>
      </c>
      <c r="AU614" s="71">
        <v>0</v>
      </c>
      <c r="AV614" s="71">
        <v>0</v>
      </c>
      <c r="AW614" s="71">
        <v>1</v>
      </c>
      <c r="AX614" s="71"/>
      <c r="AY614" s="72"/>
      <c r="AZ614" s="71">
        <v>6170.5000000000073</v>
      </c>
      <c r="BA614" s="71">
        <v>52841.5</v>
      </c>
      <c r="BB614" s="71">
        <v>22891.5</v>
      </c>
      <c r="BC614" s="71">
        <v>0</v>
      </c>
      <c r="BD614" s="71">
        <v>0</v>
      </c>
      <c r="BE614" s="71">
        <v>740</v>
      </c>
      <c r="BF614" s="71"/>
      <c r="BG614" s="72"/>
      <c r="BH614" s="71">
        <v>0</v>
      </c>
      <c r="BI614" s="71">
        <v>0</v>
      </c>
      <c r="BJ614" s="71">
        <v>59.378999999999998</v>
      </c>
      <c r="BK614" s="71">
        <v>117.13</v>
      </c>
      <c r="BL614" s="71">
        <v>0</v>
      </c>
      <c r="BM614" s="71">
        <v>0</v>
      </c>
      <c r="BN614" s="72"/>
      <c r="BO614" s="71">
        <v>0</v>
      </c>
      <c r="BP614" s="71">
        <v>0</v>
      </c>
      <c r="BQ614" s="71">
        <v>8</v>
      </c>
      <c r="BR614" s="71">
        <v>1</v>
      </c>
      <c r="BS614" s="71">
        <v>0</v>
      </c>
      <c r="BT614" s="71">
        <v>0</v>
      </c>
      <c r="BU614"/>
      <c r="BV614" s="70">
        <v>176.50899999999999</v>
      </c>
      <c r="BW614" s="70">
        <v>0</v>
      </c>
      <c r="BX614" s="70">
        <v>0</v>
      </c>
      <c r="BY614" s="70">
        <v>0</v>
      </c>
      <c r="BZ614" s="70">
        <v>0</v>
      </c>
      <c r="CA614" s="70">
        <v>0</v>
      </c>
      <c r="CB614" s="70">
        <v>0</v>
      </c>
      <c r="CC614" s="70">
        <v>0</v>
      </c>
      <c r="CD614" s="70">
        <v>0</v>
      </c>
    </row>
    <row r="615" spans="1:82">
      <c r="A615" s="70" t="s">
        <v>2337</v>
      </c>
      <c r="B615" s="70">
        <v>204</v>
      </c>
      <c r="C615" s="70">
        <v>19</v>
      </c>
      <c r="D615" s="70">
        <v>12</v>
      </c>
      <c r="E615" s="70">
        <v>2022</v>
      </c>
      <c r="F615" s="70" t="s">
        <v>161</v>
      </c>
      <c r="G615" s="1064" t="s">
        <v>2318</v>
      </c>
      <c r="H615" s="70" t="s">
        <v>2319</v>
      </c>
      <c r="I615" s="148"/>
      <c r="J615" s="71">
        <v>62.562100668918802</v>
      </c>
      <c r="K615" s="71">
        <v>3.5035891237710435</v>
      </c>
      <c r="L615" s="71">
        <v>8.3658634304000561</v>
      </c>
      <c r="M615" s="71">
        <v>36.500827423682907</v>
      </c>
      <c r="N615" s="71">
        <v>35.313147774102212</v>
      </c>
      <c r="O615" s="71">
        <v>32.782922175304023</v>
      </c>
      <c r="P615" s="71">
        <v>33.859452298572741</v>
      </c>
      <c r="Q615" s="71">
        <v>1.8076573840225294</v>
      </c>
      <c r="R615" s="71">
        <v>5.0125782623607504</v>
      </c>
      <c r="S615" s="71">
        <v>4.0792521156929293</v>
      </c>
      <c r="T615" s="72"/>
      <c r="U615" s="71">
        <v>15942127</v>
      </c>
      <c r="V615" s="71">
        <v>1727</v>
      </c>
      <c r="W615" s="71">
        <v>203</v>
      </c>
      <c r="X615" s="71">
        <v>10107</v>
      </c>
      <c r="Y615" s="71">
        <v>12095</v>
      </c>
      <c r="Z615" s="71">
        <v>22917</v>
      </c>
      <c r="AA615" s="71">
        <v>7398</v>
      </c>
      <c r="AB615" s="71">
        <v>30706</v>
      </c>
      <c r="AC615" s="71">
        <v>872851.99999999988</v>
      </c>
      <c r="AD615" s="71">
        <v>4.0792521156929293</v>
      </c>
      <c r="AE615" s="72"/>
      <c r="AF615" s="71">
        <v>80932611.228410125</v>
      </c>
      <c r="AG615" s="71">
        <v>2656964.7422205494</v>
      </c>
      <c r="AH615" s="71">
        <v>1575127.4384163735</v>
      </c>
      <c r="AI615" s="71">
        <v>58851182.38298016</v>
      </c>
      <c r="AJ615" s="71">
        <v>65535554.870770015</v>
      </c>
      <c r="AK615" s="71">
        <v>0</v>
      </c>
      <c r="AL615" s="71">
        <v>0</v>
      </c>
      <c r="AM615" s="71">
        <v>3964982.7020648904</v>
      </c>
      <c r="AN615" s="71">
        <v>0</v>
      </c>
      <c r="AO615" s="71">
        <v>0</v>
      </c>
      <c r="AP615" s="71">
        <v>213516423.36486211</v>
      </c>
      <c r="AQ615" s="72"/>
      <c r="AR615" s="71">
        <v>1364</v>
      </c>
      <c r="AS615" s="71">
        <v>907</v>
      </c>
      <c r="AT615" s="71">
        <v>15</v>
      </c>
      <c r="AU615" s="71">
        <v>0</v>
      </c>
      <c r="AV615" s="71">
        <v>0</v>
      </c>
      <c r="AW615" s="71">
        <v>1</v>
      </c>
      <c r="AX615" s="71"/>
      <c r="AY615" s="72"/>
      <c r="AZ615" s="71">
        <v>6654.0000000000036</v>
      </c>
      <c r="BA615" s="71">
        <v>53638.6</v>
      </c>
      <c r="BB615" s="71">
        <v>22891.5</v>
      </c>
      <c r="BC615" s="71">
        <v>0</v>
      </c>
      <c r="BD615" s="71">
        <v>0</v>
      </c>
      <c r="BE615" s="71">
        <v>740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2338</v>
      </c>
      <c r="B616" s="70">
        <v>204</v>
      </c>
      <c r="C616" s="70">
        <v>20</v>
      </c>
      <c r="D616" s="70">
        <v>12</v>
      </c>
      <c r="E616" s="70">
        <v>2023</v>
      </c>
      <c r="F616" s="70" t="s">
        <v>1539</v>
      </c>
      <c r="G616" s="1064" t="s">
        <v>2318</v>
      </c>
      <c r="H616" s="70" t="s">
        <v>2319</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1440</v>
      </c>
      <c r="AS616" s="71">
        <v>915</v>
      </c>
      <c r="AT616" s="71">
        <v>15</v>
      </c>
      <c r="AU616" s="71">
        <v>0</v>
      </c>
      <c r="AV616" s="71">
        <v>0</v>
      </c>
      <c r="AW616" s="71">
        <v>1</v>
      </c>
      <c r="AX616" s="71"/>
      <c r="AY616" s="72"/>
      <c r="AZ616" s="71">
        <v>7120.9999999999982</v>
      </c>
      <c r="BA616" s="71">
        <v>54724.399999999994</v>
      </c>
      <c r="BB616" s="71">
        <v>22891.5</v>
      </c>
      <c r="BC616" s="71">
        <v>0</v>
      </c>
      <c r="BD616" s="71">
        <v>0</v>
      </c>
      <c r="BE616" s="71">
        <v>740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2339</v>
      </c>
      <c r="B617" s="70">
        <v>204</v>
      </c>
      <c r="C617" s="70">
        <v>21</v>
      </c>
      <c r="D617" s="70">
        <v>12</v>
      </c>
      <c r="E617" s="70">
        <v>2024</v>
      </c>
      <c r="F617" s="70" t="s">
        <v>1554</v>
      </c>
      <c r="G617" s="70" t="s">
        <v>2318</v>
      </c>
      <c r="H617" s="70" t="s">
        <v>2319</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2519</v>
      </c>
      <c r="B618" s="70">
        <v>511</v>
      </c>
      <c r="C618" s="70">
        <v>1</v>
      </c>
      <c r="D618" s="70">
        <v>31</v>
      </c>
      <c r="E618" s="70">
        <v>1990</v>
      </c>
      <c r="F618" s="70" t="s">
        <v>787</v>
      </c>
      <c r="G618" s="70" t="s">
        <v>2520</v>
      </c>
      <c r="H618" s="70" t="s">
        <v>2521</v>
      </c>
      <c r="I618" s="148"/>
      <c r="J618" s="71">
        <v>29174.695991063589</v>
      </c>
      <c r="K618" s="71">
        <v>875.23343248784465</v>
      </c>
      <c r="L618" s="71">
        <v>540.55279733219652</v>
      </c>
      <c r="M618" s="71">
        <v>4552.7947378286672</v>
      </c>
      <c r="N618" s="71">
        <v>3738.67629678918</v>
      </c>
      <c r="O618" s="71">
        <v>3405.1523973417079</v>
      </c>
      <c r="P618" s="71">
        <v>3568.605485892509</v>
      </c>
      <c r="Q618" s="71">
        <v>296.30880995978703</v>
      </c>
      <c r="R618" s="71">
        <v>461.81068584481608</v>
      </c>
      <c r="S618" s="71">
        <v>304.80450999999988</v>
      </c>
      <c r="T618" s="72"/>
      <c r="U618" s="71">
        <v>771073639</v>
      </c>
      <c r="V618" s="71">
        <v>212643</v>
      </c>
      <c r="W618" s="71">
        <v>5002</v>
      </c>
      <c r="X618" s="71">
        <v>1633750</v>
      </c>
      <c r="Y618" s="71">
        <v>1639213</v>
      </c>
      <c r="Z618" s="71">
        <v>1400579</v>
      </c>
      <c r="AA618" s="71">
        <v>866497</v>
      </c>
      <c r="AB618" s="71">
        <v>4811050</v>
      </c>
      <c r="AC618" s="71">
        <v>79986442</v>
      </c>
      <c r="AD618" s="71">
        <v>304.80450999999999</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2522</v>
      </c>
      <c r="B619" s="70">
        <v>512</v>
      </c>
      <c r="C619" s="70">
        <v>2</v>
      </c>
      <c r="D619" s="70">
        <v>31</v>
      </c>
      <c r="E619" s="70">
        <v>2005</v>
      </c>
      <c r="F619" s="70" t="s">
        <v>789</v>
      </c>
      <c r="G619" s="70" t="s">
        <v>2520</v>
      </c>
      <c r="H619" s="70" t="s">
        <v>2521</v>
      </c>
      <c r="I619" s="148"/>
      <c r="J619" s="71">
        <v>20095.412780156759</v>
      </c>
      <c r="K619" s="71">
        <v>365.43695818045597</v>
      </c>
      <c r="L619" s="71">
        <v>385.13428415548412</v>
      </c>
      <c r="M619" s="71">
        <v>7087.9102009585786</v>
      </c>
      <c r="N619" s="71">
        <v>5715.9928343325873</v>
      </c>
      <c r="O619" s="71">
        <v>4989.1057930140378</v>
      </c>
      <c r="P619" s="71">
        <v>3549.9095735441369</v>
      </c>
      <c r="Q619" s="71">
        <v>296.22271734895799</v>
      </c>
      <c r="R619" s="71">
        <v>580.17661334761635</v>
      </c>
      <c r="S619" s="71">
        <v>624.48543801848427</v>
      </c>
      <c r="T619" s="72"/>
      <c r="U619" s="71">
        <v>775154681</v>
      </c>
      <c r="V619" s="71">
        <v>175886</v>
      </c>
      <c r="W619" s="71">
        <v>5374</v>
      </c>
      <c r="X619" s="71">
        <v>1572340</v>
      </c>
      <c r="Y619" s="71">
        <v>2078133</v>
      </c>
      <c r="Z619" s="71">
        <v>2374645</v>
      </c>
      <c r="AA619" s="71">
        <v>705935</v>
      </c>
      <c r="AB619" s="71">
        <v>5028026</v>
      </c>
      <c r="AC619" s="71">
        <v>102592221</v>
      </c>
      <c r="AD619" s="71">
        <v>624.48543801848427</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2523</v>
      </c>
      <c r="B620" s="70">
        <v>513</v>
      </c>
      <c r="C620" s="70">
        <v>3</v>
      </c>
      <c r="D620" s="70">
        <v>31</v>
      </c>
      <c r="E620" s="70">
        <v>2006</v>
      </c>
      <c r="F620" s="70" t="s">
        <v>790</v>
      </c>
      <c r="G620" s="70" t="s">
        <v>2520</v>
      </c>
      <c r="H620" s="70" t="s">
        <v>2521</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2524</v>
      </c>
      <c r="B621" s="70">
        <v>514</v>
      </c>
      <c r="C621" s="70">
        <v>4</v>
      </c>
      <c r="D621" s="70">
        <v>31</v>
      </c>
      <c r="E621" s="70">
        <v>2007</v>
      </c>
      <c r="F621" s="70" t="s">
        <v>791</v>
      </c>
      <c r="G621" s="70" t="s">
        <v>2520</v>
      </c>
      <c r="H621" s="70" t="s">
        <v>2521</v>
      </c>
      <c r="I621" s="148"/>
      <c r="J621" s="71">
        <v>20180.556960855691</v>
      </c>
      <c r="K621" s="71">
        <v>365.8640377264644</v>
      </c>
      <c r="L621" s="71">
        <v>351.4910380786385</v>
      </c>
      <c r="M621" s="71">
        <v>6792.8332271158006</v>
      </c>
      <c r="N621" s="71">
        <v>5782.5756858163504</v>
      </c>
      <c r="O621" s="71">
        <v>4883.4854170633371</v>
      </c>
      <c r="P621" s="71">
        <v>3521.4178400963629</v>
      </c>
      <c r="Q621" s="71">
        <v>312.93511951770699</v>
      </c>
      <c r="R621" s="71">
        <v>570.10892387607669</v>
      </c>
      <c r="S621" s="71">
        <v>514.6038510333708</v>
      </c>
      <c r="T621" s="72"/>
      <c r="U621" s="71">
        <v>862173096</v>
      </c>
      <c r="V621" s="71">
        <v>163738</v>
      </c>
      <c r="W621" s="71">
        <v>4943</v>
      </c>
      <c r="X621" s="71">
        <v>1795012</v>
      </c>
      <c r="Y621" s="71">
        <v>2129522</v>
      </c>
      <c r="Z621" s="71">
        <v>2416306</v>
      </c>
      <c r="AA621" s="71">
        <v>689595</v>
      </c>
      <c r="AB621" s="71">
        <v>5030818</v>
      </c>
      <c r="AC621" s="71">
        <v>103704513</v>
      </c>
      <c r="AD621" s="71">
        <v>514.6038510333708</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2525</v>
      </c>
      <c r="B622" s="70">
        <v>515</v>
      </c>
      <c r="C622" s="70">
        <v>5</v>
      </c>
      <c r="D622" s="70">
        <v>31</v>
      </c>
      <c r="E622" s="70">
        <v>2008</v>
      </c>
      <c r="F622" s="70" t="s">
        <v>792</v>
      </c>
      <c r="G622" s="70" t="s">
        <v>2520</v>
      </c>
      <c r="H622" s="70" t="s">
        <v>2521</v>
      </c>
      <c r="I622" s="148"/>
      <c r="J622" s="71">
        <v>19479.885205030681</v>
      </c>
      <c r="K622" s="71">
        <v>285.74705968799361</v>
      </c>
      <c r="L622" s="71">
        <v>305.19681928046691</v>
      </c>
      <c r="M622" s="71">
        <v>7108.6434645938834</v>
      </c>
      <c r="N622" s="71">
        <v>5459.2092488321432</v>
      </c>
      <c r="O622" s="71">
        <v>4743.2939839469791</v>
      </c>
      <c r="P622" s="71">
        <v>3431.866229502426</v>
      </c>
      <c r="Q622" s="71">
        <v>307.935672605349</v>
      </c>
      <c r="R622" s="71">
        <v>531.41432376599755</v>
      </c>
      <c r="S622" s="71">
        <v>523.38112341779549</v>
      </c>
      <c r="T622" s="72"/>
      <c r="U622" s="71">
        <v>859653390</v>
      </c>
      <c r="V622" s="71">
        <v>163738</v>
      </c>
      <c r="W622" s="71">
        <v>4943</v>
      </c>
      <c r="X622" s="71">
        <v>1795012</v>
      </c>
      <c r="Y622" s="71">
        <v>2147845</v>
      </c>
      <c r="Z622" s="71">
        <v>2429314</v>
      </c>
      <c r="AA622" s="71">
        <v>672825</v>
      </c>
      <c r="AB622" s="71">
        <v>5031870</v>
      </c>
      <c r="AC622" s="71">
        <v>100376854</v>
      </c>
      <c r="AD622" s="71">
        <v>523.38112341779572</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2526</v>
      </c>
      <c r="B623" s="70">
        <v>516</v>
      </c>
      <c r="C623" s="70">
        <v>6</v>
      </c>
      <c r="D623" s="70">
        <v>31</v>
      </c>
      <c r="E623" s="70">
        <v>2009</v>
      </c>
      <c r="F623" s="70" t="s">
        <v>176</v>
      </c>
      <c r="G623" s="70" t="s">
        <v>2520</v>
      </c>
      <c r="H623" s="70" t="s">
        <v>2521</v>
      </c>
      <c r="I623" s="148"/>
      <c r="J623" s="71">
        <v>17195.023172469279</v>
      </c>
      <c r="K623" s="71">
        <v>265.92474820598318</v>
      </c>
      <c r="L623" s="71">
        <v>354.30625476245211</v>
      </c>
      <c r="M623" s="71">
        <v>7363.1840835772309</v>
      </c>
      <c r="N623" s="71">
        <v>5377.9539492356434</v>
      </c>
      <c r="O623" s="71">
        <v>4848.2959145288451</v>
      </c>
      <c r="P623" s="71">
        <v>3275.20180577054</v>
      </c>
      <c r="Q623" s="71">
        <v>293.73555408421902</v>
      </c>
      <c r="R623" s="71">
        <v>492.28146312695071</v>
      </c>
      <c r="S623" s="71">
        <v>502.51909883913709</v>
      </c>
      <c r="T623" s="72"/>
      <c r="U623" s="71">
        <v>776551023</v>
      </c>
      <c r="V623" s="71">
        <v>191673</v>
      </c>
      <c r="W623" s="71">
        <v>8352</v>
      </c>
      <c r="X623" s="71">
        <v>1960615</v>
      </c>
      <c r="Y623" s="71">
        <v>2175227</v>
      </c>
      <c r="Z623" s="71">
        <v>2450932</v>
      </c>
      <c r="AA623" s="71">
        <v>659199</v>
      </c>
      <c r="AB623" s="71">
        <v>5038574</v>
      </c>
      <c r="AC623" s="71">
        <v>90714511</v>
      </c>
      <c r="AD623" s="71">
        <v>502.51909883913709</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21.838000000000001</v>
      </c>
      <c r="BI623" s="71">
        <v>24</v>
      </c>
      <c r="BJ623" s="71">
        <v>24499.962</v>
      </c>
      <c r="BK623" s="71">
        <v>806.17200000000003</v>
      </c>
      <c r="BL623" s="71">
        <v>1807.1230039999998</v>
      </c>
      <c r="BM623" s="71">
        <v>11.164999999999999</v>
      </c>
      <c r="BN623" s="72"/>
      <c r="BO623" s="71">
        <v>4</v>
      </c>
      <c r="BP623" s="71">
        <v>3</v>
      </c>
      <c r="BQ623" s="71">
        <v>233</v>
      </c>
      <c r="BR623" s="71">
        <v>20</v>
      </c>
      <c r="BS623" s="71">
        <v>206</v>
      </c>
      <c r="BT623" s="71">
        <v>2</v>
      </c>
      <c r="BU623"/>
      <c r="BV623" s="70">
        <v>19907.380003999999</v>
      </c>
      <c r="BW623" s="70">
        <v>651.16499999999996</v>
      </c>
      <c r="BX623" s="70">
        <v>6271.9489999999996</v>
      </c>
      <c r="BY623" s="70">
        <v>16.861999999999998</v>
      </c>
      <c r="BZ623" s="70">
        <v>215.386</v>
      </c>
      <c r="CA623" s="70">
        <v>2.9</v>
      </c>
      <c r="CB623" s="70">
        <v>88.837000000000003</v>
      </c>
      <c r="CC623" s="70">
        <v>15.781000000000001</v>
      </c>
      <c r="CD623" s="70">
        <v>0</v>
      </c>
    </row>
    <row r="624" spans="1:82">
      <c r="A624" s="70" t="s">
        <v>2527</v>
      </c>
      <c r="B624" s="70">
        <v>517</v>
      </c>
      <c r="C624" s="70">
        <v>7</v>
      </c>
      <c r="D624" s="70">
        <v>31</v>
      </c>
      <c r="E624" s="70">
        <v>2010</v>
      </c>
      <c r="F624" s="70" t="s">
        <v>177</v>
      </c>
      <c r="G624" s="70" t="s">
        <v>2520</v>
      </c>
      <c r="H624" s="70" t="s">
        <v>2521</v>
      </c>
      <c r="I624" s="148"/>
      <c r="J624" s="71">
        <v>19687.07128398195</v>
      </c>
      <c r="K624" s="71">
        <v>297.96995478953357</v>
      </c>
      <c r="L624" s="71">
        <v>334.78520414756559</v>
      </c>
      <c r="M624" s="71">
        <v>7744.8223518647974</v>
      </c>
      <c r="N624" s="71">
        <v>5511.4223357750734</v>
      </c>
      <c r="O624" s="71">
        <v>4863.5654854108261</v>
      </c>
      <c r="P624" s="71">
        <v>3303.1142568133819</v>
      </c>
      <c r="Q624" s="71">
        <v>306.84096100114198</v>
      </c>
      <c r="R624" s="71">
        <v>491.27867231586822</v>
      </c>
      <c r="S624" s="71">
        <v>514.82705691929175</v>
      </c>
      <c r="T624" s="72"/>
      <c r="U624" s="71">
        <v>820758099</v>
      </c>
      <c r="V624" s="71">
        <v>191673</v>
      </c>
      <c r="W624" s="71">
        <v>8352</v>
      </c>
      <c r="X624" s="71">
        <v>1960615</v>
      </c>
      <c r="Y624" s="71">
        <v>2198679</v>
      </c>
      <c r="Z624" s="71">
        <v>2470076</v>
      </c>
      <c r="AA624" s="71">
        <v>648214</v>
      </c>
      <c r="AB624" s="71">
        <v>5043494</v>
      </c>
      <c r="AC624" s="71">
        <v>85791290</v>
      </c>
      <c r="AD624" s="71">
        <v>514.82705691929186</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22.876999999999999</v>
      </c>
      <c r="BI624" s="71">
        <v>25.047000000000001</v>
      </c>
      <c r="BJ624" s="71">
        <v>26562.973000000002</v>
      </c>
      <c r="BK624" s="71">
        <v>937.26099999999997</v>
      </c>
      <c r="BL624" s="71">
        <v>1890.826</v>
      </c>
      <c r="BM624" s="71">
        <v>8.3249999999999993</v>
      </c>
      <c r="BN624" s="72"/>
      <c r="BO624" s="71">
        <v>4</v>
      </c>
      <c r="BP624" s="71">
        <v>3</v>
      </c>
      <c r="BQ624" s="71">
        <v>237</v>
      </c>
      <c r="BR624" s="71">
        <v>18</v>
      </c>
      <c r="BS624" s="71">
        <v>212</v>
      </c>
      <c r="BT624" s="71">
        <v>2</v>
      </c>
      <c r="BU624"/>
      <c r="BV624" s="70">
        <v>21776.145</v>
      </c>
      <c r="BW624" s="70">
        <v>683.41099999999994</v>
      </c>
      <c r="BX624" s="70">
        <v>6624.5839999999998</v>
      </c>
      <c r="BY624" s="70">
        <v>36.722000000000001</v>
      </c>
      <c r="BZ624" s="70">
        <v>207.41399999999999</v>
      </c>
      <c r="CA624" s="70">
        <v>2</v>
      </c>
      <c r="CB624" s="70">
        <v>103.467</v>
      </c>
      <c r="CC624" s="70">
        <v>13.566000000000001</v>
      </c>
      <c r="CD624" s="70">
        <v>0</v>
      </c>
    </row>
    <row r="625" spans="1:82">
      <c r="A625" s="70" t="s">
        <v>2528</v>
      </c>
      <c r="B625" s="70">
        <v>518</v>
      </c>
      <c r="C625" s="70">
        <v>8</v>
      </c>
      <c r="D625" s="70">
        <v>31</v>
      </c>
      <c r="E625" s="70">
        <v>2011</v>
      </c>
      <c r="F625" s="70" t="s">
        <v>178</v>
      </c>
      <c r="G625" s="70" t="s">
        <v>2520</v>
      </c>
      <c r="H625" s="70" t="s">
        <v>2521</v>
      </c>
      <c r="I625" s="148"/>
      <c r="J625" s="71">
        <v>20641.300884125201</v>
      </c>
      <c r="K625" s="71">
        <v>483.01607035119167</v>
      </c>
      <c r="L625" s="71">
        <v>376.48698758360769</v>
      </c>
      <c r="M625" s="71">
        <v>9372.0988782387394</v>
      </c>
      <c r="N625" s="71">
        <v>6796.450724847753</v>
      </c>
      <c r="O625" s="71">
        <v>4819.7399149280254</v>
      </c>
      <c r="P625" s="71">
        <v>3179.7948187813936</v>
      </c>
      <c r="Q625" s="71">
        <v>354.35595497470899</v>
      </c>
      <c r="R625" s="71">
        <v>486.73069715242849</v>
      </c>
      <c r="S625" s="71">
        <v>513.29432876772228</v>
      </c>
      <c r="T625" s="72"/>
      <c r="U625" s="71">
        <v>812583248</v>
      </c>
      <c r="V625" s="71">
        <v>191673</v>
      </c>
      <c r="W625" s="71">
        <v>8352</v>
      </c>
      <c r="X625" s="71">
        <v>1960615</v>
      </c>
      <c r="Y625" s="71">
        <v>2222103</v>
      </c>
      <c r="Z625" s="71">
        <v>2500997</v>
      </c>
      <c r="AA625" s="71">
        <v>642583</v>
      </c>
      <c r="AB625" s="71">
        <v>5049457</v>
      </c>
      <c r="AC625" s="71">
        <v>84856509</v>
      </c>
      <c r="AD625" s="71">
        <v>513.29432876772228</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28.29</v>
      </c>
      <c r="BI625" s="71">
        <v>26.504000000000001</v>
      </c>
      <c r="BJ625" s="71">
        <v>22745.448</v>
      </c>
      <c r="BK625" s="71">
        <v>972.06799999999998</v>
      </c>
      <c r="BL625" s="71">
        <v>2042.4870000000001</v>
      </c>
      <c r="BM625" s="71">
        <v>5.5149999999999997</v>
      </c>
      <c r="BN625" s="72"/>
      <c r="BO625" s="71">
        <v>5</v>
      </c>
      <c r="BP625" s="71">
        <v>3</v>
      </c>
      <c r="BQ625" s="71">
        <v>242</v>
      </c>
      <c r="BR625" s="71">
        <v>17</v>
      </c>
      <c r="BS625" s="71">
        <v>212</v>
      </c>
      <c r="BT625" s="71">
        <v>2</v>
      </c>
      <c r="BU625"/>
      <c r="BV625" s="70">
        <v>18215.793000000001</v>
      </c>
      <c r="BW625" s="70">
        <v>717.40300000000002</v>
      </c>
      <c r="BX625" s="70">
        <v>6601.3649999999998</v>
      </c>
      <c r="BY625" s="70">
        <v>36.468000000000004</v>
      </c>
      <c r="BZ625" s="70">
        <v>175.708</v>
      </c>
      <c r="CA625" s="70">
        <v>0</v>
      </c>
      <c r="CB625" s="70">
        <v>55.145000000000003</v>
      </c>
      <c r="CC625" s="70">
        <v>18.43</v>
      </c>
      <c r="CD625" s="70">
        <v>0</v>
      </c>
    </row>
    <row r="626" spans="1:82">
      <c r="A626" s="70" t="s">
        <v>2529</v>
      </c>
      <c r="B626" s="70">
        <v>519</v>
      </c>
      <c r="C626" s="70">
        <v>9</v>
      </c>
      <c r="D626" s="70">
        <v>31</v>
      </c>
      <c r="E626" s="70">
        <v>2012</v>
      </c>
      <c r="F626" s="70" t="s">
        <v>179</v>
      </c>
      <c r="G626" s="70" t="s">
        <v>2520</v>
      </c>
      <c r="H626" s="70" t="s">
        <v>2521</v>
      </c>
      <c r="I626" s="148"/>
      <c r="J626" s="71">
        <v>22005.621844756679</v>
      </c>
      <c r="K626" s="71">
        <v>451.20974209816183</v>
      </c>
      <c r="L626" s="71">
        <v>385.35483405765501</v>
      </c>
      <c r="M626" s="71">
        <v>10397.31542142227</v>
      </c>
      <c r="N626" s="71">
        <v>8054.1712720112491</v>
      </c>
      <c r="O626" s="71">
        <v>4849.9530770946876</v>
      </c>
      <c r="P626" s="71">
        <v>3160.5716382084438</v>
      </c>
      <c r="Q626" s="71">
        <v>389.26809017678403</v>
      </c>
      <c r="R626" s="71">
        <v>497.904028753342</v>
      </c>
      <c r="S626" s="71">
        <v>547.26521451007591</v>
      </c>
      <c r="T626" s="72"/>
      <c r="U626" s="71">
        <v>833373274</v>
      </c>
      <c r="V626" s="71">
        <v>191673</v>
      </c>
      <c r="W626" s="71">
        <v>8352</v>
      </c>
      <c r="X626" s="71">
        <v>1960615</v>
      </c>
      <c r="Y626" s="71">
        <v>2278258</v>
      </c>
      <c r="Z626" s="71">
        <v>2536636</v>
      </c>
      <c r="AA626" s="71">
        <v>635085</v>
      </c>
      <c r="AB626" s="71">
        <v>5105427</v>
      </c>
      <c r="AC626" s="71">
        <v>84556159</v>
      </c>
      <c r="AD626" s="71">
        <v>547.26521451007602</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29.539000000000001</v>
      </c>
      <c r="BI626" s="71">
        <v>26.544</v>
      </c>
      <c r="BJ626" s="71">
        <v>24815.101999999999</v>
      </c>
      <c r="BK626" s="71">
        <v>1106.7149999999999</v>
      </c>
      <c r="BL626" s="71">
        <v>1984.7579999999998</v>
      </c>
      <c r="BM626" s="71">
        <v>4.3920000000000003</v>
      </c>
      <c r="BN626" s="72"/>
      <c r="BO626" s="71">
        <v>5</v>
      </c>
      <c r="BP626" s="71">
        <v>2</v>
      </c>
      <c r="BQ626" s="71">
        <v>248</v>
      </c>
      <c r="BR626" s="71">
        <v>17</v>
      </c>
      <c r="BS626" s="71">
        <v>217</v>
      </c>
      <c r="BT626" s="71">
        <v>1</v>
      </c>
      <c r="BU626"/>
      <c r="BV626" s="70">
        <v>20623.812999999998</v>
      </c>
      <c r="BW626" s="70">
        <v>654.39300000000003</v>
      </c>
      <c r="BX626" s="70">
        <v>6433.8289999999997</v>
      </c>
      <c r="BY626" s="70">
        <v>18.355</v>
      </c>
      <c r="BZ626" s="70">
        <v>186.94900000000001</v>
      </c>
      <c r="CA626" s="70">
        <v>0</v>
      </c>
      <c r="CB626" s="70">
        <v>42.811</v>
      </c>
      <c r="CC626" s="70">
        <v>6.9</v>
      </c>
      <c r="CD626" s="70">
        <v>0</v>
      </c>
    </row>
    <row r="627" spans="1:82">
      <c r="A627" s="70" t="s">
        <v>2530</v>
      </c>
      <c r="B627" s="70">
        <v>520</v>
      </c>
      <c r="C627" s="70">
        <v>10</v>
      </c>
      <c r="D627" s="70">
        <v>31</v>
      </c>
      <c r="E627" s="70">
        <v>2013</v>
      </c>
      <c r="F627" s="70" t="s">
        <v>180</v>
      </c>
      <c r="G627" s="70" t="s">
        <v>2520</v>
      </c>
      <c r="H627" s="70" t="s">
        <v>2521</v>
      </c>
      <c r="I627" s="148"/>
      <c r="J627" s="71">
        <v>21538.354282445602</v>
      </c>
      <c r="K627" s="71">
        <v>375.77900147936163</v>
      </c>
      <c r="L627" s="71">
        <v>370.3229080741504</v>
      </c>
      <c r="M627" s="71">
        <v>10301.103211050509</v>
      </c>
      <c r="N627" s="71">
        <v>7735.5623411117649</v>
      </c>
      <c r="O627" s="71">
        <v>4714.8990393287231</v>
      </c>
      <c r="P627" s="71">
        <v>3154.0877651086212</v>
      </c>
      <c r="Q627" s="71">
        <v>395.96523598682899</v>
      </c>
      <c r="R627" s="71">
        <v>515.19928593627037</v>
      </c>
      <c r="S627" s="71">
        <v>546.98564636614094</v>
      </c>
      <c r="T627" s="72"/>
      <c r="U627" s="71">
        <v>819301470</v>
      </c>
      <c r="V627" s="71">
        <v>191673</v>
      </c>
      <c r="W627" s="71">
        <v>8352</v>
      </c>
      <c r="X627" s="71">
        <v>1960615</v>
      </c>
      <c r="Y627" s="71">
        <v>2296175</v>
      </c>
      <c r="Z627" s="71">
        <v>2576102</v>
      </c>
      <c r="AA627" s="71">
        <v>631403</v>
      </c>
      <c r="AB627" s="71">
        <v>5118813</v>
      </c>
      <c r="AC627" s="71">
        <v>85405518</v>
      </c>
      <c r="AD627" s="71">
        <v>546.98564636614094</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39.851999999999997</v>
      </c>
      <c r="BI627" s="71">
        <v>43.45</v>
      </c>
      <c r="BJ627" s="71">
        <v>26990.111000000001</v>
      </c>
      <c r="BK627" s="71">
        <v>1105.0060000000001</v>
      </c>
      <c r="BL627" s="71">
        <v>2087.4470000000001</v>
      </c>
      <c r="BM627" s="71">
        <v>6.0179999999999998</v>
      </c>
      <c r="BN627" s="72"/>
      <c r="BO627" s="71">
        <v>5</v>
      </c>
      <c r="BP627" s="71">
        <v>4</v>
      </c>
      <c r="BQ627" s="71">
        <v>259</v>
      </c>
      <c r="BR627" s="71">
        <v>15</v>
      </c>
      <c r="BS627" s="71">
        <v>215</v>
      </c>
      <c r="BT627" s="71">
        <v>1</v>
      </c>
      <c r="BU627"/>
      <c r="BV627" s="70">
        <v>22770.873</v>
      </c>
      <c r="BW627" s="70">
        <v>687.70500000000004</v>
      </c>
      <c r="BX627" s="70">
        <v>6524.5820000000003</v>
      </c>
      <c r="BY627" s="70">
        <v>17.158999999999999</v>
      </c>
      <c r="BZ627" s="70">
        <v>212.37200000000001</v>
      </c>
      <c r="CA627" s="70">
        <v>0</v>
      </c>
      <c r="CB627" s="70">
        <v>48.77</v>
      </c>
      <c r="CC627" s="70">
        <v>10.423</v>
      </c>
      <c r="CD627" s="70">
        <v>0</v>
      </c>
    </row>
    <row r="628" spans="1:82">
      <c r="A628" s="70" t="s">
        <v>2531</v>
      </c>
      <c r="B628" s="70">
        <v>521</v>
      </c>
      <c r="C628" s="70">
        <v>11</v>
      </c>
      <c r="D628" s="70">
        <v>31</v>
      </c>
      <c r="E628" s="70">
        <v>2014</v>
      </c>
      <c r="F628" s="70" t="s">
        <v>181</v>
      </c>
      <c r="G628" s="70" t="s">
        <v>2520</v>
      </c>
      <c r="H628" s="70" t="s">
        <v>2521</v>
      </c>
      <c r="I628" s="148"/>
      <c r="J628" s="71">
        <v>21733.08241419361</v>
      </c>
      <c r="K628" s="71">
        <v>392.86018170843641</v>
      </c>
      <c r="L628" s="71">
        <v>358.24256798067017</v>
      </c>
      <c r="M628" s="71">
        <v>10148.64905929429</v>
      </c>
      <c r="N628" s="71">
        <v>6839.0471915881317</v>
      </c>
      <c r="O628" s="71">
        <v>4527.4180875986849</v>
      </c>
      <c r="P628" s="71">
        <v>3148.7398767670597</v>
      </c>
      <c r="Q628" s="71">
        <v>380.00777583115098</v>
      </c>
      <c r="R628" s="71">
        <v>511.07836849620821</v>
      </c>
      <c r="S628" s="71">
        <v>555.49721986019233</v>
      </c>
      <c r="T628" s="72"/>
      <c r="U628" s="71">
        <v>843364168</v>
      </c>
      <c r="V628" s="71">
        <v>153680</v>
      </c>
      <c r="W628" s="71">
        <v>8220</v>
      </c>
      <c r="X628" s="71">
        <v>1974664</v>
      </c>
      <c r="Y628" s="71">
        <v>2321718</v>
      </c>
      <c r="Z628" s="71">
        <v>2605322</v>
      </c>
      <c r="AA628" s="71">
        <v>627073</v>
      </c>
      <c r="AB628" s="71">
        <v>5120197</v>
      </c>
      <c r="AC628" s="71">
        <v>84988785</v>
      </c>
      <c r="AD628" s="71">
        <v>555.49721986019256</v>
      </c>
      <c r="AE628" s="72"/>
      <c r="AF628" s="71"/>
      <c r="AG628" s="71"/>
      <c r="AH628" s="71"/>
      <c r="AI628" s="71"/>
      <c r="AJ628" s="71"/>
      <c r="AK628" s="71"/>
      <c r="AL628" s="71"/>
      <c r="AM628" s="71"/>
      <c r="AN628" s="71"/>
      <c r="AO628" s="71"/>
      <c r="AP628" s="71"/>
      <c r="AQ628" s="72"/>
      <c r="AR628" s="71">
        <v>87259</v>
      </c>
      <c r="AS628" s="71">
        <v>13332</v>
      </c>
      <c r="AT628" s="71">
        <v>4</v>
      </c>
      <c r="AU628" s="71">
        <v>7</v>
      </c>
      <c r="AV628" s="71">
        <v>0</v>
      </c>
      <c r="AW628" s="71">
        <v>8</v>
      </c>
      <c r="AX628" s="71"/>
      <c r="AY628" s="72"/>
      <c r="AZ628" s="71">
        <v>368870.16600000003</v>
      </c>
      <c r="BA628" s="71">
        <v>849434.24000000011</v>
      </c>
      <c r="BB628" s="71">
        <v>20851.7</v>
      </c>
      <c r="BC628" s="71">
        <v>1363</v>
      </c>
      <c r="BD628" s="71">
        <v>0</v>
      </c>
      <c r="BE628" s="71">
        <v>62758.8</v>
      </c>
      <c r="BF628" s="71"/>
      <c r="BG628" s="72"/>
      <c r="BH628" s="71">
        <v>29.116</v>
      </c>
      <c r="BI628" s="71">
        <v>43.637</v>
      </c>
      <c r="BJ628" s="71">
        <v>28014.633999999998</v>
      </c>
      <c r="BK628" s="71">
        <v>1180.623</v>
      </c>
      <c r="BL628" s="71">
        <v>1930.3319999999999</v>
      </c>
      <c r="BM628" s="71">
        <v>5.9909999999999997</v>
      </c>
      <c r="BN628" s="72"/>
      <c r="BO628" s="71">
        <v>5</v>
      </c>
      <c r="BP628" s="71">
        <v>4</v>
      </c>
      <c r="BQ628" s="71">
        <v>259</v>
      </c>
      <c r="BR628" s="71">
        <v>18</v>
      </c>
      <c r="BS628" s="71">
        <v>197</v>
      </c>
      <c r="BT628" s="71">
        <v>1</v>
      </c>
      <c r="BU628"/>
      <c r="BV628" s="70">
        <v>23505.214</v>
      </c>
      <c r="BW628" s="70">
        <v>734.97400000000005</v>
      </c>
      <c r="BX628" s="70">
        <v>6671.13</v>
      </c>
      <c r="BY628" s="70">
        <v>13.433999999999999</v>
      </c>
      <c r="BZ628" s="70">
        <v>212.59899999999999</v>
      </c>
      <c r="CA628" s="70">
        <v>0</v>
      </c>
      <c r="CB628" s="70">
        <v>52.71</v>
      </c>
      <c r="CC628" s="70">
        <v>14.272</v>
      </c>
      <c r="CD628" s="70">
        <v>0</v>
      </c>
    </row>
    <row r="629" spans="1:82">
      <c r="A629" s="70" t="s">
        <v>2532</v>
      </c>
      <c r="B629" s="70">
        <v>522</v>
      </c>
      <c r="C629" s="70">
        <v>12</v>
      </c>
      <c r="D629" s="70">
        <v>31</v>
      </c>
      <c r="E629" s="70">
        <v>2015</v>
      </c>
      <c r="F629" s="70" t="s">
        <v>182</v>
      </c>
      <c r="G629" s="70" t="s">
        <v>2520</v>
      </c>
      <c r="H629" s="70" t="s">
        <v>2521</v>
      </c>
      <c r="I629" s="148"/>
      <c r="J629" s="71">
        <v>20804.93919904916</v>
      </c>
      <c r="K629" s="71">
        <v>352.74257660898797</v>
      </c>
      <c r="L629" s="71">
        <v>358.32411562124332</v>
      </c>
      <c r="M629" s="71">
        <v>9712.4245196758129</v>
      </c>
      <c r="N629" s="71">
        <v>6126.1968375451806</v>
      </c>
      <c r="O629" s="71">
        <v>4524.2607290427477</v>
      </c>
      <c r="P629" s="71">
        <v>3134.9003779097693</v>
      </c>
      <c r="Q629" s="71">
        <v>372.16666578239898</v>
      </c>
      <c r="R629" s="71">
        <v>498.88872942293398</v>
      </c>
      <c r="S629" s="71">
        <v>520.04701738338974</v>
      </c>
      <c r="T629" s="72"/>
      <c r="U629" s="71">
        <v>921592852</v>
      </c>
      <c r="V629" s="71">
        <v>153680</v>
      </c>
      <c r="W629" s="71">
        <v>8220</v>
      </c>
      <c r="X629" s="71">
        <v>1974664</v>
      </c>
      <c r="Y629" s="71">
        <v>2346328</v>
      </c>
      <c r="Z629" s="71">
        <v>2628561</v>
      </c>
      <c r="AA629" s="71">
        <v>623824</v>
      </c>
      <c r="AB629" s="71">
        <v>5122448</v>
      </c>
      <c r="AC629" s="71">
        <v>85276888</v>
      </c>
      <c r="AD629" s="71">
        <v>520.04701738338986</v>
      </c>
      <c r="AE629" s="72"/>
      <c r="AF629" s="71">
        <v>10574636707.83621</v>
      </c>
      <c r="AG629" s="71">
        <v>282896315.79552668</v>
      </c>
      <c r="AH629" s="71">
        <v>67302618.399452209</v>
      </c>
      <c r="AI629" s="71">
        <v>12206419468.96773</v>
      </c>
      <c r="AJ629" s="71">
        <v>9779156803.3270321</v>
      </c>
      <c r="AK629" s="71"/>
      <c r="AL629" s="71"/>
      <c r="AM629" s="71">
        <v>702010010.53881371</v>
      </c>
      <c r="AN629" s="71"/>
      <c r="AO629" s="71"/>
      <c r="AP629" s="71">
        <v>33612421924.864765</v>
      </c>
      <c r="AQ629" s="72"/>
      <c r="AR629" s="71">
        <v>94771</v>
      </c>
      <c r="AS629" s="71">
        <v>16310</v>
      </c>
      <c r="AT629" s="71">
        <v>6</v>
      </c>
      <c r="AU629" s="71">
        <v>7</v>
      </c>
      <c r="AV629" s="71">
        <v>0</v>
      </c>
      <c r="AW629" s="71">
        <v>9</v>
      </c>
      <c r="AX629" s="71"/>
      <c r="AY629" s="72"/>
      <c r="AZ629" s="71">
        <v>407863.36099999992</v>
      </c>
      <c r="BA629" s="71">
        <v>1153585.74</v>
      </c>
      <c r="BB629" s="71">
        <v>20870.7</v>
      </c>
      <c r="BC629" s="71">
        <v>1363</v>
      </c>
      <c r="BD629" s="71">
        <v>0</v>
      </c>
      <c r="BE629" s="71">
        <v>72444.800000000003</v>
      </c>
      <c r="BF629" s="71"/>
      <c r="BG629" s="72"/>
      <c r="BH629" s="71">
        <v>41.045000000000002</v>
      </c>
      <c r="BI629" s="71">
        <v>41.357999999999997</v>
      </c>
      <c r="BJ629" s="71">
        <v>28117.58</v>
      </c>
      <c r="BK629" s="71">
        <v>1062.5740000000001</v>
      </c>
      <c r="BL629" s="71">
        <v>1916.2549999999997</v>
      </c>
      <c r="BM629" s="71">
        <v>6.633</v>
      </c>
      <c r="BN629" s="72"/>
      <c r="BO629" s="71">
        <v>5</v>
      </c>
      <c r="BP629" s="71">
        <v>4</v>
      </c>
      <c r="BQ629" s="71">
        <v>258</v>
      </c>
      <c r="BR629" s="71">
        <v>17</v>
      </c>
      <c r="BS629" s="71">
        <v>205</v>
      </c>
      <c r="BT629" s="71">
        <v>1</v>
      </c>
      <c r="BU629"/>
      <c r="BV629" s="70">
        <v>23658.126</v>
      </c>
      <c r="BW629" s="70">
        <v>682.29300000000001</v>
      </c>
      <c r="BX629" s="70">
        <v>6564.2790000000005</v>
      </c>
      <c r="BY629" s="70">
        <v>16.195</v>
      </c>
      <c r="BZ629" s="70">
        <v>218.506</v>
      </c>
      <c r="CA629" s="70">
        <v>0</v>
      </c>
      <c r="CB629" s="70">
        <v>35.524999999999999</v>
      </c>
      <c r="CC629" s="70">
        <v>10.154</v>
      </c>
      <c r="CD629" s="70">
        <v>0.36699999999999999</v>
      </c>
    </row>
    <row r="630" spans="1:82">
      <c r="A630" s="70" t="s">
        <v>2533</v>
      </c>
      <c r="B630" s="70">
        <v>523</v>
      </c>
      <c r="C630" s="70">
        <v>13</v>
      </c>
      <c r="D630" s="70">
        <v>31</v>
      </c>
      <c r="E630" s="70">
        <v>2016</v>
      </c>
      <c r="F630" s="70" t="s">
        <v>155</v>
      </c>
      <c r="G630" s="70" t="s">
        <v>2520</v>
      </c>
      <c r="H630" s="70" t="s">
        <v>2521</v>
      </c>
      <c r="I630" s="148"/>
      <c r="J630" s="71">
        <v>19743.043609607925</v>
      </c>
      <c r="K630" s="71">
        <v>343.11925665676267</v>
      </c>
      <c r="L630" s="71">
        <v>338.27400689791415</v>
      </c>
      <c r="M630" s="71">
        <v>7898.3904380696258</v>
      </c>
      <c r="N630" s="71">
        <v>6156.9802130904682</v>
      </c>
      <c r="O630" s="71">
        <v>4515.8472362920538</v>
      </c>
      <c r="P630" s="71">
        <v>3058.4780004964082</v>
      </c>
      <c r="Q630" s="71">
        <v>362.08725062462912</v>
      </c>
      <c r="R630" s="71">
        <v>479.56714097255605</v>
      </c>
      <c r="S630" s="71">
        <v>526.6385536028364</v>
      </c>
      <c r="T630" s="72"/>
      <c r="U630" s="71">
        <v>925030569</v>
      </c>
      <c r="V630" s="71">
        <v>153680</v>
      </c>
      <c r="W630" s="71">
        <v>8220</v>
      </c>
      <c r="X630" s="71">
        <v>1974664</v>
      </c>
      <c r="Y630" s="71">
        <v>2371459</v>
      </c>
      <c r="Z630" s="71">
        <v>2655925</v>
      </c>
      <c r="AA630" s="71">
        <v>629482</v>
      </c>
      <c r="AB630" s="71">
        <v>5126389</v>
      </c>
      <c r="AC630" s="71">
        <v>81905347.068528995</v>
      </c>
      <c r="AD630" s="71">
        <v>526.6385536028364</v>
      </c>
      <c r="AE630" s="72"/>
      <c r="AF630" s="71">
        <v>10340951871.28063</v>
      </c>
      <c r="AG630" s="71">
        <v>285058840.31610233</v>
      </c>
      <c r="AH630" s="71">
        <v>49917431.200704448</v>
      </c>
      <c r="AI630" s="71">
        <v>12691415407.022591</v>
      </c>
      <c r="AJ630" s="71">
        <v>10303609724.1714</v>
      </c>
      <c r="AK630" s="71"/>
      <c r="AL630" s="71"/>
      <c r="AM630" s="71">
        <v>703095920.55730247</v>
      </c>
      <c r="AN630" s="71"/>
      <c r="AO630" s="71"/>
      <c r="AP630" s="71">
        <v>34374049194.548737</v>
      </c>
      <c r="AQ630" s="72"/>
      <c r="AR630" s="71">
        <v>101989</v>
      </c>
      <c r="AS630" s="71">
        <v>17919</v>
      </c>
      <c r="AT630" s="71">
        <v>7</v>
      </c>
      <c r="AU630" s="71">
        <v>9</v>
      </c>
      <c r="AV630" s="71">
        <v>0</v>
      </c>
      <c r="AW630" s="71">
        <v>11</v>
      </c>
      <c r="AX630" s="71"/>
      <c r="AY630" s="72"/>
      <c r="AZ630" s="71">
        <v>444175.65399999998</v>
      </c>
      <c r="BA630" s="71">
        <v>1312590.04</v>
      </c>
      <c r="BB630" s="71">
        <v>24870.7</v>
      </c>
      <c r="BC630" s="71">
        <v>1993</v>
      </c>
      <c r="BD630" s="71">
        <v>0</v>
      </c>
      <c r="BE630" s="71">
        <v>75224.800000000003</v>
      </c>
      <c r="BF630" s="71"/>
      <c r="BG630" s="72"/>
      <c r="BH630" s="71">
        <v>35.593000000000004</v>
      </c>
      <c r="BI630" s="71">
        <v>37.261000000000003</v>
      </c>
      <c r="BJ630" s="71">
        <v>26205.010999999999</v>
      </c>
      <c r="BK630" s="71">
        <v>1054.7329999999999</v>
      </c>
      <c r="BL630" s="71">
        <v>1750.9690000000001</v>
      </c>
      <c r="BM630" s="71">
        <v>4.5679999999999996</v>
      </c>
      <c r="BN630" s="72"/>
      <c r="BO630" s="71">
        <v>4</v>
      </c>
      <c r="BP630" s="71">
        <v>4</v>
      </c>
      <c r="BQ630" s="71">
        <v>266</v>
      </c>
      <c r="BR630" s="71">
        <v>17</v>
      </c>
      <c r="BS630" s="71">
        <v>209</v>
      </c>
      <c r="BT630" s="71">
        <v>1</v>
      </c>
      <c r="BU630"/>
      <c r="BV630" s="70">
        <v>21922.947</v>
      </c>
      <c r="BW630" s="70">
        <v>763.47</v>
      </c>
      <c r="BX630" s="70">
        <v>6252.5789999999997</v>
      </c>
      <c r="BY630" s="70">
        <v>19.042999999999999</v>
      </c>
      <c r="BZ630" s="70">
        <v>70.754999999999995</v>
      </c>
      <c r="CA630" s="70">
        <v>0</v>
      </c>
      <c r="CB630" s="70">
        <v>41.695999999999998</v>
      </c>
      <c r="CC630" s="70">
        <v>17.289000000000001</v>
      </c>
      <c r="CD630" s="70">
        <v>0.35599999999999998</v>
      </c>
    </row>
    <row r="631" spans="1:82">
      <c r="A631" s="70" t="s">
        <v>2534</v>
      </c>
      <c r="B631" s="70">
        <v>524</v>
      </c>
      <c r="C631" s="70">
        <v>14</v>
      </c>
      <c r="D631" s="70">
        <v>31</v>
      </c>
      <c r="E631" s="70">
        <v>2017</v>
      </c>
      <c r="F631" s="70" t="s">
        <v>156</v>
      </c>
      <c r="G631" s="70" t="s">
        <v>2520</v>
      </c>
      <c r="H631" s="70" t="s">
        <v>2521</v>
      </c>
      <c r="I631" s="148"/>
      <c r="J631" s="71">
        <v>19325.586578415368</v>
      </c>
      <c r="K631" s="71">
        <v>352.52909936928717</v>
      </c>
      <c r="L631" s="71">
        <v>335.54222184048098</v>
      </c>
      <c r="M631" s="71">
        <v>7353.9141054579932</v>
      </c>
      <c r="N631" s="71">
        <v>5763.2882469639771</v>
      </c>
      <c r="O631" s="71">
        <v>4477.0687703181311</v>
      </c>
      <c r="P631" s="71">
        <v>3038.5435930410795</v>
      </c>
      <c r="Q631" s="71">
        <v>350.44587027848797</v>
      </c>
      <c r="R631" s="71">
        <v>473.04941629277471</v>
      </c>
      <c r="S631" s="71">
        <v>524.52392742530435</v>
      </c>
      <c r="T631" s="72"/>
      <c r="U631" s="71">
        <v>973841535</v>
      </c>
      <c r="V631" s="71">
        <v>153680</v>
      </c>
      <c r="W631" s="71">
        <v>8220</v>
      </c>
      <c r="X631" s="71">
        <v>1974664</v>
      </c>
      <c r="Y631" s="71">
        <v>2398419</v>
      </c>
      <c r="Z631" s="71">
        <v>2676797</v>
      </c>
      <c r="AA631" s="71">
        <v>629366</v>
      </c>
      <c r="AB631" s="71">
        <v>5130773</v>
      </c>
      <c r="AC631" s="71">
        <v>82395268.999999985</v>
      </c>
      <c r="AD631" s="71">
        <v>524.52392742530435</v>
      </c>
      <c r="AE631" s="72"/>
      <c r="AF631" s="71">
        <v>10367492456.16061</v>
      </c>
      <c r="AG631" s="71">
        <v>288577179.79047</v>
      </c>
      <c r="AH631" s="71">
        <v>66984806.440076657</v>
      </c>
      <c r="AI631" s="71">
        <v>12058693656.9065</v>
      </c>
      <c r="AJ631" s="71">
        <v>10627100093.6807</v>
      </c>
      <c r="AK631" s="71"/>
      <c r="AL631" s="71"/>
      <c r="AM631" s="71">
        <v>704798290.15987229</v>
      </c>
      <c r="AN631" s="71"/>
      <c r="AO631" s="71"/>
      <c r="AP631" s="71">
        <v>34113646483.138229</v>
      </c>
      <c r="AQ631" s="72"/>
      <c r="AR631" s="71">
        <v>108219</v>
      </c>
      <c r="AS631" s="71">
        <v>19234</v>
      </c>
      <c r="AT631" s="71">
        <v>8</v>
      </c>
      <c r="AU631" s="71">
        <v>10</v>
      </c>
      <c r="AV631" s="71">
        <v>0</v>
      </c>
      <c r="AW631" s="71">
        <v>12</v>
      </c>
      <c r="AX631" s="71"/>
      <c r="AY631" s="72"/>
      <c r="AZ631" s="71">
        <v>475816.37399999978</v>
      </c>
      <c r="BA631" s="71">
        <v>1420150.84</v>
      </c>
      <c r="BB631" s="71">
        <v>31470.7</v>
      </c>
      <c r="BC631" s="71">
        <v>2155</v>
      </c>
      <c r="BD631" s="71">
        <v>0</v>
      </c>
      <c r="BE631" s="71">
        <v>109086.75</v>
      </c>
      <c r="BF631" s="71"/>
      <c r="BG631" s="72"/>
      <c r="BH631" s="71">
        <v>33.823999999999998</v>
      </c>
      <c r="BI631" s="71">
        <v>35.963000000000001</v>
      </c>
      <c r="BJ631" s="71">
        <v>26398.556</v>
      </c>
      <c r="BK631" s="71">
        <v>904.26800000000003</v>
      </c>
      <c r="BL631" s="71">
        <v>1955.6059999999998</v>
      </c>
      <c r="BM631" s="71">
        <v>4.2809999999999997</v>
      </c>
      <c r="BN631" s="72"/>
      <c r="BO631" s="71">
        <v>4</v>
      </c>
      <c r="BP631" s="71">
        <v>4</v>
      </c>
      <c r="BQ631" s="71">
        <v>270</v>
      </c>
      <c r="BR631" s="71">
        <v>16</v>
      </c>
      <c r="BS631" s="71">
        <v>212</v>
      </c>
      <c r="BT631" s="71">
        <v>1</v>
      </c>
      <c r="BU631"/>
      <c r="BV631" s="70">
        <v>21783.460999999999</v>
      </c>
      <c r="BW631" s="70">
        <v>860.59500000000003</v>
      </c>
      <c r="BX631" s="70">
        <v>6367.4949999999999</v>
      </c>
      <c r="BY631" s="70">
        <v>26.184000000000001</v>
      </c>
      <c r="BZ631" s="70">
        <v>242.54900000000001</v>
      </c>
      <c r="CA631" s="70">
        <v>0</v>
      </c>
      <c r="CB631" s="70">
        <v>42.430999999999997</v>
      </c>
      <c r="CC631" s="70">
        <v>9.3940000000000001</v>
      </c>
      <c r="CD631" s="70">
        <v>0.38900000000000001</v>
      </c>
    </row>
    <row r="632" spans="1:82">
      <c r="A632" s="70" t="s">
        <v>2535</v>
      </c>
      <c r="B632" s="70">
        <v>525</v>
      </c>
      <c r="C632" s="70">
        <v>15</v>
      </c>
      <c r="D632" s="70">
        <v>31</v>
      </c>
      <c r="E632" s="70">
        <v>2018</v>
      </c>
      <c r="F632" s="70" t="s">
        <v>183</v>
      </c>
      <c r="G632" s="70" t="s">
        <v>2520</v>
      </c>
      <c r="H632" s="70" t="s">
        <v>2521</v>
      </c>
      <c r="I632" s="148"/>
      <c r="J632" s="71">
        <v>18410.218479812098</v>
      </c>
      <c r="K632" s="71">
        <v>297.49911865267148</v>
      </c>
      <c r="L632" s="71">
        <v>303.03244109776404</v>
      </c>
      <c r="M632" s="71">
        <v>6709.6341825848131</v>
      </c>
      <c r="N632" s="71">
        <v>4026.5988133645264</v>
      </c>
      <c r="O632" s="71">
        <v>4421.2588758049296</v>
      </c>
      <c r="P632" s="71">
        <v>3016.4086740274474</v>
      </c>
      <c r="Q632" s="71">
        <v>325.22638722798303</v>
      </c>
      <c r="R632" s="71">
        <v>477.78298247981201</v>
      </c>
      <c r="S632" s="71">
        <v>554.46994124472769</v>
      </c>
      <c r="T632" s="72"/>
      <c r="U632" s="71">
        <v>1023786499</v>
      </c>
      <c r="V632" s="71">
        <v>152519</v>
      </c>
      <c r="W632" s="71">
        <v>8220</v>
      </c>
      <c r="X632" s="71">
        <v>1965073</v>
      </c>
      <c r="Y632" s="71">
        <v>2424091</v>
      </c>
      <c r="Z632" s="71">
        <v>2694044</v>
      </c>
      <c r="AA632" s="71">
        <v>631063</v>
      </c>
      <c r="AB632" s="71">
        <v>5131305</v>
      </c>
      <c r="AC632" s="71">
        <v>82893607</v>
      </c>
      <c r="AD632" s="71">
        <v>554.46994124472769</v>
      </c>
      <c r="AE632" s="72"/>
      <c r="AF632" s="71">
        <v>10001715261.33161</v>
      </c>
      <c r="AG632" s="71">
        <v>261052750.9468303</v>
      </c>
      <c r="AH632" s="71">
        <v>63618177.997135557</v>
      </c>
      <c r="AI632" s="71">
        <v>11582015947.145149</v>
      </c>
      <c r="AJ632" s="71">
        <v>9024147360.1571941</v>
      </c>
      <c r="AK632" s="71"/>
      <c r="AL632" s="71"/>
      <c r="AM632" s="71">
        <v>706329832.6502372</v>
      </c>
      <c r="AN632" s="71"/>
      <c r="AO632" s="71"/>
      <c r="AP632" s="71">
        <v>31638879330.228157</v>
      </c>
      <c r="AQ632" s="72"/>
      <c r="AR632" s="71">
        <v>114625</v>
      </c>
      <c r="AS632" s="71">
        <v>20264</v>
      </c>
      <c r="AT632" s="71">
        <v>8</v>
      </c>
      <c r="AU632" s="71">
        <v>12</v>
      </c>
      <c r="AV632" s="71">
        <v>0</v>
      </c>
      <c r="AW632" s="71">
        <v>14</v>
      </c>
      <c r="AX632" s="71"/>
      <c r="AY632" s="72"/>
      <c r="AZ632" s="71">
        <v>508983.31499999913</v>
      </c>
      <c r="BA632" s="71">
        <v>1482861.94</v>
      </c>
      <c r="BB632" s="71">
        <v>31471.200000000001</v>
      </c>
      <c r="BC632" s="71">
        <v>2685</v>
      </c>
      <c r="BD632" s="71">
        <v>0</v>
      </c>
      <c r="BE632" s="71">
        <v>179536.8</v>
      </c>
      <c r="BF632" s="71"/>
      <c r="BG632" s="72"/>
      <c r="BH632" s="71">
        <v>31.166</v>
      </c>
      <c r="BI632" s="71">
        <v>31.876000000000001</v>
      </c>
      <c r="BJ632" s="71">
        <v>26328.698</v>
      </c>
      <c r="BK632" s="71">
        <v>834.70899999999995</v>
      </c>
      <c r="BL632" s="71">
        <v>1891.348</v>
      </c>
      <c r="BM632" s="71">
        <v>5.6219999999999999</v>
      </c>
      <c r="BN632" s="72"/>
      <c r="BO632" s="71">
        <v>4</v>
      </c>
      <c r="BP632" s="71">
        <v>3</v>
      </c>
      <c r="BQ632" s="71">
        <v>266</v>
      </c>
      <c r="BR632" s="71">
        <v>17</v>
      </c>
      <c r="BS632" s="71">
        <v>205</v>
      </c>
      <c r="BT632" s="71">
        <v>1</v>
      </c>
      <c r="BU632"/>
      <c r="BV632" s="70">
        <v>21504.207999999999</v>
      </c>
      <c r="BW632" s="70">
        <v>973.55799999999999</v>
      </c>
      <c r="BX632" s="70">
        <v>6364.5690000000004</v>
      </c>
      <c r="BY632" s="70">
        <v>21.7</v>
      </c>
      <c r="BZ632" s="70">
        <v>217.91300000000001</v>
      </c>
      <c r="CA632" s="70">
        <v>0.35699999999999998</v>
      </c>
      <c r="CB632" s="70">
        <v>27.945</v>
      </c>
      <c r="CC632" s="70">
        <v>12.815</v>
      </c>
      <c r="CD632" s="70">
        <v>0.35399999999999998</v>
      </c>
    </row>
    <row r="633" spans="1:82">
      <c r="A633" s="70" t="s">
        <v>2536</v>
      </c>
      <c r="B633" s="70">
        <v>526</v>
      </c>
      <c r="C633" s="70">
        <v>16</v>
      </c>
      <c r="D633" s="70">
        <v>31</v>
      </c>
      <c r="E633" s="70">
        <v>2019</v>
      </c>
      <c r="F633" s="70" t="s">
        <v>158</v>
      </c>
      <c r="G633" s="70" t="s">
        <v>2520</v>
      </c>
      <c r="H633" s="70" t="s">
        <v>2521</v>
      </c>
      <c r="I633" s="148"/>
      <c r="J633" s="71">
        <v>17861.975703924734</v>
      </c>
      <c r="K633" s="71">
        <v>282.67785175096759</v>
      </c>
      <c r="L633" s="71">
        <v>308.16051913293313</v>
      </c>
      <c r="M633" s="71">
        <v>7046.1493881939232</v>
      </c>
      <c r="N633" s="71">
        <v>3994.6281314113971</v>
      </c>
      <c r="O633" s="71">
        <v>4318.3955354878135</v>
      </c>
      <c r="P633" s="71">
        <v>3007.3429251647744</v>
      </c>
      <c r="Q633" s="71">
        <v>316.563614335681</v>
      </c>
      <c r="R633" s="71">
        <v>488.08027190157668</v>
      </c>
      <c r="S633" s="71">
        <v>531.41113731308053</v>
      </c>
      <c r="T633" s="72"/>
      <c r="U633" s="71">
        <v>991219135</v>
      </c>
      <c r="V633" s="71">
        <v>153680</v>
      </c>
      <c r="W633" s="71">
        <v>8220</v>
      </c>
      <c r="X633" s="71">
        <v>1974664</v>
      </c>
      <c r="Y633" s="71">
        <v>2450270</v>
      </c>
      <c r="Z633" s="71">
        <v>2703605</v>
      </c>
      <c r="AA633" s="71">
        <v>624457</v>
      </c>
      <c r="AB633" s="71">
        <v>5129841</v>
      </c>
      <c r="AC633" s="71">
        <v>86067109</v>
      </c>
      <c r="AD633" s="71">
        <v>531.41113731308053</v>
      </c>
      <c r="AE633" s="72"/>
      <c r="AF633" s="71">
        <v>9911765807.014019</v>
      </c>
      <c r="AG633" s="71">
        <v>252991494.90914941</v>
      </c>
      <c r="AH633" s="71">
        <v>67606555.594161287</v>
      </c>
      <c r="AI633" s="71">
        <v>11841663431.949862</v>
      </c>
      <c r="AJ633" s="71">
        <v>8228798693.5646753</v>
      </c>
      <c r="AK633" s="71">
        <v>0</v>
      </c>
      <c r="AL633" s="71">
        <v>0</v>
      </c>
      <c r="AM633" s="71">
        <v>698645726.77762747</v>
      </c>
      <c r="AN633" s="71">
        <v>0</v>
      </c>
      <c r="AO633" s="71">
        <v>0</v>
      </c>
      <c r="AP633" s="71">
        <v>31001471709.809494</v>
      </c>
      <c r="AQ633" s="72"/>
      <c r="AR633" s="71">
        <v>121773</v>
      </c>
      <c r="AS633" s="71">
        <v>20984</v>
      </c>
      <c r="AT633" s="71">
        <v>8</v>
      </c>
      <c r="AU633" s="71">
        <v>15</v>
      </c>
      <c r="AV633" s="71">
        <v>0</v>
      </c>
      <c r="AW633" s="71">
        <v>15</v>
      </c>
      <c r="AX633" s="71"/>
      <c r="AY633" s="72"/>
      <c r="AZ633" s="71">
        <v>546543.68000000017</v>
      </c>
      <c r="BA633" s="71">
        <v>1578565.1400000011</v>
      </c>
      <c r="BB633" s="71">
        <v>31470.7</v>
      </c>
      <c r="BC633" s="71">
        <v>3595.6</v>
      </c>
      <c r="BD633" s="71">
        <v>0</v>
      </c>
      <c r="BE633" s="71">
        <v>254486.35</v>
      </c>
      <c r="BF633" s="71"/>
      <c r="BG633" s="72"/>
      <c r="BH633" s="71">
        <v>25.262</v>
      </c>
      <c r="BI633" s="71">
        <v>28.94</v>
      </c>
      <c r="BJ633" s="71">
        <v>24854.06552</v>
      </c>
      <c r="BK633" s="71">
        <v>851.86400000000003</v>
      </c>
      <c r="BL633" s="71">
        <v>1587.38</v>
      </c>
      <c r="BM633" s="71">
        <v>5.8010000000000002</v>
      </c>
      <c r="BN633" s="72"/>
      <c r="BO633" s="71">
        <v>4</v>
      </c>
      <c r="BP633" s="71">
        <v>3</v>
      </c>
      <c r="BQ633" s="71">
        <v>270</v>
      </c>
      <c r="BR633" s="71">
        <v>19</v>
      </c>
      <c r="BS633" s="71">
        <v>200</v>
      </c>
      <c r="BT633" s="71">
        <v>1</v>
      </c>
      <c r="BU633"/>
      <c r="BV633" s="70">
        <v>20141.737519999999</v>
      </c>
      <c r="BW633" s="70">
        <v>823.98699999999997</v>
      </c>
      <c r="BX633" s="70">
        <v>6258.1440000000002</v>
      </c>
      <c r="BY633" s="70">
        <v>25.905000000000001</v>
      </c>
      <c r="BZ633" s="70">
        <v>68.495000000000005</v>
      </c>
      <c r="CA633" s="70">
        <v>0</v>
      </c>
      <c r="CB633" s="70">
        <v>21.277000000000001</v>
      </c>
      <c r="CC633" s="70">
        <v>13.417</v>
      </c>
      <c r="CD633" s="70">
        <v>0.35</v>
      </c>
    </row>
    <row r="634" spans="1:82">
      <c r="A634" s="70" t="s">
        <v>2537</v>
      </c>
      <c r="B634" s="70">
        <v>527</v>
      </c>
      <c r="C634" s="70">
        <v>17</v>
      </c>
      <c r="D634" s="70">
        <v>31</v>
      </c>
      <c r="E634" s="70">
        <v>2020</v>
      </c>
      <c r="F634" s="70" t="s">
        <v>159</v>
      </c>
      <c r="G634" s="1064" t="s">
        <v>2520</v>
      </c>
      <c r="H634" s="70" t="s">
        <v>2521</v>
      </c>
      <c r="I634" s="148"/>
      <c r="J634" s="71">
        <v>15857.590593617368</v>
      </c>
      <c r="K634" s="71">
        <v>293.90817831865672</v>
      </c>
      <c r="L634" s="71">
        <v>331.95831783228186</v>
      </c>
      <c r="M634" s="71">
        <v>6920.6311209096493</v>
      </c>
      <c r="N634" s="71">
        <v>4677.1398731940999</v>
      </c>
      <c r="O634" s="71">
        <v>3801.5175990440594</v>
      </c>
      <c r="P634" s="71">
        <v>2845.356515720297</v>
      </c>
      <c r="Q634" s="71">
        <v>302.13001752342501</v>
      </c>
      <c r="R634" s="71">
        <v>467.89345181187855</v>
      </c>
      <c r="S634" s="71">
        <v>531.74362896659125</v>
      </c>
      <c r="T634" s="72"/>
      <c r="U634" s="71">
        <v>895185406</v>
      </c>
      <c r="V634" s="71">
        <v>157920</v>
      </c>
      <c r="W634" s="71">
        <v>11709</v>
      </c>
      <c r="X634" s="71">
        <v>2042319</v>
      </c>
      <c r="Y634" s="71">
        <v>2473308</v>
      </c>
      <c r="Z634" s="71">
        <v>2716462</v>
      </c>
      <c r="AA634" s="71">
        <v>627981</v>
      </c>
      <c r="AB634" s="71">
        <v>5124259</v>
      </c>
      <c r="AC634" s="71">
        <v>82943362.999999985</v>
      </c>
      <c r="AD634" s="71">
        <v>531.74362896659125</v>
      </c>
      <c r="AE634" s="72"/>
      <c r="AF634" s="71">
        <v>9102369016.5734806</v>
      </c>
      <c r="AG634" s="71">
        <v>237330176.919779</v>
      </c>
      <c r="AH634" s="71">
        <v>75537931.379366517</v>
      </c>
      <c r="AI634" s="71">
        <v>11525113068.381611</v>
      </c>
      <c r="AJ634" s="71">
        <v>9762164106.8218613</v>
      </c>
      <c r="AK634" s="71">
        <v>0</v>
      </c>
      <c r="AL634" s="71">
        <v>0</v>
      </c>
      <c r="AM634" s="71">
        <v>668772731.20491719</v>
      </c>
      <c r="AN634" s="71">
        <v>0</v>
      </c>
      <c r="AO634" s="71">
        <v>0</v>
      </c>
      <c r="AP634" s="71">
        <v>31371287031.281013</v>
      </c>
      <c r="AQ634" s="72"/>
      <c r="AR634" s="71">
        <v>127914</v>
      </c>
      <c r="AS634" s="71">
        <v>21592</v>
      </c>
      <c r="AT634" s="71">
        <v>9</v>
      </c>
      <c r="AU634" s="71">
        <v>15</v>
      </c>
      <c r="AV634" s="71">
        <v>0</v>
      </c>
      <c r="AW634" s="71">
        <v>18</v>
      </c>
      <c r="AX634" s="71"/>
      <c r="AY634" s="72"/>
      <c r="AZ634" s="71">
        <v>580011.06700000109</v>
      </c>
      <c r="BA634" s="71">
        <v>1713841.34</v>
      </c>
      <c r="BB634" s="71">
        <v>36469.699999999997</v>
      </c>
      <c r="BC634" s="71">
        <v>3595.6</v>
      </c>
      <c r="BD634" s="71">
        <v>0</v>
      </c>
      <c r="BE634" s="71">
        <v>273410.75</v>
      </c>
      <c r="BF634" s="71"/>
      <c r="BG634" s="72"/>
      <c r="BH634" s="71">
        <v>26.690999999999999</v>
      </c>
      <c r="BI634" s="71">
        <v>29.734999999999999</v>
      </c>
      <c r="BJ634" s="71">
        <v>22468.348999999998</v>
      </c>
      <c r="BK634" s="71">
        <v>841.88800000000003</v>
      </c>
      <c r="BL634" s="71">
        <v>1575.6139999999998</v>
      </c>
      <c r="BM634" s="71">
        <v>4.3559999999999999</v>
      </c>
      <c r="BN634" s="72"/>
      <c r="BO634" s="71">
        <v>4</v>
      </c>
      <c r="BP634" s="71">
        <v>3</v>
      </c>
      <c r="BQ634" s="71">
        <v>268</v>
      </c>
      <c r="BR634" s="71">
        <v>18</v>
      </c>
      <c r="BS634" s="71">
        <v>199</v>
      </c>
      <c r="BT634" s="71">
        <v>1</v>
      </c>
      <c r="BU634"/>
      <c r="BV634" s="70">
        <v>17894.187999999998</v>
      </c>
      <c r="BW634" s="70">
        <v>813.22900000000004</v>
      </c>
      <c r="BX634" s="70">
        <v>6059.0969999999998</v>
      </c>
      <c r="BY634" s="70">
        <v>21.323</v>
      </c>
      <c r="BZ634" s="70">
        <v>124.117</v>
      </c>
      <c r="CA634" s="70">
        <v>0.27300000000000002</v>
      </c>
      <c r="CB634" s="70">
        <v>24.460999999999999</v>
      </c>
      <c r="CC634" s="70">
        <v>9.5869999999999997</v>
      </c>
      <c r="CD634" s="70">
        <v>0.35799999999999998</v>
      </c>
    </row>
    <row r="635" spans="1:82">
      <c r="A635" s="70" t="s">
        <v>2538</v>
      </c>
      <c r="B635" s="70">
        <v>527</v>
      </c>
      <c r="C635" s="70">
        <v>18</v>
      </c>
      <c r="D635" s="70">
        <v>31</v>
      </c>
      <c r="E635" s="70">
        <v>2021</v>
      </c>
      <c r="F635" s="70" t="s">
        <v>160</v>
      </c>
      <c r="G635" s="1064" t="s">
        <v>2520</v>
      </c>
      <c r="H635" s="70" t="s">
        <v>2521</v>
      </c>
      <c r="I635" s="148"/>
      <c r="J635" s="71">
        <v>15346.58453155552</v>
      </c>
      <c r="K635" s="71">
        <v>317.67017059014256</v>
      </c>
      <c r="L635" s="71">
        <v>301.6375802591196</v>
      </c>
      <c r="M635" s="71">
        <v>6368.262718917279</v>
      </c>
      <c r="N635" s="71">
        <v>4506.3602337994607</v>
      </c>
      <c r="O635" s="71">
        <v>3703.1839462586431</v>
      </c>
      <c r="P635" s="71">
        <v>2932.6938995827732</v>
      </c>
      <c r="Q635" s="71">
        <v>298.27094684955301</v>
      </c>
      <c r="R635" s="71">
        <v>511.68048365716243</v>
      </c>
      <c r="S635" s="71">
        <v>535.84908144500457</v>
      </c>
      <c r="T635" s="72"/>
      <c r="U635" s="71">
        <v>944497257</v>
      </c>
      <c r="V635" s="71">
        <v>157920</v>
      </c>
      <c r="W635" s="71">
        <v>11709</v>
      </c>
      <c r="X635" s="71">
        <v>2042319</v>
      </c>
      <c r="Y635" s="71">
        <v>2488624</v>
      </c>
      <c r="Z635" s="71">
        <v>2724661</v>
      </c>
      <c r="AA635" s="71">
        <v>631147</v>
      </c>
      <c r="AB635" s="71">
        <v>5108507</v>
      </c>
      <c r="AC635" s="71">
        <v>87994953.999999985</v>
      </c>
      <c r="AD635" s="71">
        <v>535.84908144500457</v>
      </c>
      <c r="AE635" s="72"/>
      <c r="AF635" s="71">
        <v>9160225357.7526932</v>
      </c>
      <c r="AG635" s="71">
        <v>264631025.9985891</v>
      </c>
      <c r="AH635" s="71">
        <v>67606780.684092268</v>
      </c>
      <c r="AI635" s="71">
        <v>12258074212.14241</v>
      </c>
      <c r="AJ635" s="71">
        <v>10346877056.80526</v>
      </c>
      <c r="AK635" s="71">
        <v>0</v>
      </c>
      <c r="AL635" s="71">
        <v>0</v>
      </c>
      <c r="AM635" s="71">
        <v>670562489.71337545</v>
      </c>
      <c r="AN635" s="71">
        <v>0</v>
      </c>
      <c r="AO635" s="71">
        <v>0</v>
      </c>
      <c r="AP635" s="71">
        <v>32767976923.09642</v>
      </c>
      <c r="AQ635" s="72"/>
      <c r="AR635" s="71">
        <v>134575</v>
      </c>
      <c r="AS635" s="71">
        <v>21808</v>
      </c>
      <c r="AT635" s="71">
        <v>9</v>
      </c>
      <c r="AU635" s="71">
        <v>19</v>
      </c>
      <c r="AV635" s="71">
        <v>0</v>
      </c>
      <c r="AW635" s="71">
        <v>23</v>
      </c>
      <c r="AX635" s="71"/>
      <c r="AY635" s="72"/>
      <c r="AZ635" s="71">
        <v>617588.42200003145</v>
      </c>
      <c r="BA635" s="71">
        <v>1778046.439999989</v>
      </c>
      <c r="BB635" s="71">
        <v>36469.699999999997</v>
      </c>
      <c r="BC635" s="71">
        <v>5981.4</v>
      </c>
      <c r="BD635" s="71">
        <v>0</v>
      </c>
      <c r="BE635" s="71">
        <v>468410.75</v>
      </c>
      <c r="BF635" s="71"/>
      <c r="BG635" s="72"/>
      <c r="BH635" s="71">
        <v>26.974</v>
      </c>
      <c r="BI635" s="71">
        <v>32.551000000000002</v>
      </c>
      <c r="BJ635" s="71">
        <v>23309.705999999998</v>
      </c>
      <c r="BK635" s="71">
        <v>910.67899999999997</v>
      </c>
      <c r="BL635" s="71">
        <v>1487.3799999999999</v>
      </c>
      <c r="BM635" s="71">
        <v>0</v>
      </c>
      <c r="BN635" s="72"/>
      <c r="BO635" s="71">
        <v>4</v>
      </c>
      <c r="BP635" s="71">
        <v>3</v>
      </c>
      <c r="BQ635" s="71">
        <v>275</v>
      </c>
      <c r="BR635" s="71">
        <v>18</v>
      </c>
      <c r="BS635" s="71">
        <v>191</v>
      </c>
      <c r="BT635" s="71">
        <v>0</v>
      </c>
      <c r="BU635"/>
      <c r="BV635" s="70">
        <v>18733.621999999999</v>
      </c>
      <c r="BW635" s="70">
        <v>852.43299999999999</v>
      </c>
      <c r="BX635" s="70">
        <v>6011.8829999999998</v>
      </c>
      <c r="BY635" s="70">
        <v>24.437999999999999</v>
      </c>
      <c r="BZ635" s="70">
        <v>100.396</v>
      </c>
      <c r="CA635" s="70">
        <v>0</v>
      </c>
      <c r="CB635" s="70">
        <v>30.157</v>
      </c>
      <c r="CC635" s="70">
        <v>14.361000000000001</v>
      </c>
      <c r="CD635" s="70">
        <v>0</v>
      </c>
    </row>
    <row r="636" spans="1:82">
      <c r="A636" s="70" t="s">
        <v>2539</v>
      </c>
      <c r="B636" s="70">
        <v>527</v>
      </c>
      <c r="C636" s="70">
        <v>19</v>
      </c>
      <c r="D636" s="70">
        <v>31</v>
      </c>
      <c r="E636" s="70">
        <v>2022</v>
      </c>
      <c r="F636" s="70" t="s">
        <v>161</v>
      </c>
      <c r="G636" s="70" t="s">
        <v>2520</v>
      </c>
      <c r="H636" s="70" t="s">
        <v>2521</v>
      </c>
      <c r="I636" s="148"/>
      <c r="J636" s="71">
        <v>15622.924171385335</v>
      </c>
      <c r="K636" s="71">
        <v>316.06100130052039</v>
      </c>
      <c r="L636" s="71">
        <v>255.99956634426169</v>
      </c>
      <c r="M636" s="71">
        <v>7207.5009439191099</v>
      </c>
      <c r="N636" s="71">
        <v>5777.0340942780686</v>
      </c>
      <c r="O636" s="71">
        <v>3917.9776231602582</v>
      </c>
      <c r="P636" s="71">
        <v>2908.9562599123378</v>
      </c>
      <c r="Q636" s="71">
        <v>300.5258952811073</v>
      </c>
      <c r="R636" s="71">
        <v>521.39400501095474</v>
      </c>
      <c r="S636" s="71">
        <v>515.57410045818074</v>
      </c>
      <c r="T636" s="72"/>
      <c r="U636" s="71">
        <v>1033152688</v>
      </c>
      <c r="V636" s="71">
        <v>157920</v>
      </c>
      <c r="W636" s="71">
        <v>11709</v>
      </c>
      <c r="X636" s="71">
        <v>2042319</v>
      </c>
      <c r="Y636" s="71">
        <v>2519442</v>
      </c>
      <c r="Z636" s="71">
        <v>2738874</v>
      </c>
      <c r="AA636" s="71">
        <v>635582</v>
      </c>
      <c r="AB636" s="71">
        <v>5104921</v>
      </c>
      <c r="AC636" s="71">
        <v>90791560</v>
      </c>
      <c r="AD636" s="71">
        <v>515.57410045818074</v>
      </c>
      <c r="AE636" s="72"/>
      <c r="AF636" s="71">
        <v>9309739280.9870663</v>
      </c>
      <c r="AG636" s="71">
        <v>264393673.14551619</v>
      </c>
      <c r="AH636" s="71">
        <v>66910764.910854794</v>
      </c>
      <c r="AI636" s="71">
        <v>12276119913.14971</v>
      </c>
      <c r="AJ636" s="71">
        <v>11053966432.81888</v>
      </c>
      <c r="AK636" s="71">
        <v>0</v>
      </c>
      <c r="AL636" s="71">
        <v>0</v>
      </c>
      <c r="AM636" s="71">
        <v>659184636.89206696</v>
      </c>
      <c r="AN636" s="71">
        <v>0</v>
      </c>
      <c r="AO636" s="71">
        <v>0</v>
      </c>
      <c r="AP636" s="71">
        <v>33630314701.904091</v>
      </c>
      <c r="AQ636" s="72"/>
      <c r="AR636" s="71">
        <v>142404</v>
      </c>
      <c r="AS636" s="71">
        <v>21953</v>
      </c>
      <c r="AT636" s="71">
        <v>9</v>
      </c>
      <c r="AU636" s="71">
        <v>19</v>
      </c>
      <c r="AV636" s="71">
        <v>0</v>
      </c>
      <c r="AW636" s="71">
        <v>22</v>
      </c>
      <c r="AX636" s="71"/>
      <c r="AY636" s="72"/>
      <c r="AZ636" s="71">
        <v>662819.36500006402</v>
      </c>
      <c r="BA636" s="71">
        <v>1832451.0399999884</v>
      </c>
      <c r="BB636" s="71">
        <v>36469.699999999997</v>
      </c>
      <c r="BC636" s="71">
        <v>5981.4</v>
      </c>
      <c r="BD636" s="71">
        <v>0</v>
      </c>
      <c r="BE636" s="71">
        <v>466565.75</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2540</v>
      </c>
      <c r="B637" s="70">
        <v>527</v>
      </c>
      <c r="C637" s="70">
        <v>20</v>
      </c>
      <c r="D637" s="70">
        <v>31</v>
      </c>
      <c r="E637" s="70">
        <v>2023</v>
      </c>
      <c r="F637" s="70" t="s">
        <v>1539</v>
      </c>
      <c r="G637" s="70" t="s">
        <v>2520</v>
      </c>
      <c r="H637" s="70" t="s">
        <v>2521</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150132</v>
      </c>
      <c r="AS637" s="71">
        <v>22035</v>
      </c>
      <c r="AT637" s="71">
        <v>9</v>
      </c>
      <c r="AU637" s="71">
        <v>20</v>
      </c>
      <c r="AV637" s="71">
        <v>0</v>
      </c>
      <c r="AW637" s="71">
        <v>26</v>
      </c>
      <c r="AX637" s="71"/>
      <c r="AY637" s="72"/>
      <c r="AZ637" s="71">
        <v>705274.48100010201</v>
      </c>
      <c r="BA637" s="71">
        <v>1883407.139999989</v>
      </c>
      <c r="BB637" s="71">
        <v>36308.5</v>
      </c>
      <c r="BC637" s="71">
        <v>6401.4</v>
      </c>
      <c r="BD637" s="71">
        <v>0</v>
      </c>
      <c r="BE637" s="71">
        <v>520439.75</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2541</v>
      </c>
      <c r="B638" s="70">
        <v>527</v>
      </c>
      <c r="C638" s="70">
        <v>21</v>
      </c>
      <c r="D638" s="70">
        <v>31</v>
      </c>
      <c r="E638" s="70">
        <v>2024</v>
      </c>
      <c r="F638" s="70" t="s">
        <v>1554</v>
      </c>
      <c r="G638" s="70" t="s">
        <v>2520</v>
      </c>
      <c r="H638" s="70" t="s">
        <v>2521</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1563</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1629</v>
      </c>
      <c r="IX6" s="1058" t="s">
        <v>1629</v>
      </c>
      <c r="IY6" s="1058" t="s">
        <v>1629</v>
      </c>
      <c r="IZ6" s="1058" t="s">
        <v>1629</v>
      </c>
      <c r="JA6" s="1058" t="s">
        <v>1629</v>
      </c>
      <c r="JB6" s="1058" t="s">
        <v>1629</v>
      </c>
      <c r="JC6" s="1058" t="s">
        <v>1629</v>
      </c>
      <c r="JD6" s="1058" t="s">
        <v>1629</v>
      </c>
      <c r="JE6" s="1058" t="s">
        <v>1629</v>
      </c>
      <c r="JF6" s="1058" t="s">
        <v>1629</v>
      </c>
      <c r="JG6" s="1058" t="s">
        <v>1629</v>
      </c>
      <c r="JH6" s="1058" t="s">
        <v>1629</v>
      </c>
      <c r="JI6" s="1058" t="s">
        <v>1629</v>
      </c>
      <c r="JJ6" s="1058" t="s">
        <v>1629</v>
      </c>
      <c r="JK6" s="1058" t="s">
        <v>1629</v>
      </c>
      <c r="JL6" s="1058" t="s">
        <v>1629</v>
      </c>
      <c r="JM6" s="1058" t="s">
        <v>1629</v>
      </c>
      <c r="JN6" s="1058" t="s">
        <v>1629</v>
      </c>
      <c r="JO6" s="1058" t="s">
        <v>1629</v>
      </c>
      <c r="JP6" s="1058" t="s">
        <v>1629</v>
      </c>
      <c r="JQ6" s="1058" t="s">
        <v>1629</v>
      </c>
      <c r="JR6" s="1058" t="s">
        <v>1629</v>
      </c>
      <c r="JS6" s="1058" t="s">
        <v>1629</v>
      </c>
      <c r="JT6" s="1058" t="s">
        <v>1629</v>
      </c>
      <c r="JU6" s="1058" t="s">
        <v>1629</v>
      </c>
      <c r="JV6" s="1058" t="s">
        <v>1629</v>
      </c>
      <c r="JW6" s="1058" t="s">
        <v>1629</v>
      </c>
      <c r="JX6" s="1058" t="s">
        <v>1629</v>
      </c>
      <c r="JY6" s="1058" t="s">
        <v>1629</v>
      </c>
      <c r="JZ6" s="1058" t="s">
        <v>1629</v>
      </c>
      <c r="KA6" s="1058" t="s">
        <v>1629</v>
      </c>
      <c r="KB6" s="1058" t="s">
        <v>1629</v>
      </c>
      <c r="KC6" s="1058" t="s">
        <v>1629</v>
      </c>
      <c r="KD6" s="1058" t="s">
        <v>1629</v>
      </c>
      <c r="KE6" s="1058" t="s">
        <v>1629</v>
      </c>
      <c r="KF6" s="1058" t="s">
        <v>1629</v>
      </c>
      <c r="KG6" s="1058" t="s">
        <v>1629</v>
      </c>
      <c r="KH6" s="1058" t="s">
        <v>1629</v>
      </c>
      <c r="KI6" s="1058" t="s">
        <v>1629</v>
      </c>
      <c r="KJ6" s="1058" t="s">
        <v>1629</v>
      </c>
      <c r="KK6" s="1058" t="s">
        <v>1629</v>
      </c>
      <c r="KL6" s="1058" t="s">
        <v>1629</v>
      </c>
      <c r="KM6" s="1058" t="s">
        <v>1629</v>
      </c>
      <c r="KN6" s="1058" t="s">
        <v>1629</v>
      </c>
      <c r="KO6" s="1058" t="s">
        <v>1629</v>
      </c>
      <c r="KP6" s="1058" t="s">
        <v>1629</v>
      </c>
      <c r="KQ6" s="1058" t="s">
        <v>1629</v>
      </c>
      <c r="KR6" s="1058" t="s">
        <v>1629</v>
      </c>
      <c r="KS6" s="1058" t="s">
        <v>1629</v>
      </c>
      <c r="KT6" s="1058" t="s">
        <v>1629</v>
      </c>
      <c r="KU6" s="1058" t="s">
        <v>1629</v>
      </c>
      <c r="KV6" s="1058" t="s">
        <v>1629</v>
      </c>
      <c r="KW6" s="1058" t="s">
        <v>1629</v>
      </c>
      <c r="KX6" s="1058" t="s">
        <v>1629</v>
      </c>
      <c r="KY6" s="1058" t="s">
        <v>1629</v>
      </c>
      <c r="KZ6" s="1058" t="s">
        <v>1629</v>
      </c>
      <c r="LA6" s="1058" t="s">
        <v>1629</v>
      </c>
      <c r="LB6" s="1058" t="s">
        <v>1629</v>
      </c>
      <c r="LC6" s="1058" t="s">
        <v>1629</v>
      </c>
      <c r="LD6" s="1058" t="s">
        <v>1629</v>
      </c>
      <c r="LE6" s="1058" t="s">
        <v>1629</v>
      </c>
      <c r="LF6" s="1058" t="s">
        <v>1629</v>
      </c>
      <c r="LG6" s="1058" t="s">
        <v>1629</v>
      </c>
      <c r="LH6" s="1058" t="s">
        <v>1629</v>
      </c>
      <c r="LI6" s="1058" t="s">
        <v>1629</v>
      </c>
      <c r="LJ6" s="1058" t="s">
        <v>1629</v>
      </c>
      <c r="LK6" s="1058" t="s">
        <v>1629</v>
      </c>
      <c r="LL6" s="1058" t="s">
        <v>1629</v>
      </c>
      <c r="LM6" s="1058" t="s">
        <v>1629</v>
      </c>
      <c r="LN6" s="1058" t="s">
        <v>1629</v>
      </c>
      <c r="LO6" s="1058" t="s">
        <v>1629</v>
      </c>
      <c r="LP6" s="1058" t="s">
        <v>1629</v>
      </c>
      <c r="LQ6" s="1058" t="s">
        <v>1629</v>
      </c>
      <c r="LR6" s="1058" t="s">
        <v>1629</v>
      </c>
      <c r="LS6" s="1058" t="s">
        <v>1629</v>
      </c>
      <c r="LT6" s="1058" t="s">
        <v>1629</v>
      </c>
      <c r="LU6" s="1058" t="s">
        <v>1629</v>
      </c>
      <c r="LV6" s="1058" t="s">
        <v>1629</v>
      </c>
      <c r="LW6" s="1058" t="s">
        <v>1629</v>
      </c>
      <c r="LX6" s="1058" t="s">
        <v>1629</v>
      </c>
      <c r="LY6" s="1058" t="s">
        <v>1629</v>
      </c>
      <c r="LZ6" s="1058" t="s">
        <v>1629</v>
      </c>
      <c r="MA6" s="1058" t="s">
        <v>1629</v>
      </c>
      <c r="MB6" s="1058" t="s">
        <v>1629</v>
      </c>
      <c r="MC6" s="1058" t="s">
        <v>1629</v>
      </c>
      <c r="MD6" s="1058" t="s">
        <v>1629</v>
      </c>
      <c r="ME6" s="1058" t="s">
        <v>1629</v>
      </c>
      <c r="MF6" s="1058" t="s">
        <v>1629</v>
      </c>
      <c r="MG6" s="1058" t="s">
        <v>1629</v>
      </c>
      <c r="MH6" s="1058" t="s">
        <v>1629</v>
      </c>
      <c r="MI6" s="1058" t="s">
        <v>1629</v>
      </c>
      <c r="MJ6" s="1058" t="s">
        <v>1629</v>
      </c>
      <c r="MK6" s="1058" t="s">
        <v>1629</v>
      </c>
      <c r="ML6" s="1058" t="s">
        <v>1629</v>
      </c>
      <c r="MM6" s="1058" t="s">
        <v>1629</v>
      </c>
      <c r="MN6" s="1058" t="s">
        <v>1629</v>
      </c>
      <c r="MO6" s="1058" t="s">
        <v>1629</v>
      </c>
      <c r="MP6" s="1058" t="s">
        <v>1629</v>
      </c>
      <c r="MQ6" s="1058" t="s">
        <v>1629</v>
      </c>
      <c r="MR6" s="1058" t="s">
        <v>1629</v>
      </c>
      <c r="MS6" s="1058" t="s">
        <v>1629</v>
      </c>
      <c r="MT6" s="1058" t="s">
        <v>1629</v>
      </c>
      <c r="MU6" s="1058" t="s">
        <v>1629</v>
      </c>
      <c r="MV6" s="1058" t="s">
        <v>1629</v>
      </c>
      <c r="MW6" s="1058" t="s">
        <v>1629</v>
      </c>
      <c r="MX6" s="1058" t="s">
        <v>1629</v>
      </c>
      <c r="MY6" s="1058" t="s">
        <v>1629</v>
      </c>
      <c r="MZ6" s="1058" t="s">
        <v>1629</v>
      </c>
      <c r="NA6" s="1058" t="s">
        <v>1629</v>
      </c>
      <c r="NB6" s="1058" t="s">
        <v>1629</v>
      </c>
      <c r="NC6" s="1058" t="s">
        <v>1629</v>
      </c>
      <c r="ND6" s="1058" t="s">
        <v>1629</v>
      </c>
      <c r="NE6" s="1058" t="s">
        <v>1629</v>
      </c>
      <c r="NF6" s="1058" t="s">
        <v>1629</v>
      </c>
      <c r="NG6" s="1058" t="s">
        <v>1629</v>
      </c>
      <c r="NH6" s="1058" t="s">
        <v>1629</v>
      </c>
      <c r="NI6" s="1058" t="s">
        <v>1629</v>
      </c>
      <c r="NJ6" s="1058" t="s">
        <v>1629</v>
      </c>
      <c r="NK6" s="1058" t="s">
        <v>1629</v>
      </c>
      <c r="NL6" s="1058" t="s">
        <v>1629</v>
      </c>
      <c r="NM6" s="1058" t="s">
        <v>1629</v>
      </c>
      <c r="NN6" s="1058" t="s">
        <v>1629</v>
      </c>
      <c r="NO6" s="1058" t="s">
        <v>1629</v>
      </c>
      <c r="NP6" s="1058" t="s">
        <v>1629</v>
      </c>
      <c r="NQ6" s="1058" t="s">
        <v>1629</v>
      </c>
      <c r="NR6" s="1058" t="s">
        <v>1629</v>
      </c>
      <c r="NS6" s="1058" t="s">
        <v>1629</v>
      </c>
      <c r="NT6" s="1058" t="s">
        <v>1629</v>
      </c>
      <c r="NU6" s="1058" t="s">
        <v>1629</v>
      </c>
      <c r="NV6" s="1058" t="s">
        <v>1629</v>
      </c>
      <c r="NW6" s="1058" t="s">
        <v>1629</v>
      </c>
      <c r="NX6" s="1058" t="s">
        <v>1629</v>
      </c>
      <c r="NY6" s="1058" t="s">
        <v>1629</v>
      </c>
      <c r="NZ6" s="1058" t="s">
        <v>1629</v>
      </c>
      <c r="OA6" s="1058" t="s">
        <v>1629</v>
      </c>
      <c r="OB6" s="1058" t="s">
        <v>1629</v>
      </c>
      <c r="OC6" s="1058" t="s">
        <v>1629</v>
      </c>
      <c r="OD6" s="1058" t="s">
        <v>1629</v>
      </c>
      <c r="OE6" s="1058" t="s">
        <v>1629</v>
      </c>
      <c r="OF6" s="1058" t="s">
        <v>1629</v>
      </c>
      <c r="OG6" s="1058" t="s">
        <v>1629</v>
      </c>
      <c r="OH6" s="1058" t="s">
        <v>1629</v>
      </c>
      <c r="OI6" s="1058" t="s">
        <v>1629</v>
      </c>
      <c r="OJ6" s="1058" t="s">
        <v>1629</v>
      </c>
      <c r="OK6" s="1058" t="s">
        <v>1629</v>
      </c>
      <c r="OL6" s="1058" t="s">
        <v>1629</v>
      </c>
      <c r="OM6" s="1058" t="s">
        <v>1629</v>
      </c>
      <c r="ON6" s="1058" t="s">
        <v>1629</v>
      </c>
      <c r="OO6" s="1058" t="s">
        <v>1629</v>
      </c>
      <c r="OP6" s="1058" t="s">
        <v>1629</v>
      </c>
      <c r="OQ6" s="1058" t="s">
        <v>1629</v>
      </c>
      <c r="OR6" s="1058" t="s">
        <v>1629</v>
      </c>
      <c r="OS6" s="1058" t="s">
        <v>1629</v>
      </c>
      <c r="OT6" s="1058" t="s">
        <v>1629</v>
      </c>
      <c r="OU6" s="1058" t="s">
        <v>1629</v>
      </c>
      <c r="OV6" s="1058" t="s">
        <v>1629</v>
      </c>
      <c r="OW6" s="1058" t="s">
        <v>1629</v>
      </c>
      <c r="OX6" s="1058" t="s">
        <v>1629</v>
      </c>
      <c r="OY6" s="1058" t="s">
        <v>1629</v>
      </c>
      <c r="OZ6" s="1058" t="s">
        <v>1629</v>
      </c>
      <c r="PA6" s="1058" t="s">
        <v>1629</v>
      </c>
      <c r="PB6" s="1058" t="s">
        <v>1629</v>
      </c>
      <c r="PC6" s="1058" t="s">
        <v>1629</v>
      </c>
      <c r="PD6" s="1058" t="s">
        <v>1629</v>
      </c>
      <c r="PE6" s="1058" t="s">
        <v>1629</v>
      </c>
      <c r="PF6" s="1058" t="s">
        <v>1629</v>
      </c>
      <c r="PG6" s="1058" t="s">
        <v>1629</v>
      </c>
      <c r="PH6" s="1058" t="s">
        <v>1629</v>
      </c>
      <c r="PI6" s="1058" t="s">
        <v>1629</v>
      </c>
      <c r="PJ6" s="1058" t="s">
        <v>1629</v>
      </c>
      <c r="PK6" s="1058" t="s">
        <v>1629</v>
      </c>
      <c r="PL6" s="1058" t="s">
        <v>1629</v>
      </c>
      <c r="PM6" s="1058" t="s">
        <v>1629</v>
      </c>
      <c r="PN6" s="1058" t="s">
        <v>1629</v>
      </c>
      <c r="PO6" s="1058" t="s">
        <v>1629</v>
      </c>
      <c r="PP6" s="1058" t="s">
        <v>1629</v>
      </c>
      <c r="PQ6" s="1058" t="s">
        <v>1629</v>
      </c>
      <c r="PR6" s="1058" t="s">
        <v>1629</v>
      </c>
      <c r="PS6" s="1058" t="s">
        <v>1629</v>
      </c>
      <c r="PT6" s="1058" t="s">
        <v>1629</v>
      </c>
      <c r="PU6" s="1058" t="s">
        <v>1629</v>
      </c>
      <c r="PV6" s="1058" t="s">
        <v>1629</v>
      </c>
      <c r="PW6" s="1058" t="s">
        <v>1629</v>
      </c>
      <c r="PX6" s="1058" t="s">
        <v>1629</v>
      </c>
      <c r="PY6" s="1058" t="s">
        <v>1629</v>
      </c>
      <c r="PZ6" s="1058" t="s">
        <v>1629</v>
      </c>
      <c r="QA6" s="1058" t="s">
        <v>1629</v>
      </c>
      <c r="QB6" s="1058" t="s">
        <v>1629</v>
      </c>
      <c r="QC6" s="1058" t="s">
        <v>1629</v>
      </c>
      <c r="QD6" s="1058" t="s">
        <v>1629</v>
      </c>
      <c r="QE6" s="1058" t="s">
        <v>1629</v>
      </c>
      <c r="QF6" s="1058" t="s">
        <v>1629</v>
      </c>
      <c r="QG6" s="1058" t="s">
        <v>1629</v>
      </c>
      <c r="QH6" s="1058" t="s">
        <v>1629</v>
      </c>
      <c r="QI6" s="1058" t="s">
        <v>1629</v>
      </c>
      <c r="QJ6" s="1058" t="s">
        <v>1629</v>
      </c>
      <c r="QK6" s="1058" t="s">
        <v>1629</v>
      </c>
      <c r="QL6" s="1058" t="s">
        <v>1629</v>
      </c>
      <c r="QM6" s="1058" t="s">
        <v>1629</v>
      </c>
      <c r="QN6" s="1058" t="s">
        <v>1629</v>
      </c>
      <c r="QO6" s="1058" t="s">
        <v>1629</v>
      </c>
      <c r="QP6" s="1058" t="s">
        <v>1629</v>
      </c>
      <c r="QQ6" s="1058" t="s">
        <v>1629</v>
      </c>
      <c r="QR6" s="1058" t="s">
        <v>1629</v>
      </c>
      <c r="QS6" s="1058" t="s">
        <v>1629</v>
      </c>
      <c r="QT6" s="1058" t="s">
        <v>1629</v>
      </c>
      <c r="QU6" s="1058" t="s">
        <v>1629</v>
      </c>
      <c r="QV6" s="1058" t="s">
        <v>1629</v>
      </c>
      <c r="QW6" s="1058" t="s">
        <v>1629</v>
      </c>
      <c r="QX6" s="1058" t="s">
        <v>1629</v>
      </c>
      <c r="QY6" s="1058" t="s">
        <v>1629</v>
      </c>
      <c r="QZ6" s="1058" t="s">
        <v>1629</v>
      </c>
      <c r="RA6" s="1058" t="s">
        <v>1629</v>
      </c>
      <c r="RB6" s="1058" t="s">
        <v>1629</v>
      </c>
      <c r="RC6" s="1058" t="s">
        <v>1629</v>
      </c>
      <c r="RD6" s="1058" t="s">
        <v>1629</v>
      </c>
      <c r="RE6" s="1058" t="s">
        <v>1629</v>
      </c>
      <c r="RF6" s="1058" t="s">
        <v>1629</v>
      </c>
      <c r="RG6" s="1058" t="s">
        <v>1629</v>
      </c>
      <c r="RH6" s="1058" t="s">
        <v>1629</v>
      </c>
      <c r="RI6" s="1058" t="s">
        <v>1629</v>
      </c>
      <c r="RJ6" s="1058" t="s">
        <v>1629</v>
      </c>
      <c r="RK6" s="1058" t="s">
        <v>1629</v>
      </c>
      <c r="RL6" s="1058" t="s">
        <v>1629</v>
      </c>
      <c r="RM6" s="1058" t="s">
        <v>1629</v>
      </c>
      <c r="RN6" s="1058" t="s">
        <v>1629</v>
      </c>
      <c r="RO6" s="1058" t="s">
        <v>1629</v>
      </c>
      <c r="RP6" s="1058" t="s">
        <v>1629</v>
      </c>
      <c r="RQ6" s="1058" t="s">
        <v>1629</v>
      </c>
      <c r="RR6" s="1058" t="s">
        <v>1629</v>
      </c>
      <c r="RS6" s="1058" t="s">
        <v>1629</v>
      </c>
      <c r="RT6" s="1058" t="s">
        <v>1629</v>
      </c>
      <c r="RU6" s="1058" t="s">
        <v>1629</v>
      </c>
      <c r="RV6" s="1058" t="s">
        <v>1629</v>
      </c>
      <c r="RW6" s="1058" t="s">
        <v>1629</v>
      </c>
      <c r="RX6" s="1058" t="s">
        <v>1629</v>
      </c>
      <c r="RY6" s="1058" t="s">
        <v>1629</v>
      </c>
      <c r="RZ6" s="1058" t="s">
        <v>1629</v>
      </c>
      <c r="SA6" s="1058" t="s">
        <v>1629</v>
      </c>
      <c r="SB6" s="1058" t="s">
        <v>1629</v>
      </c>
      <c r="SC6" s="1058" t="s">
        <v>1629</v>
      </c>
      <c r="SD6" s="1058" t="s">
        <v>1629</v>
      </c>
      <c r="SE6" s="1058" t="s">
        <v>1629</v>
      </c>
      <c r="SF6" s="1058" t="s">
        <v>1629</v>
      </c>
      <c r="SG6" s="1058" t="s">
        <v>1629</v>
      </c>
      <c r="SH6" s="1058" t="s">
        <v>1629</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2226</v>
      </c>
      <c r="B9" s="70">
        <v>1</v>
      </c>
      <c r="C9" s="70">
        <v>1</v>
      </c>
      <c r="D9" s="70">
        <v>1</v>
      </c>
      <c r="E9" s="70">
        <v>1990</v>
      </c>
      <c r="F9" s="70" t="s">
        <v>787</v>
      </c>
      <c r="G9" s="1073" t="s">
        <v>2227</v>
      </c>
      <c r="H9" s="70" t="s">
        <v>2228</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2229</v>
      </c>
      <c r="B10" s="70">
        <v>2</v>
      </c>
      <c r="C10" s="70">
        <v>2</v>
      </c>
      <c r="D10" s="70">
        <v>1</v>
      </c>
      <c r="E10" s="70">
        <v>2005</v>
      </c>
      <c r="F10" s="70" t="s">
        <v>789</v>
      </c>
      <c r="G10" s="1073" t="s">
        <v>2227</v>
      </c>
      <c r="H10" s="70" t="s">
        <v>2228</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2230</v>
      </c>
      <c r="B11" s="70">
        <v>3</v>
      </c>
      <c r="C11" s="70">
        <v>3</v>
      </c>
      <c r="D11" s="70">
        <v>1</v>
      </c>
      <c r="E11" s="70">
        <v>2006</v>
      </c>
      <c r="F11" s="70" t="s">
        <v>790</v>
      </c>
      <c r="G11" s="1073" t="s">
        <v>2227</v>
      </c>
      <c r="H11" s="70" t="s">
        <v>2228</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2231</v>
      </c>
      <c r="B12" s="70">
        <v>4</v>
      </c>
      <c r="C12" s="70">
        <v>4</v>
      </c>
      <c r="D12" s="70">
        <v>1</v>
      </c>
      <c r="E12" s="70">
        <v>2007</v>
      </c>
      <c r="F12" s="70" t="s">
        <v>791</v>
      </c>
      <c r="G12" s="1073" t="s">
        <v>2227</v>
      </c>
      <c r="H12" s="70" t="s">
        <v>2228</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2232</v>
      </c>
      <c r="B13" s="70">
        <v>5</v>
      </c>
      <c r="C13" s="70">
        <v>5</v>
      </c>
      <c r="D13" s="70">
        <v>1</v>
      </c>
      <c r="E13" s="70">
        <v>2008</v>
      </c>
      <c r="F13" s="70" t="s">
        <v>792</v>
      </c>
      <c r="G13" s="1073" t="s">
        <v>2227</v>
      </c>
      <c r="H13" s="70" t="s">
        <v>2228</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2233</v>
      </c>
      <c r="B14" s="70">
        <v>6</v>
      </c>
      <c r="C14" s="70">
        <v>6</v>
      </c>
      <c r="D14" s="70">
        <v>1</v>
      </c>
      <c r="E14" s="70">
        <v>2009</v>
      </c>
      <c r="F14" s="70" t="s">
        <v>176</v>
      </c>
      <c r="G14" s="1073" t="s">
        <v>2227</v>
      </c>
      <c r="H14" s="70" t="s">
        <v>2228</v>
      </c>
      <c r="I14" s="1066"/>
      <c r="J14" s="73">
        <v>0</v>
      </c>
      <c r="K14" s="73">
        <v>0</v>
      </c>
      <c r="L14" s="73">
        <v>0</v>
      </c>
      <c r="M14" s="73">
        <v>0</v>
      </c>
      <c r="N14" s="73">
        <v>0</v>
      </c>
      <c r="O14" s="73">
        <v>0</v>
      </c>
      <c r="P14" s="73">
        <v>0</v>
      </c>
      <c r="Q14" s="73">
        <v>0</v>
      </c>
      <c r="R14" s="73">
        <v>4.2</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3.64</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7.91</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4.2</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3.64</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7.91</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7.84</v>
      </c>
      <c r="HL14" s="73">
        <v>0</v>
      </c>
      <c r="HM14" s="73">
        <v>0</v>
      </c>
      <c r="HN14" s="73">
        <v>0</v>
      </c>
      <c r="HO14" s="73">
        <v>0</v>
      </c>
      <c r="HP14" s="73">
        <v>0</v>
      </c>
      <c r="HQ14" s="73">
        <v>0</v>
      </c>
      <c r="HR14" s="73">
        <v>0</v>
      </c>
      <c r="HS14" s="73">
        <v>0</v>
      </c>
      <c r="HT14" s="73">
        <v>0</v>
      </c>
      <c r="HU14" s="73">
        <v>0</v>
      </c>
      <c r="HV14" s="73">
        <v>0</v>
      </c>
      <c r="HW14" s="73">
        <v>0</v>
      </c>
      <c r="HX14" s="73">
        <v>7.91</v>
      </c>
      <c r="HY14" s="73">
        <v>0</v>
      </c>
      <c r="HZ14" s="73">
        <v>0</v>
      </c>
      <c r="IA14" s="73">
        <v>0</v>
      </c>
      <c r="IB14" s="73">
        <v>0</v>
      </c>
      <c r="IC14" s="73">
        <v>0</v>
      </c>
      <c r="ID14" s="73">
        <v>0</v>
      </c>
      <c r="IE14" s="73">
        <v>0</v>
      </c>
      <c r="IF14" s="73">
        <v>7.84</v>
      </c>
      <c r="IG14" s="73">
        <v>0</v>
      </c>
      <c r="IH14" s="73">
        <v>0</v>
      </c>
      <c r="II14" s="73">
        <v>0</v>
      </c>
      <c r="IJ14" s="73">
        <v>0</v>
      </c>
      <c r="IK14" s="73">
        <v>0</v>
      </c>
      <c r="IL14" s="73">
        <v>0</v>
      </c>
      <c r="IM14" s="73">
        <v>0</v>
      </c>
      <c r="IN14" s="73">
        <v>0</v>
      </c>
      <c r="IO14" s="73">
        <v>0</v>
      </c>
      <c r="IP14" s="73">
        <v>0</v>
      </c>
      <c r="IQ14" s="73">
        <v>0</v>
      </c>
      <c r="IR14" s="73">
        <v>0</v>
      </c>
      <c r="IS14" s="73">
        <v>7.91</v>
      </c>
      <c r="IT14" s="73">
        <v>0</v>
      </c>
      <c r="IU14" s="73">
        <v>0</v>
      </c>
      <c r="IV14" s="74">
        <v>0</v>
      </c>
      <c r="IW14" s="71">
        <v>0</v>
      </c>
      <c r="IX14" s="71">
        <v>0</v>
      </c>
      <c r="IY14" s="71">
        <v>0</v>
      </c>
      <c r="IZ14" s="71">
        <v>0</v>
      </c>
      <c r="JA14" s="71">
        <v>0</v>
      </c>
      <c r="JB14" s="71">
        <v>0</v>
      </c>
      <c r="JC14" s="71">
        <v>0</v>
      </c>
      <c r="JD14" s="71">
        <v>0</v>
      </c>
      <c r="JE14" s="71">
        <v>1</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1</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1</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1</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1</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1</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2</v>
      </c>
      <c r="QY14" s="71">
        <v>0</v>
      </c>
      <c r="QZ14" s="71">
        <v>0</v>
      </c>
      <c r="RA14" s="71">
        <v>0</v>
      </c>
      <c r="RB14" s="71">
        <v>0</v>
      </c>
      <c r="RC14" s="71">
        <v>0</v>
      </c>
      <c r="RD14" s="71">
        <v>0</v>
      </c>
      <c r="RE14" s="71">
        <v>0</v>
      </c>
      <c r="RF14" s="71">
        <v>0</v>
      </c>
      <c r="RG14" s="71">
        <v>0</v>
      </c>
      <c r="RH14" s="71">
        <v>0</v>
      </c>
      <c r="RI14" s="71">
        <v>0</v>
      </c>
      <c r="RJ14" s="71">
        <v>0</v>
      </c>
      <c r="RK14" s="71">
        <v>1</v>
      </c>
      <c r="RL14" s="71">
        <v>0</v>
      </c>
      <c r="RM14" s="71">
        <v>0</v>
      </c>
      <c r="RN14" s="71">
        <v>0</v>
      </c>
      <c r="RO14" s="71">
        <v>0</v>
      </c>
      <c r="RP14" s="71">
        <v>0</v>
      </c>
      <c r="RQ14" s="71">
        <v>0</v>
      </c>
      <c r="RR14" s="71">
        <v>0</v>
      </c>
      <c r="RS14" s="71">
        <v>2</v>
      </c>
      <c r="RT14" s="71">
        <v>0</v>
      </c>
      <c r="RU14" s="71">
        <v>0</v>
      </c>
      <c r="RV14" s="71">
        <v>0</v>
      </c>
      <c r="RW14" s="71">
        <v>0</v>
      </c>
      <c r="RX14" s="71">
        <v>0</v>
      </c>
      <c r="RY14" s="71">
        <v>0</v>
      </c>
      <c r="RZ14" s="71">
        <v>0</v>
      </c>
      <c r="SA14" s="71">
        <v>0</v>
      </c>
      <c r="SB14" s="71">
        <v>0</v>
      </c>
      <c r="SC14" s="71">
        <v>0</v>
      </c>
      <c r="SD14" s="71">
        <v>0</v>
      </c>
      <c r="SE14" s="71">
        <v>0</v>
      </c>
      <c r="SF14" s="71">
        <v>1</v>
      </c>
      <c r="SG14" s="71">
        <v>0</v>
      </c>
      <c r="SH14" s="71">
        <v>0</v>
      </c>
    </row>
    <row r="15" spans="1:503">
      <c r="A15" s="16" t="s">
        <v>2234</v>
      </c>
      <c r="B15" s="70">
        <v>7</v>
      </c>
      <c r="C15" s="70">
        <v>7</v>
      </c>
      <c r="D15" s="70">
        <v>1</v>
      </c>
      <c r="E15" s="70">
        <v>2010</v>
      </c>
      <c r="F15" s="70" t="s">
        <v>177</v>
      </c>
      <c r="G15" s="1073" t="s">
        <v>2227</v>
      </c>
      <c r="H15" s="70" t="s">
        <v>2228</v>
      </c>
      <c r="I15" s="1066"/>
      <c r="J15" s="73">
        <v>0</v>
      </c>
      <c r="K15" s="73">
        <v>0</v>
      </c>
      <c r="L15" s="73">
        <v>0</v>
      </c>
      <c r="M15" s="73">
        <v>0</v>
      </c>
      <c r="N15" s="73">
        <v>0</v>
      </c>
      <c r="O15" s="73">
        <v>0</v>
      </c>
      <c r="P15" s="73">
        <v>0</v>
      </c>
      <c r="Q15" s="73">
        <v>0</v>
      </c>
      <c r="R15" s="73">
        <v>4.5250000000000004</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2.3730000000000002</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29.271999999999998</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4.5250000000000004</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2.3730000000000002</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29.271999999999998</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6.8979999999999997</v>
      </c>
      <c r="HL15" s="73">
        <v>0</v>
      </c>
      <c r="HM15" s="73">
        <v>0</v>
      </c>
      <c r="HN15" s="73">
        <v>0</v>
      </c>
      <c r="HO15" s="73">
        <v>0</v>
      </c>
      <c r="HP15" s="73">
        <v>0</v>
      </c>
      <c r="HQ15" s="73">
        <v>0</v>
      </c>
      <c r="HR15" s="73">
        <v>0</v>
      </c>
      <c r="HS15" s="73">
        <v>0</v>
      </c>
      <c r="HT15" s="73">
        <v>0</v>
      </c>
      <c r="HU15" s="73">
        <v>0</v>
      </c>
      <c r="HV15" s="73">
        <v>0</v>
      </c>
      <c r="HW15" s="73">
        <v>0</v>
      </c>
      <c r="HX15" s="73">
        <v>29.271999999999998</v>
      </c>
      <c r="HY15" s="73">
        <v>0</v>
      </c>
      <c r="HZ15" s="73">
        <v>0</v>
      </c>
      <c r="IA15" s="73">
        <v>0</v>
      </c>
      <c r="IB15" s="73">
        <v>0</v>
      </c>
      <c r="IC15" s="73">
        <v>0</v>
      </c>
      <c r="ID15" s="73">
        <v>0</v>
      </c>
      <c r="IE15" s="73">
        <v>0</v>
      </c>
      <c r="IF15" s="73">
        <v>6.8979999999999997</v>
      </c>
      <c r="IG15" s="73">
        <v>0</v>
      </c>
      <c r="IH15" s="73">
        <v>0</v>
      </c>
      <c r="II15" s="73">
        <v>0</v>
      </c>
      <c r="IJ15" s="73">
        <v>0</v>
      </c>
      <c r="IK15" s="73">
        <v>0</v>
      </c>
      <c r="IL15" s="73">
        <v>0</v>
      </c>
      <c r="IM15" s="73">
        <v>0</v>
      </c>
      <c r="IN15" s="73">
        <v>0</v>
      </c>
      <c r="IO15" s="73">
        <v>0</v>
      </c>
      <c r="IP15" s="73">
        <v>0</v>
      </c>
      <c r="IQ15" s="73">
        <v>0</v>
      </c>
      <c r="IR15" s="73">
        <v>0</v>
      </c>
      <c r="IS15" s="73">
        <v>29.271999999999998</v>
      </c>
      <c r="IT15" s="73">
        <v>0</v>
      </c>
      <c r="IU15" s="73">
        <v>0</v>
      </c>
      <c r="IV15" s="74">
        <v>0</v>
      </c>
      <c r="IW15" s="71">
        <v>0</v>
      </c>
      <c r="IX15" s="71">
        <v>0</v>
      </c>
      <c r="IY15" s="71">
        <v>0</v>
      </c>
      <c r="IZ15" s="71">
        <v>0</v>
      </c>
      <c r="JA15" s="71">
        <v>0</v>
      </c>
      <c r="JB15" s="71">
        <v>0</v>
      </c>
      <c r="JC15" s="71">
        <v>0</v>
      </c>
      <c r="JD15" s="71">
        <v>0</v>
      </c>
      <c r="JE15" s="71">
        <v>1</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1</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1</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1</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1</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1</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2</v>
      </c>
      <c r="QY15" s="71">
        <v>0</v>
      </c>
      <c r="QZ15" s="71">
        <v>0</v>
      </c>
      <c r="RA15" s="71">
        <v>0</v>
      </c>
      <c r="RB15" s="71">
        <v>0</v>
      </c>
      <c r="RC15" s="71">
        <v>0</v>
      </c>
      <c r="RD15" s="71">
        <v>0</v>
      </c>
      <c r="RE15" s="71">
        <v>0</v>
      </c>
      <c r="RF15" s="71">
        <v>0</v>
      </c>
      <c r="RG15" s="71">
        <v>0</v>
      </c>
      <c r="RH15" s="71">
        <v>0</v>
      </c>
      <c r="RI15" s="71">
        <v>0</v>
      </c>
      <c r="RJ15" s="71">
        <v>0</v>
      </c>
      <c r="RK15" s="71">
        <v>1</v>
      </c>
      <c r="RL15" s="71">
        <v>0</v>
      </c>
      <c r="RM15" s="71">
        <v>0</v>
      </c>
      <c r="RN15" s="71">
        <v>0</v>
      </c>
      <c r="RO15" s="71">
        <v>0</v>
      </c>
      <c r="RP15" s="71">
        <v>0</v>
      </c>
      <c r="RQ15" s="71">
        <v>0</v>
      </c>
      <c r="RR15" s="71">
        <v>0</v>
      </c>
      <c r="RS15" s="71">
        <v>2</v>
      </c>
      <c r="RT15" s="71">
        <v>0</v>
      </c>
      <c r="RU15" s="71">
        <v>0</v>
      </c>
      <c r="RV15" s="71">
        <v>0</v>
      </c>
      <c r="RW15" s="71">
        <v>0</v>
      </c>
      <c r="RX15" s="71">
        <v>0</v>
      </c>
      <c r="RY15" s="71">
        <v>0</v>
      </c>
      <c r="RZ15" s="71">
        <v>0</v>
      </c>
      <c r="SA15" s="71">
        <v>0</v>
      </c>
      <c r="SB15" s="71">
        <v>0</v>
      </c>
      <c r="SC15" s="71">
        <v>0</v>
      </c>
      <c r="SD15" s="71">
        <v>0</v>
      </c>
      <c r="SE15" s="71">
        <v>0</v>
      </c>
      <c r="SF15" s="71">
        <v>1</v>
      </c>
      <c r="SG15" s="71">
        <v>0</v>
      </c>
      <c r="SH15" s="71">
        <v>0</v>
      </c>
    </row>
    <row r="16" spans="1:503">
      <c r="A16" s="16" t="s">
        <v>2235</v>
      </c>
      <c r="B16" s="70">
        <v>8</v>
      </c>
      <c r="C16" s="70">
        <v>8</v>
      </c>
      <c r="D16" s="70">
        <v>1</v>
      </c>
      <c r="E16" s="70">
        <v>2011</v>
      </c>
      <c r="F16" s="70" t="s">
        <v>178</v>
      </c>
      <c r="G16" s="1073" t="s">
        <v>2227</v>
      </c>
      <c r="H16" s="70" t="s">
        <v>2228</v>
      </c>
      <c r="I16" s="1066"/>
      <c r="J16" s="73">
        <v>0</v>
      </c>
      <c r="K16" s="73">
        <v>0</v>
      </c>
      <c r="L16" s="73">
        <v>0</v>
      </c>
      <c r="M16" s="73">
        <v>0</v>
      </c>
      <c r="N16" s="73">
        <v>0</v>
      </c>
      <c r="O16" s="73">
        <v>0</v>
      </c>
      <c r="P16" s="73">
        <v>0</v>
      </c>
      <c r="Q16" s="73">
        <v>0</v>
      </c>
      <c r="R16" s="73">
        <v>4.9909999999999997</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27.312000000000001</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4.9909999999999997</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27.312000000000001</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4.9909999999999997</v>
      </c>
      <c r="HL16" s="73">
        <v>0</v>
      </c>
      <c r="HM16" s="73">
        <v>0</v>
      </c>
      <c r="HN16" s="73">
        <v>0</v>
      </c>
      <c r="HO16" s="73">
        <v>0</v>
      </c>
      <c r="HP16" s="73">
        <v>0</v>
      </c>
      <c r="HQ16" s="73">
        <v>0</v>
      </c>
      <c r="HR16" s="73">
        <v>0</v>
      </c>
      <c r="HS16" s="73">
        <v>0</v>
      </c>
      <c r="HT16" s="73">
        <v>0</v>
      </c>
      <c r="HU16" s="73">
        <v>0</v>
      </c>
      <c r="HV16" s="73">
        <v>0</v>
      </c>
      <c r="HW16" s="73">
        <v>0</v>
      </c>
      <c r="HX16" s="73">
        <v>27.312000000000001</v>
      </c>
      <c r="HY16" s="73">
        <v>0</v>
      </c>
      <c r="HZ16" s="73">
        <v>0</v>
      </c>
      <c r="IA16" s="73">
        <v>0</v>
      </c>
      <c r="IB16" s="73">
        <v>0</v>
      </c>
      <c r="IC16" s="73">
        <v>0</v>
      </c>
      <c r="ID16" s="73">
        <v>0</v>
      </c>
      <c r="IE16" s="73">
        <v>0</v>
      </c>
      <c r="IF16" s="73">
        <v>4.9909999999999997</v>
      </c>
      <c r="IG16" s="73">
        <v>0</v>
      </c>
      <c r="IH16" s="73">
        <v>0</v>
      </c>
      <c r="II16" s="73">
        <v>0</v>
      </c>
      <c r="IJ16" s="73">
        <v>0</v>
      </c>
      <c r="IK16" s="73">
        <v>0</v>
      </c>
      <c r="IL16" s="73">
        <v>0</v>
      </c>
      <c r="IM16" s="73">
        <v>0</v>
      </c>
      <c r="IN16" s="73">
        <v>0</v>
      </c>
      <c r="IO16" s="73">
        <v>0</v>
      </c>
      <c r="IP16" s="73">
        <v>0</v>
      </c>
      <c r="IQ16" s="73">
        <v>0</v>
      </c>
      <c r="IR16" s="73">
        <v>0</v>
      </c>
      <c r="IS16" s="73">
        <v>27.312000000000001</v>
      </c>
      <c r="IT16" s="73">
        <v>0</v>
      </c>
      <c r="IU16" s="73">
        <v>0</v>
      </c>
      <c r="IV16" s="74">
        <v>0</v>
      </c>
      <c r="IW16" s="71">
        <v>0</v>
      </c>
      <c r="IX16" s="71">
        <v>0</v>
      </c>
      <c r="IY16" s="71">
        <v>0</v>
      </c>
      <c r="IZ16" s="71">
        <v>0</v>
      </c>
      <c r="JA16" s="71">
        <v>0</v>
      </c>
      <c r="JB16" s="71">
        <v>0</v>
      </c>
      <c r="JC16" s="71">
        <v>0</v>
      </c>
      <c r="JD16" s="71">
        <v>0</v>
      </c>
      <c r="JE16" s="71">
        <v>1</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1</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1</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1</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1</v>
      </c>
      <c r="QY16" s="71">
        <v>0</v>
      </c>
      <c r="QZ16" s="71">
        <v>0</v>
      </c>
      <c r="RA16" s="71">
        <v>0</v>
      </c>
      <c r="RB16" s="71">
        <v>0</v>
      </c>
      <c r="RC16" s="71">
        <v>0</v>
      </c>
      <c r="RD16" s="71">
        <v>0</v>
      </c>
      <c r="RE16" s="71">
        <v>0</v>
      </c>
      <c r="RF16" s="71">
        <v>0</v>
      </c>
      <c r="RG16" s="71">
        <v>0</v>
      </c>
      <c r="RH16" s="71">
        <v>0</v>
      </c>
      <c r="RI16" s="71">
        <v>0</v>
      </c>
      <c r="RJ16" s="71">
        <v>0</v>
      </c>
      <c r="RK16" s="71">
        <v>1</v>
      </c>
      <c r="RL16" s="71">
        <v>0</v>
      </c>
      <c r="RM16" s="71">
        <v>0</v>
      </c>
      <c r="RN16" s="71">
        <v>0</v>
      </c>
      <c r="RO16" s="71">
        <v>0</v>
      </c>
      <c r="RP16" s="71">
        <v>0</v>
      </c>
      <c r="RQ16" s="71">
        <v>0</v>
      </c>
      <c r="RR16" s="71">
        <v>0</v>
      </c>
      <c r="RS16" s="71">
        <v>1</v>
      </c>
      <c r="RT16" s="71">
        <v>0</v>
      </c>
      <c r="RU16" s="71">
        <v>0</v>
      </c>
      <c r="RV16" s="71">
        <v>0</v>
      </c>
      <c r="RW16" s="71">
        <v>0</v>
      </c>
      <c r="RX16" s="71">
        <v>0</v>
      </c>
      <c r="RY16" s="71">
        <v>0</v>
      </c>
      <c r="RZ16" s="71">
        <v>0</v>
      </c>
      <c r="SA16" s="71">
        <v>0</v>
      </c>
      <c r="SB16" s="71">
        <v>0</v>
      </c>
      <c r="SC16" s="71">
        <v>0</v>
      </c>
      <c r="SD16" s="71">
        <v>0</v>
      </c>
      <c r="SE16" s="71">
        <v>0</v>
      </c>
      <c r="SF16" s="71">
        <v>1</v>
      </c>
      <c r="SG16" s="71">
        <v>0</v>
      </c>
      <c r="SH16" s="71">
        <v>0</v>
      </c>
    </row>
    <row r="17" spans="1:502">
      <c r="A17" s="16" t="s">
        <v>2236</v>
      </c>
      <c r="B17" s="70">
        <v>9</v>
      </c>
      <c r="C17" s="70">
        <v>9</v>
      </c>
      <c r="D17" s="70">
        <v>1</v>
      </c>
      <c r="E17" s="70">
        <v>2012</v>
      </c>
      <c r="F17" s="70" t="s">
        <v>179</v>
      </c>
      <c r="G17" s="1073" t="s">
        <v>2227</v>
      </c>
      <c r="H17" s="70" t="s">
        <v>2228</v>
      </c>
      <c r="I17" s="1066"/>
      <c r="J17" s="73">
        <v>0</v>
      </c>
      <c r="K17" s="73">
        <v>0</v>
      </c>
      <c r="L17" s="73">
        <v>0</v>
      </c>
      <c r="M17" s="73">
        <v>0</v>
      </c>
      <c r="N17" s="73">
        <v>0</v>
      </c>
      <c r="O17" s="73">
        <v>0</v>
      </c>
      <c r="P17" s="73">
        <v>0</v>
      </c>
      <c r="Q17" s="73">
        <v>0</v>
      </c>
      <c r="R17" s="73">
        <v>5.3970000000000002</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3.335</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7.4829999999999997</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5.3970000000000002</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3.335</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7.4829999999999997</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8.7319999999999993</v>
      </c>
      <c r="HL17" s="73">
        <v>0</v>
      </c>
      <c r="HM17" s="73">
        <v>0</v>
      </c>
      <c r="HN17" s="73">
        <v>0</v>
      </c>
      <c r="HO17" s="73">
        <v>0</v>
      </c>
      <c r="HP17" s="73">
        <v>0</v>
      </c>
      <c r="HQ17" s="73">
        <v>0</v>
      </c>
      <c r="HR17" s="73">
        <v>0</v>
      </c>
      <c r="HS17" s="73">
        <v>0</v>
      </c>
      <c r="HT17" s="73">
        <v>0</v>
      </c>
      <c r="HU17" s="73">
        <v>0</v>
      </c>
      <c r="HV17" s="73">
        <v>0</v>
      </c>
      <c r="HW17" s="73">
        <v>0</v>
      </c>
      <c r="HX17" s="73">
        <v>7.4829999999999997</v>
      </c>
      <c r="HY17" s="73">
        <v>0</v>
      </c>
      <c r="HZ17" s="73">
        <v>0</v>
      </c>
      <c r="IA17" s="73">
        <v>0</v>
      </c>
      <c r="IB17" s="73">
        <v>0</v>
      </c>
      <c r="IC17" s="73">
        <v>0</v>
      </c>
      <c r="ID17" s="73">
        <v>0</v>
      </c>
      <c r="IE17" s="73">
        <v>0</v>
      </c>
      <c r="IF17" s="73">
        <v>8.7319999999999993</v>
      </c>
      <c r="IG17" s="73">
        <v>0</v>
      </c>
      <c r="IH17" s="73">
        <v>0</v>
      </c>
      <c r="II17" s="73">
        <v>0</v>
      </c>
      <c r="IJ17" s="73">
        <v>0</v>
      </c>
      <c r="IK17" s="73">
        <v>0</v>
      </c>
      <c r="IL17" s="73">
        <v>0</v>
      </c>
      <c r="IM17" s="73">
        <v>0</v>
      </c>
      <c r="IN17" s="73">
        <v>0</v>
      </c>
      <c r="IO17" s="73">
        <v>0</v>
      </c>
      <c r="IP17" s="73">
        <v>0</v>
      </c>
      <c r="IQ17" s="73">
        <v>0</v>
      </c>
      <c r="IR17" s="73">
        <v>0</v>
      </c>
      <c r="IS17" s="73">
        <v>7.4829999999999997</v>
      </c>
      <c r="IT17" s="73">
        <v>0</v>
      </c>
      <c r="IU17" s="73">
        <v>0</v>
      </c>
      <c r="IV17" s="74">
        <v>0</v>
      </c>
      <c r="IW17" s="71">
        <v>0</v>
      </c>
      <c r="IX17" s="71">
        <v>0</v>
      </c>
      <c r="IY17" s="71">
        <v>0</v>
      </c>
      <c r="IZ17" s="71">
        <v>0</v>
      </c>
      <c r="JA17" s="71">
        <v>0</v>
      </c>
      <c r="JB17" s="71">
        <v>0</v>
      </c>
      <c r="JC17" s="71">
        <v>0</v>
      </c>
      <c r="JD17" s="71">
        <v>0</v>
      </c>
      <c r="JE17" s="71">
        <v>1</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1</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1</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1</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1</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1</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2</v>
      </c>
      <c r="QY17" s="71">
        <v>0</v>
      </c>
      <c r="QZ17" s="71">
        <v>0</v>
      </c>
      <c r="RA17" s="71">
        <v>0</v>
      </c>
      <c r="RB17" s="71">
        <v>0</v>
      </c>
      <c r="RC17" s="71">
        <v>0</v>
      </c>
      <c r="RD17" s="71">
        <v>0</v>
      </c>
      <c r="RE17" s="71">
        <v>0</v>
      </c>
      <c r="RF17" s="71">
        <v>0</v>
      </c>
      <c r="RG17" s="71">
        <v>0</v>
      </c>
      <c r="RH17" s="71">
        <v>0</v>
      </c>
      <c r="RI17" s="71">
        <v>0</v>
      </c>
      <c r="RJ17" s="71">
        <v>0</v>
      </c>
      <c r="RK17" s="71">
        <v>1</v>
      </c>
      <c r="RL17" s="71">
        <v>0</v>
      </c>
      <c r="RM17" s="71">
        <v>0</v>
      </c>
      <c r="RN17" s="71">
        <v>0</v>
      </c>
      <c r="RO17" s="71">
        <v>0</v>
      </c>
      <c r="RP17" s="71">
        <v>0</v>
      </c>
      <c r="RQ17" s="71">
        <v>0</v>
      </c>
      <c r="RR17" s="71">
        <v>0</v>
      </c>
      <c r="RS17" s="71">
        <v>2</v>
      </c>
      <c r="RT17" s="71">
        <v>0</v>
      </c>
      <c r="RU17" s="71">
        <v>0</v>
      </c>
      <c r="RV17" s="71">
        <v>0</v>
      </c>
      <c r="RW17" s="71">
        <v>0</v>
      </c>
      <c r="RX17" s="71">
        <v>0</v>
      </c>
      <c r="RY17" s="71">
        <v>0</v>
      </c>
      <c r="RZ17" s="71">
        <v>0</v>
      </c>
      <c r="SA17" s="71">
        <v>0</v>
      </c>
      <c r="SB17" s="71">
        <v>0</v>
      </c>
      <c r="SC17" s="71">
        <v>0</v>
      </c>
      <c r="SD17" s="71">
        <v>0</v>
      </c>
      <c r="SE17" s="71">
        <v>0</v>
      </c>
      <c r="SF17" s="71">
        <v>1</v>
      </c>
      <c r="SG17" s="71">
        <v>0</v>
      </c>
      <c r="SH17" s="71">
        <v>0</v>
      </c>
    </row>
    <row r="18" spans="1:502">
      <c r="A18" s="16" t="s">
        <v>2237</v>
      </c>
      <c r="B18" s="70">
        <v>10</v>
      </c>
      <c r="C18" s="70">
        <v>10</v>
      </c>
      <c r="D18" s="70">
        <v>1</v>
      </c>
      <c r="E18" s="70">
        <v>2013</v>
      </c>
      <c r="F18" s="70" t="s">
        <v>180</v>
      </c>
      <c r="G18" s="1073" t="s">
        <v>2227</v>
      </c>
      <c r="H18" s="70" t="s">
        <v>2228</v>
      </c>
      <c r="I18" s="1066"/>
      <c r="J18" s="73">
        <v>0</v>
      </c>
      <c r="K18" s="73">
        <v>0</v>
      </c>
      <c r="L18" s="73">
        <v>0</v>
      </c>
      <c r="M18" s="73">
        <v>0</v>
      </c>
      <c r="N18" s="73">
        <v>0</v>
      </c>
      <c r="O18" s="73">
        <v>0</v>
      </c>
      <c r="P18" s="73">
        <v>0</v>
      </c>
      <c r="Q18" s="73">
        <v>0</v>
      </c>
      <c r="R18" s="73">
        <v>5.859</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3.56</v>
      </c>
      <c r="AJ18" s="73">
        <v>3.8679999999999999</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8.2070000000000007</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5.859</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3.56</v>
      </c>
      <c r="EK18" s="73">
        <v>3.8679999999999999</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8.2070000000000007</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13.287000000000001</v>
      </c>
      <c r="HL18" s="73">
        <v>0</v>
      </c>
      <c r="HM18" s="73">
        <v>0</v>
      </c>
      <c r="HN18" s="73">
        <v>0</v>
      </c>
      <c r="HO18" s="73">
        <v>0</v>
      </c>
      <c r="HP18" s="73">
        <v>0</v>
      </c>
      <c r="HQ18" s="73">
        <v>0</v>
      </c>
      <c r="HR18" s="73">
        <v>0</v>
      </c>
      <c r="HS18" s="73">
        <v>0</v>
      </c>
      <c r="HT18" s="73">
        <v>0</v>
      </c>
      <c r="HU18" s="73">
        <v>0</v>
      </c>
      <c r="HV18" s="73">
        <v>0</v>
      </c>
      <c r="HW18" s="73">
        <v>0</v>
      </c>
      <c r="HX18" s="73">
        <v>8.2070000000000007</v>
      </c>
      <c r="HY18" s="73">
        <v>0</v>
      </c>
      <c r="HZ18" s="73">
        <v>0</v>
      </c>
      <c r="IA18" s="73">
        <v>0</v>
      </c>
      <c r="IB18" s="73">
        <v>0</v>
      </c>
      <c r="IC18" s="73">
        <v>0</v>
      </c>
      <c r="ID18" s="73">
        <v>0</v>
      </c>
      <c r="IE18" s="73">
        <v>0</v>
      </c>
      <c r="IF18" s="73">
        <v>13.287000000000001</v>
      </c>
      <c r="IG18" s="73">
        <v>0</v>
      </c>
      <c r="IH18" s="73">
        <v>0</v>
      </c>
      <c r="II18" s="73">
        <v>0</v>
      </c>
      <c r="IJ18" s="73">
        <v>0</v>
      </c>
      <c r="IK18" s="73">
        <v>0</v>
      </c>
      <c r="IL18" s="73">
        <v>0</v>
      </c>
      <c r="IM18" s="73">
        <v>0</v>
      </c>
      <c r="IN18" s="73">
        <v>0</v>
      </c>
      <c r="IO18" s="73">
        <v>0</v>
      </c>
      <c r="IP18" s="73">
        <v>0</v>
      </c>
      <c r="IQ18" s="73">
        <v>0</v>
      </c>
      <c r="IR18" s="73">
        <v>0</v>
      </c>
      <c r="IS18" s="73">
        <v>8.2070000000000007</v>
      </c>
      <c r="IT18" s="73">
        <v>0</v>
      </c>
      <c r="IU18" s="73">
        <v>0</v>
      </c>
      <c r="IV18" s="74">
        <v>0</v>
      </c>
      <c r="IW18" s="71">
        <v>0</v>
      </c>
      <c r="IX18" s="71">
        <v>0</v>
      </c>
      <c r="IY18" s="71">
        <v>0</v>
      </c>
      <c r="IZ18" s="71">
        <v>0</v>
      </c>
      <c r="JA18" s="71">
        <v>0</v>
      </c>
      <c r="JB18" s="71">
        <v>0</v>
      </c>
      <c r="JC18" s="71">
        <v>0</v>
      </c>
      <c r="JD18" s="71">
        <v>0</v>
      </c>
      <c r="JE18" s="71">
        <v>1</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1</v>
      </c>
      <c r="JW18" s="71">
        <v>1</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1</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1</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1</v>
      </c>
      <c r="NX18" s="71">
        <v>1</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1</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3</v>
      </c>
      <c r="QY18" s="71">
        <v>0</v>
      </c>
      <c r="QZ18" s="71">
        <v>0</v>
      </c>
      <c r="RA18" s="71">
        <v>0</v>
      </c>
      <c r="RB18" s="71">
        <v>0</v>
      </c>
      <c r="RC18" s="71">
        <v>0</v>
      </c>
      <c r="RD18" s="71">
        <v>0</v>
      </c>
      <c r="RE18" s="71">
        <v>0</v>
      </c>
      <c r="RF18" s="71">
        <v>0</v>
      </c>
      <c r="RG18" s="71">
        <v>0</v>
      </c>
      <c r="RH18" s="71">
        <v>0</v>
      </c>
      <c r="RI18" s="71">
        <v>0</v>
      </c>
      <c r="RJ18" s="71">
        <v>0</v>
      </c>
      <c r="RK18" s="71">
        <v>1</v>
      </c>
      <c r="RL18" s="71">
        <v>0</v>
      </c>
      <c r="RM18" s="71">
        <v>0</v>
      </c>
      <c r="RN18" s="71">
        <v>0</v>
      </c>
      <c r="RO18" s="71">
        <v>0</v>
      </c>
      <c r="RP18" s="71">
        <v>0</v>
      </c>
      <c r="RQ18" s="71">
        <v>0</v>
      </c>
      <c r="RR18" s="71">
        <v>0</v>
      </c>
      <c r="RS18" s="71">
        <v>3</v>
      </c>
      <c r="RT18" s="71">
        <v>0</v>
      </c>
      <c r="RU18" s="71">
        <v>0</v>
      </c>
      <c r="RV18" s="71">
        <v>0</v>
      </c>
      <c r="RW18" s="71">
        <v>0</v>
      </c>
      <c r="RX18" s="71">
        <v>0</v>
      </c>
      <c r="RY18" s="71">
        <v>0</v>
      </c>
      <c r="RZ18" s="71">
        <v>0</v>
      </c>
      <c r="SA18" s="71">
        <v>0</v>
      </c>
      <c r="SB18" s="71">
        <v>0</v>
      </c>
      <c r="SC18" s="71">
        <v>0</v>
      </c>
      <c r="SD18" s="71">
        <v>0</v>
      </c>
      <c r="SE18" s="71">
        <v>0</v>
      </c>
      <c r="SF18" s="71">
        <v>1</v>
      </c>
      <c r="SG18" s="71">
        <v>0</v>
      </c>
      <c r="SH18" s="71">
        <v>0</v>
      </c>
    </row>
    <row r="19" spans="1:502">
      <c r="A19" s="16" t="s">
        <v>2238</v>
      </c>
      <c r="B19" s="70">
        <v>11</v>
      </c>
      <c r="C19" s="70">
        <v>11</v>
      </c>
      <c r="D19" s="70">
        <v>1</v>
      </c>
      <c r="E19" s="70">
        <v>2014</v>
      </c>
      <c r="F19" s="70" t="s">
        <v>181</v>
      </c>
      <c r="G19" s="1073" t="s">
        <v>2227</v>
      </c>
      <c r="H19" s="70" t="s">
        <v>2228</v>
      </c>
      <c r="I19" s="1066"/>
      <c r="J19" s="73">
        <v>0</v>
      </c>
      <c r="K19" s="73">
        <v>0</v>
      </c>
      <c r="L19" s="73">
        <v>0</v>
      </c>
      <c r="M19" s="73">
        <v>0</v>
      </c>
      <c r="N19" s="73">
        <v>0</v>
      </c>
      <c r="O19" s="73">
        <v>0</v>
      </c>
      <c r="P19" s="73">
        <v>0</v>
      </c>
      <c r="Q19" s="73">
        <v>0</v>
      </c>
      <c r="R19" s="73">
        <v>6.7039999999999997</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3.218</v>
      </c>
      <c r="AJ19" s="73">
        <v>3.6850000000000001</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8.0109999999999992</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6.7039999999999997</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3.218</v>
      </c>
      <c r="EK19" s="73">
        <v>3.6850000000000001</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8.0109999999999992</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13.606999999999999</v>
      </c>
      <c r="HL19" s="73">
        <v>0</v>
      </c>
      <c r="HM19" s="73">
        <v>0</v>
      </c>
      <c r="HN19" s="73">
        <v>0</v>
      </c>
      <c r="HO19" s="73">
        <v>0</v>
      </c>
      <c r="HP19" s="73">
        <v>0</v>
      </c>
      <c r="HQ19" s="73">
        <v>0</v>
      </c>
      <c r="HR19" s="73">
        <v>0</v>
      </c>
      <c r="HS19" s="73">
        <v>0</v>
      </c>
      <c r="HT19" s="73">
        <v>0</v>
      </c>
      <c r="HU19" s="73">
        <v>0</v>
      </c>
      <c r="HV19" s="73">
        <v>0</v>
      </c>
      <c r="HW19" s="73">
        <v>0</v>
      </c>
      <c r="HX19" s="73">
        <v>8.0109999999999992</v>
      </c>
      <c r="HY19" s="73">
        <v>0</v>
      </c>
      <c r="HZ19" s="73">
        <v>0</v>
      </c>
      <c r="IA19" s="73">
        <v>0</v>
      </c>
      <c r="IB19" s="73">
        <v>0</v>
      </c>
      <c r="IC19" s="73">
        <v>0</v>
      </c>
      <c r="ID19" s="73">
        <v>0</v>
      </c>
      <c r="IE19" s="73">
        <v>0</v>
      </c>
      <c r="IF19" s="73">
        <v>13.606999999999999</v>
      </c>
      <c r="IG19" s="73">
        <v>0</v>
      </c>
      <c r="IH19" s="73">
        <v>0</v>
      </c>
      <c r="II19" s="73">
        <v>0</v>
      </c>
      <c r="IJ19" s="73">
        <v>0</v>
      </c>
      <c r="IK19" s="73">
        <v>0</v>
      </c>
      <c r="IL19" s="73">
        <v>0</v>
      </c>
      <c r="IM19" s="73">
        <v>0</v>
      </c>
      <c r="IN19" s="73">
        <v>0</v>
      </c>
      <c r="IO19" s="73">
        <v>0</v>
      </c>
      <c r="IP19" s="73">
        <v>0</v>
      </c>
      <c r="IQ19" s="73">
        <v>0</v>
      </c>
      <c r="IR19" s="73">
        <v>0</v>
      </c>
      <c r="IS19" s="73">
        <v>8.0109999999999992</v>
      </c>
      <c r="IT19" s="73">
        <v>0</v>
      </c>
      <c r="IU19" s="73">
        <v>0</v>
      </c>
      <c r="IV19" s="74">
        <v>0</v>
      </c>
      <c r="IW19" s="71">
        <v>0</v>
      </c>
      <c r="IX19" s="71">
        <v>0</v>
      </c>
      <c r="IY19" s="71">
        <v>0</v>
      </c>
      <c r="IZ19" s="71">
        <v>0</v>
      </c>
      <c r="JA19" s="71">
        <v>0</v>
      </c>
      <c r="JB19" s="71">
        <v>0</v>
      </c>
      <c r="JC19" s="71">
        <v>0</v>
      </c>
      <c r="JD19" s="71">
        <v>0</v>
      </c>
      <c r="JE19" s="71">
        <v>1</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1</v>
      </c>
      <c r="JW19" s="71">
        <v>1</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1</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1</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1</v>
      </c>
      <c r="NX19" s="71">
        <v>1</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1</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3</v>
      </c>
      <c r="QY19" s="71">
        <v>0</v>
      </c>
      <c r="QZ19" s="71">
        <v>0</v>
      </c>
      <c r="RA19" s="71">
        <v>0</v>
      </c>
      <c r="RB19" s="71">
        <v>0</v>
      </c>
      <c r="RC19" s="71">
        <v>0</v>
      </c>
      <c r="RD19" s="71">
        <v>0</v>
      </c>
      <c r="RE19" s="71">
        <v>0</v>
      </c>
      <c r="RF19" s="71">
        <v>0</v>
      </c>
      <c r="RG19" s="71">
        <v>0</v>
      </c>
      <c r="RH19" s="71">
        <v>0</v>
      </c>
      <c r="RI19" s="71">
        <v>0</v>
      </c>
      <c r="RJ19" s="71">
        <v>0</v>
      </c>
      <c r="RK19" s="71">
        <v>1</v>
      </c>
      <c r="RL19" s="71">
        <v>0</v>
      </c>
      <c r="RM19" s="71">
        <v>0</v>
      </c>
      <c r="RN19" s="71">
        <v>0</v>
      </c>
      <c r="RO19" s="71">
        <v>0</v>
      </c>
      <c r="RP19" s="71">
        <v>0</v>
      </c>
      <c r="RQ19" s="71">
        <v>0</v>
      </c>
      <c r="RR19" s="71">
        <v>0</v>
      </c>
      <c r="RS19" s="71">
        <v>3</v>
      </c>
      <c r="RT19" s="71">
        <v>0</v>
      </c>
      <c r="RU19" s="71">
        <v>0</v>
      </c>
      <c r="RV19" s="71">
        <v>0</v>
      </c>
      <c r="RW19" s="71">
        <v>0</v>
      </c>
      <c r="RX19" s="71">
        <v>0</v>
      </c>
      <c r="RY19" s="71">
        <v>0</v>
      </c>
      <c r="RZ19" s="71">
        <v>0</v>
      </c>
      <c r="SA19" s="71">
        <v>0</v>
      </c>
      <c r="SB19" s="71">
        <v>0</v>
      </c>
      <c r="SC19" s="71">
        <v>0</v>
      </c>
      <c r="SD19" s="71">
        <v>0</v>
      </c>
      <c r="SE19" s="71">
        <v>0</v>
      </c>
      <c r="SF19" s="71">
        <v>1</v>
      </c>
      <c r="SG19" s="71">
        <v>0</v>
      </c>
      <c r="SH19" s="71">
        <v>0</v>
      </c>
    </row>
    <row r="20" spans="1:502">
      <c r="A20" s="16" t="s">
        <v>2239</v>
      </c>
      <c r="B20" s="70">
        <v>12</v>
      </c>
      <c r="C20" s="70">
        <v>12</v>
      </c>
      <c r="D20" s="70">
        <v>1</v>
      </c>
      <c r="E20" s="70">
        <v>2015</v>
      </c>
      <c r="F20" s="70" t="s">
        <v>182</v>
      </c>
      <c r="G20" s="1073" t="s">
        <v>2227</v>
      </c>
      <c r="H20" s="70" t="s">
        <v>2228</v>
      </c>
      <c r="I20" s="1066"/>
      <c r="J20" s="73">
        <v>0</v>
      </c>
      <c r="K20" s="73">
        <v>0</v>
      </c>
      <c r="L20" s="73">
        <v>0</v>
      </c>
      <c r="M20" s="73">
        <v>0</v>
      </c>
      <c r="N20" s="73">
        <v>0</v>
      </c>
      <c r="O20" s="73">
        <v>0</v>
      </c>
      <c r="P20" s="73">
        <v>0</v>
      </c>
      <c r="Q20" s="73">
        <v>0</v>
      </c>
      <c r="R20" s="73">
        <v>7.1180000000000003</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3.621</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7.7439999999999998</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7.1180000000000003</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3.621</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7.7439999999999998</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10.739000000000001</v>
      </c>
      <c r="HL20" s="73">
        <v>0</v>
      </c>
      <c r="HM20" s="73">
        <v>0</v>
      </c>
      <c r="HN20" s="73">
        <v>0</v>
      </c>
      <c r="HO20" s="73">
        <v>0</v>
      </c>
      <c r="HP20" s="73">
        <v>0</v>
      </c>
      <c r="HQ20" s="73">
        <v>0</v>
      </c>
      <c r="HR20" s="73">
        <v>0</v>
      </c>
      <c r="HS20" s="73">
        <v>0</v>
      </c>
      <c r="HT20" s="73">
        <v>0</v>
      </c>
      <c r="HU20" s="73">
        <v>0</v>
      </c>
      <c r="HV20" s="73">
        <v>0</v>
      </c>
      <c r="HW20" s="73">
        <v>0</v>
      </c>
      <c r="HX20" s="73">
        <v>7.7439999999999998</v>
      </c>
      <c r="HY20" s="73">
        <v>0</v>
      </c>
      <c r="HZ20" s="73">
        <v>0</v>
      </c>
      <c r="IA20" s="73">
        <v>0</v>
      </c>
      <c r="IB20" s="73">
        <v>0</v>
      </c>
      <c r="IC20" s="73">
        <v>0</v>
      </c>
      <c r="ID20" s="73">
        <v>0</v>
      </c>
      <c r="IE20" s="73">
        <v>0</v>
      </c>
      <c r="IF20" s="73">
        <v>10.739000000000001</v>
      </c>
      <c r="IG20" s="73">
        <v>0</v>
      </c>
      <c r="IH20" s="73">
        <v>0</v>
      </c>
      <c r="II20" s="73">
        <v>0</v>
      </c>
      <c r="IJ20" s="73">
        <v>0</v>
      </c>
      <c r="IK20" s="73">
        <v>0</v>
      </c>
      <c r="IL20" s="73">
        <v>0</v>
      </c>
      <c r="IM20" s="73">
        <v>0</v>
      </c>
      <c r="IN20" s="73">
        <v>0</v>
      </c>
      <c r="IO20" s="73">
        <v>0</v>
      </c>
      <c r="IP20" s="73">
        <v>0</v>
      </c>
      <c r="IQ20" s="73">
        <v>0</v>
      </c>
      <c r="IR20" s="73">
        <v>0</v>
      </c>
      <c r="IS20" s="73">
        <v>7.7439999999999998</v>
      </c>
      <c r="IT20" s="73">
        <v>0</v>
      </c>
      <c r="IU20" s="73">
        <v>0</v>
      </c>
      <c r="IV20" s="74">
        <v>0</v>
      </c>
      <c r="IW20" s="71">
        <v>0</v>
      </c>
      <c r="IX20" s="71">
        <v>0</v>
      </c>
      <c r="IY20" s="71">
        <v>0</v>
      </c>
      <c r="IZ20" s="71">
        <v>0</v>
      </c>
      <c r="JA20" s="71">
        <v>0</v>
      </c>
      <c r="JB20" s="71">
        <v>0</v>
      </c>
      <c r="JC20" s="71">
        <v>0</v>
      </c>
      <c r="JD20" s="71">
        <v>0</v>
      </c>
      <c r="JE20" s="71">
        <v>1</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1</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1</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1</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1</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1</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2</v>
      </c>
      <c r="QY20" s="71">
        <v>0</v>
      </c>
      <c r="QZ20" s="71">
        <v>0</v>
      </c>
      <c r="RA20" s="71">
        <v>0</v>
      </c>
      <c r="RB20" s="71">
        <v>0</v>
      </c>
      <c r="RC20" s="71">
        <v>0</v>
      </c>
      <c r="RD20" s="71">
        <v>0</v>
      </c>
      <c r="RE20" s="71">
        <v>0</v>
      </c>
      <c r="RF20" s="71">
        <v>0</v>
      </c>
      <c r="RG20" s="71">
        <v>0</v>
      </c>
      <c r="RH20" s="71">
        <v>0</v>
      </c>
      <c r="RI20" s="71">
        <v>0</v>
      </c>
      <c r="RJ20" s="71">
        <v>0</v>
      </c>
      <c r="RK20" s="71">
        <v>1</v>
      </c>
      <c r="RL20" s="71">
        <v>0</v>
      </c>
      <c r="RM20" s="71">
        <v>0</v>
      </c>
      <c r="RN20" s="71">
        <v>0</v>
      </c>
      <c r="RO20" s="71">
        <v>0</v>
      </c>
      <c r="RP20" s="71">
        <v>0</v>
      </c>
      <c r="RQ20" s="71">
        <v>0</v>
      </c>
      <c r="RR20" s="71">
        <v>0</v>
      </c>
      <c r="RS20" s="71">
        <v>2</v>
      </c>
      <c r="RT20" s="71">
        <v>0</v>
      </c>
      <c r="RU20" s="71">
        <v>0</v>
      </c>
      <c r="RV20" s="71">
        <v>0</v>
      </c>
      <c r="RW20" s="71">
        <v>0</v>
      </c>
      <c r="RX20" s="71">
        <v>0</v>
      </c>
      <c r="RY20" s="71">
        <v>0</v>
      </c>
      <c r="RZ20" s="71">
        <v>0</v>
      </c>
      <c r="SA20" s="71">
        <v>0</v>
      </c>
      <c r="SB20" s="71">
        <v>0</v>
      </c>
      <c r="SC20" s="71">
        <v>0</v>
      </c>
      <c r="SD20" s="71">
        <v>0</v>
      </c>
      <c r="SE20" s="71">
        <v>0</v>
      </c>
      <c r="SF20" s="71">
        <v>1</v>
      </c>
      <c r="SG20" s="71">
        <v>0</v>
      </c>
      <c r="SH20" s="71">
        <v>0</v>
      </c>
    </row>
    <row r="21" spans="1:502">
      <c r="A21" s="16" t="s">
        <v>2240</v>
      </c>
      <c r="B21" s="70">
        <v>13</v>
      </c>
      <c r="C21" s="70">
        <v>13</v>
      </c>
      <c r="D21" s="70">
        <v>1</v>
      </c>
      <c r="E21" s="70">
        <v>2016</v>
      </c>
      <c r="F21" s="70" t="s">
        <v>155</v>
      </c>
      <c r="G21" s="1073" t="s">
        <v>2227</v>
      </c>
      <c r="H21" s="70" t="s">
        <v>2228</v>
      </c>
      <c r="I21" s="1066"/>
      <c r="J21" s="73">
        <v>0</v>
      </c>
      <c r="K21" s="73">
        <v>0</v>
      </c>
      <c r="L21" s="73">
        <v>0</v>
      </c>
      <c r="M21" s="73">
        <v>0</v>
      </c>
      <c r="N21" s="73">
        <v>0</v>
      </c>
      <c r="O21" s="73">
        <v>0</v>
      </c>
      <c r="P21" s="73">
        <v>0</v>
      </c>
      <c r="Q21" s="73">
        <v>0</v>
      </c>
      <c r="R21" s="73">
        <v>6.9690000000000003</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3.33</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6.9690000000000003</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3.33</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10.298999999999999</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10.298999999999999</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1</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1</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1</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1</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2</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2</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2241</v>
      </c>
      <c r="B22" s="70">
        <v>14</v>
      </c>
      <c r="C22" s="70">
        <v>14</v>
      </c>
      <c r="D22" s="70">
        <v>1</v>
      </c>
      <c r="E22" s="70">
        <v>2017</v>
      </c>
      <c r="F22" s="70" t="s">
        <v>156</v>
      </c>
      <c r="G22" s="1073" t="s">
        <v>2227</v>
      </c>
      <c r="H22" s="70" t="s">
        <v>2228</v>
      </c>
      <c r="I22" s="1066"/>
      <c r="J22" s="73">
        <v>0</v>
      </c>
      <c r="K22" s="73">
        <v>0</v>
      </c>
      <c r="L22" s="73">
        <v>0</v>
      </c>
      <c r="M22" s="73">
        <v>0</v>
      </c>
      <c r="N22" s="73">
        <v>0</v>
      </c>
      <c r="O22" s="73">
        <v>0</v>
      </c>
      <c r="P22" s="73">
        <v>0</v>
      </c>
      <c r="Q22" s="73">
        <v>0</v>
      </c>
      <c r="R22" s="73">
        <v>6.6710000000000003</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3.1589999999999998</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6.5380000000000003</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6.6710000000000003</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3.1589999999999998</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6.5380000000000003</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9.83</v>
      </c>
      <c r="HL22" s="73">
        <v>0</v>
      </c>
      <c r="HM22" s="73">
        <v>0</v>
      </c>
      <c r="HN22" s="73">
        <v>0</v>
      </c>
      <c r="HO22" s="73">
        <v>0</v>
      </c>
      <c r="HP22" s="73">
        <v>0</v>
      </c>
      <c r="HQ22" s="73">
        <v>0</v>
      </c>
      <c r="HR22" s="73">
        <v>0</v>
      </c>
      <c r="HS22" s="73">
        <v>0</v>
      </c>
      <c r="HT22" s="73">
        <v>0</v>
      </c>
      <c r="HU22" s="73">
        <v>0</v>
      </c>
      <c r="HV22" s="73">
        <v>0</v>
      </c>
      <c r="HW22" s="73">
        <v>0</v>
      </c>
      <c r="HX22" s="73">
        <v>6.5380000000000003</v>
      </c>
      <c r="HY22" s="73">
        <v>0</v>
      </c>
      <c r="HZ22" s="73">
        <v>0</v>
      </c>
      <c r="IA22" s="73">
        <v>0</v>
      </c>
      <c r="IB22" s="73">
        <v>0</v>
      </c>
      <c r="IC22" s="73">
        <v>0</v>
      </c>
      <c r="ID22" s="73">
        <v>0</v>
      </c>
      <c r="IE22" s="73">
        <v>0</v>
      </c>
      <c r="IF22" s="73">
        <v>9.83</v>
      </c>
      <c r="IG22" s="73">
        <v>0</v>
      </c>
      <c r="IH22" s="73">
        <v>0</v>
      </c>
      <c r="II22" s="73">
        <v>0</v>
      </c>
      <c r="IJ22" s="73">
        <v>0</v>
      </c>
      <c r="IK22" s="73">
        <v>0</v>
      </c>
      <c r="IL22" s="73">
        <v>0</v>
      </c>
      <c r="IM22" s="73">
        <v>0</v>
      </c>
      <c r="IN22" s="73">
        <v>0</v>
      </c>
      <c r="IO22" s="73">
        <v>0</v>
      </c>
      <c r="IP22" s="73">
        <v>0</v>
      </c>
      <c r="IQ22" s="73">
        <v>0</v>
      </c>
      <c r="IR22" s="73">
        <v>0</v>
      </c>
      <c r="IS22" s="73">
        <v>6.5380000000000003</v>
      </c>
      <c r="IT22" s="73">
        <v>0</v>
      </c>
      <c r="IU22" s="73">
        <v>0</v>
      </c>
      <c r="IV22" s="74">
        <v>0</v>
      </c>
      <c r="IW22" s="71">
        <v>0</v>
      </c>
      <c r="IX22" s="71">
        <v>0</v>
      </c>
      <c r="IY22" s="71">
        <v>0</v>
      </c>
      <c r="IZ22" s="71">
        <v>0</v>
      </c>
      <c r="JA22" s="71">
        <v>0</v>
      </c>
      <c r="JB22" s="71">
        <v>0</v>
      </c>
      <c r="JC22" s="71">
        <v>0</v>
      </c>
      <c r="JD22" s="71">
        <v>0</v>
      </c>
      <c r="JE22" s="71">
        <v>1</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1</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1</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1</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1</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1</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2</v>
      </c>
      <c r="QY22" s="71">
        <v>0</v>
      </c>
      <c r="QZ22" s="71">
        <v>0</v>
      </c>
      <c r="RA22" s="71">
        <v>0</v>
      </c>
      <c r="RB22" s="71">
        <v>0</v>
      </c>
      <c r="RC22" s="71">
        <v>0</v>
      </c>
      <c r="RD22" s="71">
        <v>0</v>
      </c>
      <c r="RE22" s="71">
        <v>0</v>
      </c>
      <c r="RF22" s="71">
        <v>0</v>
      </c>
      <c r="RG22" s="71">
        <v>0</v>
      </c>
      <c r="RH22" s="71">
        <v>0</v>
      </c>
      <c r="RI22" s="71">
        <v>0</v>
      </c>
      <c r="RJ22" s="71">
        <v>0</v>
      </c>
      <c r="RK22" s="71">
        <v>1</v>
      </c>
      <c r="RL22" s="71">
        <v>0</v>
      </c>
      <c r="RM22" s="71">
        <v>0</v>
      </c>
      <c r="RN22" s="71">
        <v>0</v>
      </c>
      <c r="RO22" s="71">
        <v>0</v>
      </c>
      <c r="RP22" s="71">
        <v>0</v>
      </c>
      <c r="RQ22" s="71">
        <v>0</v>
      </c>
      <c r="RR22" s="71">
        <v>0</v>
      </c>
      <c r="RS22" s="71">
        <v>2</v>
      </c>
      <c r="RT22" s="71">
        <v>0</v>
      </c>
      <c r="RU22" s="71">
        <v>0</v>
      </c>
      <c r="RV22" s="71">
        <v>0</v>
      </c>
      <c r="RW22" s="71">
        <v>0</v>
      </c>
      <c r="RX22" s="71">
        <v>0</v>
      </c>
      <c r="RY22" s="71">
        <v>0</v>
      </c>
      <c r="RZ22" s="71">
        <v>0</v>
      </c>
      <c r="SA22" s="71">
        <v>0</v>
      </c>
      <c r="SB22" s="71">
        <v>0</v>
      </c>
      <c r="SC22" s="71">
        <v>0</v>
      </c>
      <c r="SD22" s="71">
        <v>0</v>
      </c>
      <c r="SE22" s="71">
        <v>0</v>
      </c>
      <c r="SF22" s="71">
        <v>1</v>
      </c>
      <c r="SG22" s="71">
        <v>0</v>
      </c>
      <c r="SH22" s="71">
        <v>0</v>
      </c>
    </row>
    <row r="23" spans="1:502">
      <c r="A23" s="16" t="s">
        <v>2242</v>
      </c>
      <c r="B23" s="70">
        <v>15</v>
      </c>
      <c r="C23" s="70">
        <v>15</v>
      </c>
      <c r="D23" s="70">
        <v>1</v>
      </c>
      <c r="E23" s="70">
        <v>2018</v>
      </c>
      <c r="F23" s="70" t="s">
        <v>183</v>
      </c>
      <c r="G23" s="1073" t="s">
        <v>2227</v>
      </c>
      <c r="H23" s="70" t="s">
        <v>2228</v>
      </c>
      <c r="I23" s="1066"/>
      <c r="J23" s="73">
        <v>0</v>
      </c>
      <c r="K23" s="73">
        <v>0</v>
      </c>
      <c r="L23" s="73">
        <v>0</v>
      </c>
      <c r="M23" s="73">
        <v>0</v>
      </c>
      <c r="N23" s="73">
        <v>0</v>
      </c>
      <c r="O23" s="73">
        <v>0</v>
      </c>
      <c r="P23" s="73">
        <v>0</v>
      </c>
      <c r="Q23" s="73">
        <v>0</v>
      </c>
      <c r="R23" s="73">
        <v>6.3730000000000002</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3.5350000000000001</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31.276</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6.3730000000000002</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3.5350000000000001</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31.276</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9.9079999999999995</v>
      </c>
      <c r="HL23" s="73">
        <v>0</v>
      </c>
      <c r="HM23" s="73">
        <v>0</v>
      </c>
      <c r="HN23" s="73">
        <v>0</v>
      </c>
      <c r="HO23" s="73">
        <v>0</v>
      </c>
      <c r="HP23" s="73">
        <v>0</v>
      </c>
      <c r="HQ23" s="73">
        <v>0</v>
      </c>
      <c r="HR23" s="73">
        <v>0</v>
      </c>
      <c r="HS23" s="73">
        <v>0</v>
      </c>
      <c r="HT23" s="73">
        <v>0</v>
      </c>
      <c r="HU23" s="73">
        <v>0</v>
      </c>
      <c r="HV23" s="73">
        <v>0</v>
      </c>
      <c r="HW23" s="73">
        <v>0</v>
      </c>
      <c r="HX23" s="73">
        <v>31.276</v>
      </c>
      <c r="HY23" s="73">
        <v>0</v>
      </c>
      <c r="HZ23" s="73">
        <v>0</v>
      </c>
      <c r="IA23" s="73">
        <v>0</v>
      </c>
      <c r="IB23" s="73">
        <v>0</v>
      </c>
      <c r="IC23" s="73">
        <v>0</v>
      </c>
      <c r="ID23" s="73">
        <v>0</v>
      </c>
      <c r="IE23" s="73">
        <v>0</v>
      </c>
      <c r="IF23" s="73">
        <v>9.9079999999999995</v>
      </c>
      <c r="IG23" s="73">
        <v>0</v>
      </c>
      <c r="IH23" s="73">
        <v>0</v>
      </c>
      <c r="II23" s="73">
        <v>0</v>
      </c>
      <c r="IJ23" s="73">
        <v>0</v>
      </c>
      <c r="IK23" s="73">
        <v>0</v>
      </c>
      <c r="IL23" s="73">
        <v>0</v>
      </c>
      <c r="IM23" s="73">
        <v>0</v>
      </c>
      <c r="IN23" s="73">
        <v>0</v>
      </c>
      <c r="IO23" s="73">
        <v>0</v>
      </c>
      <c r="IP23" s="73">
        <v>0</v>
      </c>
      <c r="IQ23" s="73">
        <v>0</v>
      </c>
      <c r="IR23" s="73">
        <v>0</v>
      </c>
      <c r="IS23" s="73">
        <v>31.276</v>
      </c>
      <c r="IT23" s="73">
        <v>0</v>
      </c>
      <c r="IU23" s="73">
        <v>0</v>
      </c>
      <c r="IV23" s="74">
        <v>0</v>
      </c>
      <c r="IW23" s="71">
        <v>0</v>
      </c>
      <c r="IX23" s="71">
        <v>0</v>
      </c>
      <c r="IY23" s="71">
        <v>0</v>
      </c>
      <c r="IZ23" s="71">
        <v>0</v>
      </c>
      <c r="JA23" s="71">
        <v>0</v>
      </c>
      <c r="JB23" s="71">
        <v>0</v>
      </c>
      <c r="JC23" s="71">
        <v>0</v>
      </c>
      <c r="JD23" s="71">
        <v>0</v>
      </c>
      <c r="JE23" s="71">
        <v>1</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1</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1</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1</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1</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1</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2</v>
      </c>
      <c r="QY23" s="71">
        <v>0</v>
      </c>
      <c r="QZ23" s="71">
        <v>0</v>
      </c>
      <c r="RA23" s="71">
        <v>0</v>
      </c>
      <c r="RB23" s="71">
        <v>0</v>
      </c>
      <c r="RC23" s="71">
        <v>0</v>
      </c>
      <c r="RD23" s="71">
        <v>0</v>
      </c>
      <c r="RE23" s="71">
        <v>0</v>
      </c>
      <c r="RF23" s="71">
        <v>0</v>
      </c>
      <c r="RG23" s="71">
        <v>0</v>
      </c>
      <c r="RH23" s="71">
        <v>0</v>
      </c>
      <c r="RI23" s="71">
        <v>0</v>
      </c>
      <c r="RJ23" s="71">
        <v>0</v>
      </c>
      <c r="RK23" s="71">
        <v>1</v>
      </c>
      <c r="RL23" s="71">
        <v>0</v>
      </c>
      <c r="RM23" s="71">
        <v>0</v>
      </c>
      <c r="RN23" s="71">
        <v>0</v>
      </c>
      <c r="RO23" s="71">
        <v>0</v>
      </c>
      <c r="RP23" s="71">
        <v>0</v>
      </c>
      <c r="RQ23" s="71">
        <v>0</v>
      </c>
      <c r="RR23" s="71">
        <v>0</v>
      </c>
      <c r="RS23" s="71">
        <v>2</v>
      </c>
      <c r="RT23" s="71">
        <v>0</v>
      </c>
      <c r="RU23" s="71">
        <v>0</v>
      </c>
      <c r="RV23" s="71">
        <v>0</v>
      </c>
      <c r="RW23" s="71">
        <v>0</v>
      </c>
      <c r="RX23" s="71">
        <v>0</v>
      </c>
      <c r="RY23" s="71">
        <v>0</v>
      </c>
      <c r="RZ23" s="71">
        <v>0</v>
      </c>
      <c r="SA23" s="71">
        <v>0</v>
      </c>
      <c r="SB23" s="71">
        <v>0</v>
      </c>
      <c r="SC23" s="71">
        <v>0</v>
      </c>
      <c r="SD23" s="71">
        <v>0</v>
      </c>
      <c r="SE23" s="71">
        <v>0</v>
      </c>
      <c r="SF23" s="71">
        <v>1</v>
      </c>
      <c r="SG23" s="71">
        <v>0</v>
      </c>
      <c r="SH23" s="71">
        <v>0</v>
      </c>
    </row>
    <row r="24" spans="1:502">
      <c r="A24" s="16" t="s">
        <v>2243</v>
      </c>
      <c r="B24" s="70">
        <v>16</v>
      </c>
      <c r="C24" s="70">
        <v>16</v>
      </c>
      <c r="D24" s="70">
        <v>1</v>
      </c>
      <c r="E24" s="70">
        <v>2019</v>
      </c>
      <c r="F24" s="70" t="s">
        <v>158</v>
      </c>
      <c r="G24" s="1073" t="s">
        <v>2227</v>
      </c>
      <c r="H24" s="70" t="s">
        <v>2228</v>
      </c>
      <c r="I24" s="1066"/>
      <c r="J24" s="73">
        <v>0</v>
      </c>
      <c r="K24" s="73">
        <v>0</v>
      </c>
      <c r="L24" s="73">
        <v>0</v>
      </c>
      <c r="M24" s="73">
        <v>0</v>
      </c>
      <c r="N24" s="73">
        <v>0</v>
      </c>
      <c r="O24" s="73">
        <v>0</v>
      </c>
      <c r="P24" s="73">
        <v>0</v>
      </c>
      <c r="Q24" s="73">
        <v>0</v>
      </c>
      <c r="R24" s="73">
        <v>5.5940000000000003</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2.976</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32.719000000000001</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5.5940000000000003</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2.976</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32.719000000000001</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8.57</v>
      </c>
      <c r="HL24" s="73">
        <v>0</v>
      </c>
      <c r="HM24" s="73">
        <v>0</v>
      </c>
      <c r="HN24" s="73">
        <v>0</v>
      </c>
      <c r="HO24" s="73">
        <v>0</v>
      </c>
      <c r="HP24" s="73">
        <v>0</v>
      </c>
      <c r="HQ24" s="73">
        <v>0</v>
      </c>
      <c r="HR24" s="73">
        <v>0</v>
      </c>
      <c r="HS24" s="73">
        <v>0</v>
      </c>
      <c r="HT24" s="73">
        <v>0</v>
      </c>
      <c r="HU24" s="73">
        <v>0</v>
      </c>
      <c r="HV24" s="73">
        <v>0</v>
      </c>
      <c r="HW24" s="73">
        <v>0</v>
      </c>
      <c r="HX24" s="73">
        <v>32.719000000000001</v>
      </c>
      <c r="HY24" s="73">
        <v>0</v>
      </c>
      <c r="HZ24" s="73">
        <v>0</v>
      </c>
      <c r="IA24" s="73">
        <v>0</v>
      </c>
      <c r="IB24" s="73">
        <v>0</v>
      </c>
      <c r="IC24" s="73">
        <v>0</v>
      </c>
      <c r="ID24" s="73">
        <v>0</v>
      </c>
      <c r="IE24" s="73">
        <v>0</v>
      </c>
      <c r="IF24" s="73">
        <v>8.57</v>
      </c>
      <c r="IG24" s="73">
        <v>0</v>
      </c>
      <c r="IH24" s="73">
        <v>0</v>
      </c>
      <c r="II24" s="73">
        <v>0</v>
      </c>
      <c r="IJ24" s="73">
        <v>0</v>
      </c>
      <c r="IK24" s="73">
        <v>0</v>
      </c>
      <c r="IL24" s="73">
        <v>0</v>
      </c>
      <c r="IM24" s="73">
        <v>0</v>
      </c>
      <c r="IN24" s="73">
        <v>0</v>
      </c>
      <c r="IO24" s="73">
        <v>0</v>
      </c>
      <c r="IP24" s="73">
        <v>0</v>
      </c>
      <c r="IQ24" s="73">
        <v>0</v>
      </c>
      <c r="IR24" s="73">
        <v>0</v>
      </c>
      <c r="IS24" s="73">
        <v>32.719000000000001</v>
      </c>
      <c r="IT24" s="73">
        <v>0</v>
      </c>
      <c r="IU24" s="73">
        <v>0</v>
      </c>
      <c r="IV24" s="74">
        <v>0</v>
      </c>
      <c r="IW24" s="71">
        <v>0</v>
      </c>
      <c r="IX24" s="71">
        <v>0</v>
      </c>
      <c r="IY24" s="71">
        <v>0</v>
      </c>
      <c r="IZ24" s="71">
        <v>0</v>
      </c>
      <c r="JA24" s="71">
        <v>0</v>
      </c>
      <c r="JB24" s="71">
        <v>0</v>
      </c>
      <c r="JC24" s="71">
        <v>0</v>
      </c>
      <c r="JD24" s="71">
        <v>0</v>
      </c>
      <c r="JE24" s="71">
        <v>1</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1</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1</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1</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1</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1</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2</v>
      </c>
      <c r="QY24" s="71">
        <v>0</v>
      </c>
      <c r="QZ24" s="71">
        <v>0</v>
      </c>
      <c r="RA24" s="71">
        <v>0</v>
      </c>
      <c r="RB24" s="71">
        <v>0</v>
      </c>
      <c r="RC24" s="71">
        <v>0</v>
      </c>
      <c r="RD24" s="71">
        <v>0</v>
      </c>
      <c r="RE24" s="71">
        <v>0</v>
      </c>
      <c r="RF24" s="71">
        <v>0</v>
      </c>
      <c r="RG24" s="71">
        <v>0</v>
      </c>
      <c r="RH24" s="71">
        <v>0</v>
      </c>
      <c r="RI24" s="71">
        <v>0</v>
      </c>
      <c r="RJ24" s="71">
        <v>0</v>
      </c>
      <c r="RK24" s="71">
        <v>1</v>
      </c>
      <c r="RL24" s="71">
        <v>0</v>
      </c>
      <c r="RM24" s="71">
        <v>0</v>
      </c>
      <c r="RN24" s="71">
        <v>0</v>
      </c>
      <c r="RO24" s="71">
        <v>0</v>
      </c>
      <c r="RP24" s="71">
        <v>0</v>
      </c>
      <c r="RQ24" s="71">
        <v>0</v>
      </c>
      <c r="RR24" s="71">
        <v>0</v>
      </c>
      <c r="RS24" s="71">
        <v>2</v>
      </c>
      <c r="RT24" s="71">
        <v>0</v>
      </c>
      <c r="RU24" s="71">
        <v>0</v>
      </c>
      <c r="RV24" s="71">
        <v>0</v>
      </c>
      <c r="RW24" s="71">
        <v>0</v>
      </c>
      <c r="RX24" s="71">
        <v>0</v>
      </c>
      <c r="RY24" s="71">
        <v>0</v>
      </c>
      <c r="RZ24" s="71">
        <v>0</v>
      </c>
      <c r="SA24" s="71">
        <v>0</v>
      </c>
      <c r="SB24" s="71">
        <v>0</v>
      </c>
      <c r="SC24" s="71">
        <v>0</v>
      </c>
      <c r="SD24" s="71">
        <v>0</v>
      </c>
      <c r="SE24" s="71">
        <v>0</v>
      </c>
      <c r="SF24" s="71">
        <v>1</v>
      </c>
      <c r="SG24" s="71">
        <v>0</v>
      </c>
      <c r="SH24" s="71">
        <v>0</v>
      </c>
    </row>
    <row r="25" spans="1:502">
      <c r="A25" s="16" t="s">
        <v>2244</v>
      </c>
      <c r="B25" s="70">
        <v>17</v>
      </c>
      <c r="C25" s="70">
        <v>17</v>
      </c>
      <c r="D25" s="70">
        <v>1</v>
      </c>
      <c r="E25" s="70">
        <v>2020</v>
      </c>
      <c r="F25" s="70" t="s">
        <v>159</v>
      </c>
      <c r="G25" s="1073" t="s">
        <v>2227</v>
      </c>
      <c r="H25" s="70" t="s">
        <v>2228</v>
      </c>
      <c r="I25" s="1066"/>
      <c r="J25" s="73">
        <v>0</v>
      </c>
      <c r="K25" s="73">
        <v>0</v>
      </c>
      <c r="L25" s="73">
        <v>0</v>
      </c>
      <c r="M25" s="73">
        <v>0</v>
      </c>
      <c r="N25" s="73">
        <v>0</v>
      </c>
      <c r="O25" s="73">
        <v>0</v>
      </c>
      <c r="P25" s="73">
        <v>0</v>
      </c>
      <c r="Q25" s="73">
        <v>0</v>
      </c>
      <c r="R25" s="73">
        <v>4.7969999999999997</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3.1339999999999999</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28.065000000000001</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4.7969999999999997</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3.1339999999999999</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28.065000000000001</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7.931</v>
      </c>
      <c r="HL25" s="73">
        <v>0</v>
      </c>
      <c r="HM25" s="73">
        <v>0</v>
      </c>
      <c r="HN25" s="73">
        <v>0</v>
      </c>
      <c r="HO25" s="73">
        <v>0</v>
      </c>
      <c r="HP25" s="73">
        <v>0</v>
      </c>
      <c r="HQ25" s="73">
        <v>0</v>
      </c>
      <c r="HR25" s="73">
        <v>0</v>
      </c>
      <c r="HS25" s="73">
        <v>0</v>
      </c>
      <c r="HT25" s="73">
        <v>0</v>
      </c>
      <c r="HU25" s="73">
        <v>0</v>
      </c>
      <c r="HV25" s="73">
        <v>0</v>
      </c>
      <c r="HW25" s="73">
        <v>0</v>
      </c>
      <c r="HX25" s="73">
        <v>28.065000000000001</v>
      </c>
      <c r="HY25" s="73">
        <v>0</v>
      </c>
      <c r="HZ25" s="73">
        <v>0</v>
      </c>
      <c r="IA25" s="73">
        <v>0</v>
      </c>
      <c r="IB25" s="73">
        <v>0</v>
      </c>
      <c r="IC25" s="73">
        <v>0</v>
      </c>
      <c r="ID25" s="73">
        <v>0</v>
      </c>
      <c r="IE25" s="73">
        <v>0</v>
      </c>
      <c r="IF25" s="73">
        <v>7.931</v>
      </c>
      <c r="IG25" s="73">
        <v>0</v>
      </c>
      <c r="IH25" s="73">
        <v>0</v>
      </c>
      <c r="II25" s="73">
        <v>0</v>
      </c>
      <c r="IJ25" s="73">
        <v>0</v>
      </c>
      <c r="IK25" s="73">
        <v>0</v>
      </c>
      <c r="IL25" s="73">
        <v>0</v>
      </c>
      <c r="IM25" s="73">
        <v>0</v>
      </c>
      <c r="IN25" s="73">
        <v>0</v>
      </c>
      <c r="IO25" s="73">
        <v>0</v>
      </c>
      <c r="IP25" s="73">
        <v>0</v>
      </c>
      <c r="IQ25" s="73">
        <v>0</v>
      </c>
      <c r="IR25" s="73">
        <v>0</v>
      </c>
      <c r="IS25" s="73">
        <v>28.065000000000001</v>
      </c>
      <c r="IT25" s="73">
        <v>0</v>
      </c>
      <c r="IU25" s="73">
        <v>0</v>
      </c>
      <c r="IV25" s="74">
        <v>0</v>
      </c>
      <c r="IW25" s="71">
        <v>0</v>
      </c>
      <c r="IX25" s="71">
        <v>0</v>
      </c>
      <c r="IY25" s="71">
        <v>0</v>
      </c>
      <c r="IZ25" s="71">
        <v>0</v>
      </c>
      <c r="JA25" s="71">
        <v>0</v>
      </c>
      <c r="JB25" s="71">
        <v>0</v>
      </c>
      <c r="JC25" s="71">
        <v>0</v>
      </c>
      <c r="JD25" s="71">
        <v>0</v>
      </c>
      <c r="JE25" s="71">
        <v>1</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1</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1</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1</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1</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1</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2</v>
      </c>
      <c r="QY25" s="71">
        <v>0</v>
      </c>
      <c r="QZ25" s="71">
        <v>0</v>
      </c>
      <c r="RA25" s="71">
        <v>0</v>
      </c>
      <c r="RB25" s="71">
        <v>0</v>
      </c>
      <c r="RC25" s="71">
        <v>0</v>
      </c>
      <c r="RD25" s="71">
        <v>0</v>
      </c>
      <c r="RE25" s="71">
        <v>0</v>
      </c>
      <c r="RF25" s="71">
        <v>0</v>
      </c>
      <c r="RG25" s="71">
        <v>0</v>
      </c>
      <c r="RH25" s="71">
        <v>0</v>
      </c>
      <c r="RI25" s="71">
        <v>0</v>
      </c>
      <c r="RJ25" s="71">
        <v>0</v>
      </c>
      <c r="RK25" s="71">
        <v>1</v>
      </c>
      <c r="RL25" s="71">
        <v>0</v>
      </c>
      <c r="RM25" s="71">
        <v>0</v>
      </c>
      <c r="RN25" s="71">
        <v>0</v>
      </c>
      <c r="RO25" s="71">
        <v>0</v>
      </c>
      <c r="RP25" s="71">
        <v>0</v>
      </c>
      <c r="RQ25" s="71">
        <v>0</v>
      </c>
      <c r="RR25" s="71">
        <v>0</v>
      </c>
      <c r="RS25" s="71">
        <v>2</v>
      </c>
      <c r="RT25" s="71">
        <v>0</v>
      </c>
      <c r="RU25" s="71">
        <v>0</v>
      </c>
      <c r="RV25" s="71">
        <v>0</v>
      </c>
      <c r="RW25" s="71">
        <v>0</v>
      </c>
      <c r="RX25" s="71">
        <v>0</v>
      </c>
      <c r="RY25" s="71">
        <v>0</v>
      </c>
      <c r="RZ25" s="71">
        <v>0</v>
      </c>
      <c r="SA25" s="71">
        <v>0</v>
      </c>
      <c r="SB25" s="71">
        <v>0</v>
      </c>
      <c r="SC25" s="71">
        <v>0</v>
      </c>
      <c r="SD25" s="71">
        <v>0</v>
      </c>
      <c r="SE25" s="71">
        <v>0</v>
      </c>
      <c r="SF25" s="71">
        <v>1</v>
      </c>
      <c r="SG25" s="71">
        <v>0</v>
      </c>
      <c r="SH25" s="71">
        <v>0</v>
      </c>
    </row>
    <row r="26" spans="1:502">
      <c r="A26" s="16" t="s">
        <v>2245</v>
      </c>
      <c r="B26" s="70">
        <v>18</v>
      </c>
      <c r="C26" s="70">
        <v>18</v>
      </c>
      <c r="D26" s="70">
        <v>1</v>
      </c>
      <c r="E26" s="70">
        <v>2021</v>
      </c>
      <c r="F26" s="70" t="s">
        <v>160</v>
      </c>
      <c r="G26" s="1073" t="s">
        <v>2227</v>
      </c>
      <c r="H26" s="70" t="s">
        <v>2228</v>
      </c>
      <c r="I26" s="1066"/>
      <c r="J26" s="73">
        <v>0</v>
      </c>
      <c r="K26" s="73">
        <v>0</v>
      </c>
      <c r="L26" s="73">
        <v>0</v>
      </c>
      <c r="M26" s="73">
        <v>0</v>
      </c>
      <c r="N26" s="73">
        <v>0</v>
      </c>
      <c r="O26" s="73">
        <v>0</v>
      </c>
      <c r="P26" s="73">
        <v>0</v>
      </c>
      <c r="Q26" s="73">
        <v>0</v>
      </c>
      <c r="R26" s="73">
        <v>5.4139999999999997</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3.427</v>
      </c>
      <c r="AK26" s="73">
        <v>2.5249999999999999</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22.905000000000001</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5.4139999999999997</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3.427</v>
      </c>
      <c r="EL26" s="73">
        <v>2.5249999999999999</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22.905000000000001</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11.366</v>
      </c>
      <c r="HL26" s="73">
        <v>0</v>
      </c>
      <c r="HM26" s="73">
        <v>0</v>
      </c>
      <c r="HN26" s="73">
        <v>0</v>
      </c>
      <c r="HO26" s="73">
        <v>0</v>
      </c>
      <c r="HP26" s="73">
        <v>0</v>
      </c>
      <c r="HQ26" s="73">
        <v>0</v>
      </c>
      <c r="HR26" s="73">
        <v>0</v>
      </c>
      <c r="HS26" s="73">
        <v>0</v>
      </c>
      <c r="HT26" s="73">
        <v>0</v>
      </c>
      <c r="HU26" s="73">
        <v>0</v>
      </c>
      <c r="HV26" s="73">
        <v>0</v>
      </c>
      <c r="HW26" s="73">
        <v>0</v>
      </c>
      <c r="HX26" s="73">
        <v>22.905000000000001</v>
      </c>
      <c r="HY26" s="73">
        <v>0</v>
      </c>
      <c r="HZ26" s="73">
        <v>0</v>
      </c>
      <c r="IA26" s="73">
        <v>0</v>
      </c>
      <c r="IB26" s="73">
        <v>0</v>
      </c>
      <c r="IC26" s="73">
        <v>0</v>
      </c>
      <c r="ID26" s="73">
        <v>0</v>
      </c>
      <c r="IE26" s="73">
        <v>0</v>
      </c>
      <c r="IF26" s="73">
        <v>11.366</v>
      </c>
      <c r="IG26" s="73">
        <v>0</v>
      </c>
      <c r="IH26" s="73">
        <v>0</v>
      </c>
      <c r="II26" s="73">
        <v>0</v>
      </c>
      <c r="IJ26" s="73">
        <v>0</v>
      </c>
      <c r="IK26" s="73">
        <v>0</v>
      </c>
      <c r="IL26" s="73">
        <v>0</v>
      </c>
      <c r="IM26" s="73">
        <v>0</v>
      </c>
      <c r="IN26" s="73">
        <v>0</v>
      </c>
      <c r="IO26" s="73">
        <v>0</v>
      </c>
      <c r="IP26" s="73">
        <v>0</v>
      </c>
      <c r="IQ26" s="73">
        <v>0</v>
      </c>
      <c r="IR26" s="73">
        <v>0</v>
      </c>
      <c r="IS26" s="73">
        <v>22.905000000000001</v>
      </c>
      <c r="IT26" s="73">
        <v>0</v>
      </c>
      <c r="IU26" s="73">
        <v>0</v>
      </c>
      <c r="IV26" s="74">
        <v>0</v>
      </c>
      <c r="IW26" s="71">
        <v>0</v>
      </c>
      <c r="IX26" s="71">
        <v>0</v>
      </c>
      <c r="IY26" s="71">
        <v>0</v>
      </c>
      <c r="IZ26" s="71">
        <v>0</v>
      </c>
      <c r="JA26" s="71">
        <v>0</v>
      </c>
      <c r="JB26" s="71">
        <v>0</v>
      </c>
      <c r="JC26" s="71">
        <v>0</v>
      </c>
      <c r="JD26" s="71">
        <v>0</v>
      </c>
      <c r="JE26" s="71">
        <v>1</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1</v>
      </c>
      <c r="JX26" s="71">
        <v>1</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1</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1</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1</v>
      </c>
      <c r="NY26" s="71">
        <v>1</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1</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3</v>
      </c>
      <c r="QY26" s="71">
        <v>0</v>
      </c>
      <c r="QZ26" s="71">
        <v>0</v>
      </c>
      <c r="RA26" s="71">
        <v>0</v>
      </c>
      <c r="RB26" s="71">
        <v>0</v>
      </c>
      <c r="RC26" s="71">
        <v>0</v>
      </c>
      <c r="RD26" s="71">
        <v>0</v>
      </c>
      <c r="RE26" s="71">
        <v>0</v>
      </c>
      <c r="RF26" s="71">
        <v>0</v>
      </c>
      <c r="RG26" s="71">
        <v>0</v>
      </c>
      <c r="RH26" s="71">
        <v>0</v>
      </c>
      <c r="RI26" s="71">
        <v>0</v>
      </c>
      <c r="RJ26" s="71">
        <v>0</v>
      </c>
      <c r="RK26" s="71">
        <v>1</v>
      </c>
      <c r="RL26" s="71">
        <v>0</v>
      </c>
      <c r="RM26" s="71">
        <v>0</v>
      </c>
      <c r="RN26" s="71">
        <v>0</v>
      </c>
      <c r="RO26" s="71">
        <v>0</v>
      </c>
      <c r="RP26" s="71">
        <v>0</v>
      </c>
      <c r="RQ26" s="71">
        <v>0</v>
      </c>
      <c r="RR26" s="71">
        <v>0</v>
      </c>
      <c r="RS26" s="71">
        <v>3</v>
      </c>
      <c r="RT26" s="71">
        <v>0</v>
      </c>
      <c r="RU26" s="71">
        <v>0</v>
      </c>
      <c r="RV26" s="71">
        <v>0</v>
      </c>
      <c r="RW26" s="71">
        <v>0</v>
      </c>
      <c r="RX26" s="71">
        <v>0</v>
      </c>
      <c r="RY26" s="71">
        <v>0</v>
      </c>
      <c r="RZ26" s="71">
        <v>0</v>
      </c>
      <c r="SA26" s="71">
        <v>0</v>
      </c>
      <c r="SB26" s="71">
        <v>0</v>
      </c>
      <c r="SC26" s="71">
        <v>0</v>
      </c>
      <c r="SD26" s="71">
        <v>0</v>
      </c>
      <c r="SE26" s="71">
        <v>0</v>
      </c>
      <c r="SF26" s="71">
        <v>1</v>
      </c>
      <c r="SG26" s="71">
        <v>0</v>
      </c>
      <c r="SH26" s="71">
        <v>0</v>
      </c>
    </row>
    <row r="27" spans="1:502">
      <c r="A27" s="16" t="s">
        <v>2246</v>
      </c>
      <c r="B27" s="70">
        <v>19</v>
      </c>
      <c r="C27" s="70">
        <v>19</v>
      </c>
      <c r="D27" s="70">
        <v>1</v>
      </c>
      <c r="E27" s="70">
        <v>2022</v>
      </c>
      <c r="F27" s="70" t="s">
        <v>161</v>
      </c>
      <c r="G27" s="1073" t="s">
        <v>2227</v>
      </c>
      <c r="H27" s="70" t="s">
        <v>2228</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2247</v>
      </c>
      <c r="B28" s="70">
        <v>20</v>
      </c>
      <c r="C28" s="70">
        <v>20</v>
      </c>
      <c r="D28" s="70">
        <v>1</v>
      </c>
      <c r="E28" s="70">
        <v>2023</v>
      </c>
      <c r="F28" s="70" t="s">
        <v>1539</v>
      </c>
      <c r="G28" s="1073" t="s">
        <v>2227</v>
      </c>
      <c r="H28" s="70" t="s">
        <v>2228</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2248</v>
      </c>
      <c r="B29" s="70">
        <v>21</v>
      </c>
      <c r="C29" s="70">
        <v>21</v>
      </c>
      <c r="D29" s="70">
        <v>1</v>
      </c>
      <c r="E29" s="70">
        <v>2024</v>
      </c>
      <c r="F29" s="70" t="s">
        <v>1554</v>
      </c>
      <c r="G29" s="1073" t="s">
        <v>2227</v>
      </c>
      <c r="H29" s="70" t="s">
        <v>2228</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2542</v>
      </c>
      <c r="B30" s="70">
        <v>22</v>
      </c>
      <c r="C30" s="70">
        <v>22</v>
      </c>
      <c r="D30" s="70">
        <v>1</v>
      </c>
      <c r="E30" s="70">
        <v>2025</v>
      </c>
      <c r="F30" s="70" t="s">
        <v>1564</v>
      </c>
      <c r="G30" s="1073" t="s">
        <v>2227</v>
      </c>
      <c r="H30" s="70" t="s">
        <v>2228</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2543</v>
      </c>
      <c r="B31" s="70">
        <v>23</v>
      </c>
      <c r="C31" s="70">
        <v>23</v>
      </c>
      <c r="D31" s="70">
        <v>1</v>
      </c>
      <c r="E31" s="70">
        <v>2026</v>
      </c>
      <c r="F31" s="70" t="s">
        <v>1565</v>
      </c>
      <c r="G31" s="1073" t="s">
        <v>2227</v>
      </c>
      <c r="H31" s="70" t="s">
        <v>2228</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2544</v>
      </c>
      <c r="B32" s="70">
        <v>24</v>
      </c>
      <c r="C32" s="70">
        <v>24</v>
      </c>
      <c r="D32" s="70">
        <v>1</v>
      </c>
      <c r="E32" s="70">
        <v>2027</v>
      </c>
      <c r="F32" s="70" t="s">
        <v>1566</v>
      </c>
      <c r="G32" s="1073" t="s">
        <v>2227</v>
      </c>
      <c r="H32" s="70" t="s">
        <v>2228</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2545</v>
      </c>
      <c r="B33" s="70">
        <v>25</v>
      </c>
      <c r="C33" s="70">
        <v>25</v>
      </c>
      <c r="D33" s="70">
        <v>1</v>
      </c>
      <c r="E33" s="70">
        <v>2028</v>
      </c>
      <c r="F33" s="70" t="s">
        <v>1567</v>
      </c>
      <c r="G33" s="1073" t="s">
        <v>2227</v>
      </c>
      <c r="H33" s="70" t="s">
        <v>2228</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2546</v>
      </c>
      <c r="B34" s="70">
        <v>26</v>
      </c>
      <c r="C34" s="70">
        <v>26</v>
      </c>
      <c r="D34" s="70">
        <v>1</v>
      </c>
      <c r="E34" s="70">
        <v>2029</v>
      </c>
      <c r="F34" s="70" t="s">
        <v>1568</v>
      </c>
      <c r="G34" s="1073" t="s">
        <v>2227</v>
      </c>
      <c r="H34" s="70" t="s">
        <v>2228</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2547</v>
      </c>
      <c r="B35" s="70">
        <v>27</v>
      </c>
      <c r="C35" s="70">
        <v>27</v>
      </c>
      <c r="D35" s="70">
        <v>1</v>
      </c>
      <c r="E35" s="70">
        <v>2030</v>
      </c>
      <c r="F35" s="70" t="s">
        <v>1569</v>
      </c>
      <c r="G35" s="1073" t="s">
        <v>2227</v>
      </c>
      <c r="H35" s="70" t="s">
        <v>2228</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1563</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1570</v>
      </c>
      <c r="B57" s="70">
        <v>22</v>
      </c>
      <c r="C57" s="70">
        <v>22</v>
      </c>
      <c r="D57" s="70">
        <v>2</v>
      </c>
      <c r="E57" s="70">
        <v>2025</v>
      </c>
      <c r="F57" s="70" t="s">
        <v>1564</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1571</v>
      </c>
      <c r="B58" s="70">
        <v>23</v>
      </c>
      <c r="C58" s="70">
        <v>23</v>
      </c>
      <c r="D58" s="70">
        <v>2</v>
      </c>
      <c r="E58" s="70">
        <v>2026</v>
      </c>
      <c r="F58" s="70" t="s">
        <v>1565</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1572</v>
      </c>
      <c r="B59" s="70">
        <v>24</v>
      </c>
      <c r="C59" s="70">
        <v>24</v>
      </c>
      <c r="D59" s="70">
        <v>2</v>
      </c>
      <c r="E59" s="70">
        <v>2027</v>
      </c>
      <c r="F59" s="70" t="s">
        <v>1566</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1573</v>
      </c>
      <c r="B60" s="70">
        <v>25</v>
      </c>
      <c r="C60" s="70">
        <v>25</v>
      </c>
      <c r="D60" s="70">
        <v>2</v>
      </c>
      <c r="E60" s="70">
        <v>2028</v>
      </c>
      <c r="F60" s="70" t="s">
        <v>1567</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1574</v>
      </c>
      <c r="B61" s="70">
        <v>26</v>
      </c>
      <c r="C61" s="70">
        <v>26</v>
      </c>
      <c r="D61" s="70">
        <v>2</v>
      </c>
      <c r="E61" s="70">
        <v>2029</v>
      </c>
      <c r="F61" s="70" t="s">
        <v>1568</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1575</v>
      </c>
      <c r="B62" s="70">
        <v>27</v>
      </c>
      <c r="C62" s="70">
        <v>27</v>
      </c>
      <c r="D62" s="70">
        <v>2</v>
      </c>
      <c r="E62" s="70">
        <v>2030</v>
      </c>
      <c r="F62" s="70" t="s">
        <v>1569</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1634</v>
      </c>
      <c r="AE4" s="1058" t="s">
        <v>1634</v>
      </c>
      <c r="AF4" s="1058" t="s">
        <v>1634</v>
      </c>
      <c r="AG4" s="1058" t="s">
        <v>1634</v>
      </c>
      <c r="AH4" s="1058" t="s">
        <v>1634</v>
      </c>
      <c r="AI4" s="1058" t="s">
        <v>1634</v>
      </c>
      <c r="AJ4" s="1058" t="s">
        <v>1634</v>
      </c>
      <c r="AK4" s="1058" t="s">
        <v>1634</v>
      </c>
      <c r="AL4" s="1058" t="s">
        <v>1634</v>
      </c>
      <c r="AM4" s="1058" t="s">
        <v>1634</v>
      </c>
      <c r="AN4" s="1058" t="s">
        <v>1634</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1576</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2414</v>
      </c>
      <c r="B10" s="70">
        <v>2</v>
      </c>
      <c r="C10" s="70">
        <v>18</v>
      </c>
      <c r="D10" s="70">
        <v>2</v>
      </c>
      <c r="E10" s="70">
        <v>2024</v>
      </c>
      <c r="F10" s="70" t="s">
        <v>1554</v>
      </c>
      <c r="G10" s="1073" t="s">
        <v>2411</v>
      </c>
      <c r="H10" s="70" t="s">
        <v>2412</v>
      </c>
      <c r="I10" s="1066"/>
      <c r="J10" s="73">
        <v>23398</v>
      </c>
      <c r="K10" s="71">
        <v>29499505.000000004</v>
      </c>
      <c r="L10" s="71">
        <v>71404</v>
      </c>
      <c r="M10" s="71">
        <v>90019245</v>
      </c>
      <c r="N10" s="71">
        <v>19900</v>
      </c>
      <c r="O10" s="71">
        <v>43504607.000000007</v>
      </c>
      <c r="P10" s="71">
        <v>0</v>
      </c>
      <c r="Q10" s="71">
        <v>0</v>
      </c>
      <c r="R10" s="71">
        <v>0</v>
      </c>
      <c r="S10" s="71">
        <v>0</v>
      </c>
      <c r="T10" s="71">
        <v>0</v>
      </c>
      <c r="U10" s="71">
        <v>0</v>
      </c>
      <c r="V10" s="71">
        <v>0</v>
      </c>
      <c r="W10" s="71">
        <v>0</v>
      </c>
      <c r="X10" s="71">
        <v>0</v>
      </c>
      <c r="Y10" s="71">
        <v>0</v>
      </c>
      <c r="Z10" s="71">
        <v>163023357.00000003</v>
      </c>
      <c r="AA10" s="71">
        <v>12397548</v>
      </c>
      <c r="AB10" s="71">
        <v>134652673</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2462</v>
      </c>
      <c r="B11" s="70">
        <v>3</v>
      </c>
      <c r="C11" s="70">
        <v>18</v>
      </c>
      <c r="D11" s="70">
        <v>3</v>
      </c>
      <c r="E11" s="70">
        <v>2024</v>
      </c>
      <c r="F11" s="70" t="s">
        <v>1554</v>
      </c>
      <c r="G11" s="1073" t="s">
        <v>2459</v>
      </c>
      <c r="H11" s="70" t="s">
        <v>2460</v>
      </c>
      <c r="I11" s="1066"/>
      <c r="J11" s="73">
        <v>358037</v>
      </c>
      <c r="K11" s="71">
        <v>453697617.00000006</v>
      </c>
      <c r="L11" s="71">
        <v>706130</v>
      </c>
      <c r="M11" s="71">
        <v>894250775</v>
      </c>
      <c r="N11" s="71">
        <v>171100</v>
      </c>
      <c r="O11" s="71">
        <v>383377081.00000006</v>
      </c>
      <c r="P11" s="71">
        <v>720</v>
      </c>
      <c r="Q11" s="71">
        <v>4121563</v>
      </c>
      <c r="R11" s="71">
        <v>52</v>
      </c>
      <c r="S11" s="71">
        <v>429705</v>
      </c>
      <c r="T11" s="71">
        <v>0</v>
      </c>
      <c r="U11" s="71">
        <v>0</v>
      </c>
      <c r="V11" s="71">
        <v>0</v>
      </c>
      <c r="W11" s="71">
        <v>0</v>
      </c>
      <c r="X11" s="71">
        <v>0</v>
      </c>
      <c r="Y11" s="71">
        <v>2698</v>
      </c>
      <c r="Z11" s="71">
        <v>1735879438.7626801</v>
      </c>
      <c r="AA11" s="71">
        <v>812779218.99999988</v>
      </c>
      <c r="AB11" s="71">
        <v>4181403873</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2486</v>
      </c>
      <c r="B12" s="70">
        <v>4</v>
      </c>
      <c r="C12" s="70">
        <v>18</v>
      </c>
      <c r="D12" s="70">
        <v>4</v>
      </c>
      <c r="E12" s="70">
        <v>2024</v>
      </c>
      <c r="F12" s="70" t="s">
        <v>1554</v>
      </c>
      <c r="G12" s="1073" t="s">
        <v>2483</v>
      </c>
      <c r="H12" s="70" t="s">
        <v>2484</v>
      </c>
      <c r="I12" s="1066"/>
      <c r="J12" s="73">
        <v>45554</v>
      </c>
      <c r="K12" s="71">
        <v>57394642.999999993</v>
      </c>
      <c r="L12" s="71">
        <v>20461</v>
      </c>
      <c r="M12" s="71">
        <v>25769255</v>
      </c>
      <c r="N12" s="71">
        <v>0</v>
      </c>
      <c r="O12" s="71">
        <v>0</v>
      </c>
      <c r="P12" s="71">
        <v>0</v>
      </c>
      <c r="Q12" s="71">
        <v>0</v>
      </c>
      <c r="R12" s="71">
        <v>0</v>
      </c>
      <c r="S12" s="71">
        <v>0</v>
      </c>
      <c r="T12" s="71">
        <v>0</v>
      </c>
      <c r="U12" s="71">
        <v>0</v>
      </c>
      <c r="V12" s="71">
        <v>0</v>
      </c>
      <c r="W12" s="71">
        <v>0</v>
      </c>
      <c r="X12" s="71">
        <v>0</v>
      </c>
      <c r="Y12" s="71">
        <v>0</v>
      </c>
      <c r="Z12" s="71">
        <v>83163897.999999985</v>
      </c>
      <c r="AA12" s="71">
        <v>89502111</v>
      </c>
      <c r="AB12" s="71">
        <v>554109364</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2343</v>
      </c>
      <c r="B13" s="70">
        <v>5</v>
      </c>
      <c r="C13" s="70">
        <v>18</v>
      </c>
      <c r="D13" s="70">
        <v>5</v>
      </c>
      <c r="E13" s="70">
        <v>2024</v>
      </c>
      <c r="F13" s="70" t="s">
        <v>1554</v>
      </c>
      <c r="G13" s="1073" t="s">
        <v>2340</v>
      </c>
      <c r="H13" s="70" t="s">
        <v>2341</v>
      </c>
      <c r="I13" s="1066"/>
      <c r="J13" s="73">
        <v>555027</v>
      </c>
      <c r="K13" s="71">
        <v>695583807</v>
      </c>
      <c r="L13" s="71">
        <v>449721</v>
      </c>
      <c r="M13" s="71">
        <v>562678084</v>
      </c>
      <c r="N13" s="71">
        <v>31500</v>
      </c>
      <c r="O13" s="71">
        <v>61442135</v>
      </c>
      <c r="P13" s="71">
        <v>335</v>
      </c>
      <c r="Q13" s="71">
        <v>1876881</v>
      </c>
      <c r="R13" s="71">
        <v>0</v>
      </c>
      <c r="S13" s="71">
        <v>0</v>
      </c>
      <c r="T13" s="71">
        <v>0</v>
      </c>
      <c r="U13" s="71">
        <v>0</v>
      </c>
      <c r="V13" s="71">
        <v>0</v>
      </c>
      <c r="W13" s="71">
        <v>0</v>
      </c>
      <c r="X13" s="71">
        <v>0</v>
      </c>
      <c r="Y13" s="71">
        <v>0</v>
      </c>
      <c r="Z13" s="71">
        <v>1321580907.0000002</v>
      </c>
      <c r="AA13" s="71">
        <v>1232614979</v>
      </c>
      <c r="AB13" s="71">
        <v>6107804527</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1648</v>
      </c>
      <c r="B14" s="70">
        <v>6</v>
      </c>
      <c r="C14" s="70">
        <v>18</v>
      </c>
      <c r="D14" s="70">
        <v>6</v>
      </c>
      <c r="E14" s="70">
        <v>2024</v>
      </c>
      <c r="F14" s="70" t="s">
        <v>1554</v>
      </c>
      <c r="G14" s="1073" t="s">
        <v>1645</v>
      </c>
      <c r="H14" s="70" t="s">
        <v>1646</v>
      </c>
      <c r="I14" s="1066"/>
      <c r="J14" s="73">
        <v>364943</v>
      </c>
      <c r="K14" s="71">
        <v>460187099</v>
      </c>
      <c r="L14" s="71">
        <v>939883</v>
      </c>
      <c r="M14" s="71">
        <v>1185331173</v>
      </c>
      <c r="N14" s="71">
        <v>88200</v>
      </c>
      <c r="O14" s="71">
        <v>182139385</v>
      </c>
      <c r="P14" s="71">
        <v>2196</v>
      </c>
      <c r="Q14" s="71">
        <v>13765064</v>
      </c>
      <c r="R14" s="71">
        <v>0</v>
      </c>
      <c r="S14" s="71">
        <v>0</v>
      </c>
      <c r="T14" s="71">
        <v>0</v>
      </c>
      <c r="U14" s="71">
        <v>0</v>
      </c>
      <c r="V14" s="71">
        <v>0</v>
      </c>
      <c r="W14" s="71">
        <v>0</v>
      </c>
      <c r="X14" s="71">
        <v>0</v>
      </c>
      <c r="Y14" s="71">
        <v>0</v>
      </c>
      <c r="Z14" s="71">
        <v>1841422721</v>
      </c>
      <c r="AA14" s="71">
        <v>823612659</v>
      </c>
      <c r="AB14" s="71">
        <v>3669833544</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2351</v>
      </c>
      <c r="B15" s="70">
        <v>7</v>
      </c>
      <c r="C15" s="70">
        <v>18</v>
      </c>
      <c r="D15" s="70">
        <v>7</v>
      </c>
      <c r="E15" s="70">
        <v>2024</v>
      </c>
      <c r="F15" s="70" t="s">
        <v>1554</v>
      </c>
      <c r="G15" s="1073" t="s">
        <v>2348</v>
      </c>
      <c r="H15" s="70" t="s">
        <v>2349</v>
      </c>
      <c r="I15" s="1066"/>
      <c r="J15" s="73">
        <v>38161</v>
      </c>
      <c r="K15" s="71">
        <v>47988800.000000007</v>
      </c>
      <c r="L15" s="71">
        <v>38429</v>
      </c>
      <c r="M15" s="71">
        <v>48244724.999999993</v>
      </c>
      <c r="N15" s="71">
        <v>0</v>
      </c>
      <c r="O15" s="71">
        <v>0</v>
      </c>
      <c r="P15" s="71">
        <v>0</v>
      </c>
      <c r="Q15" s="71">
        <v>0</v>
      </c>
      <c r="R15" s="71">
        <v>0</v>
      </c>
      <c r="S15" s="71">
        <v>0</v>
      </c>
      <c r="T15" s="71">
        <v>0</v>
      </c>
      <c r="U15" s="71">
        <v>0</v>
      </c>
      <c r="V15" s="71">
        <v>0</v>
      </c>
      <c r="W15" s="71">
        <v>0</v>
      </c>
      <c r="X15" s="71">
        <v>0</v>
      </c>
      <c r="Y15" s="71">
        <v>0</v>
      </c>
      <c r="Z15" s="71">
        <v>96233525</v>
      </c>
      <c r="AA15" s="71">
        <v>89989984</v>
      </c>
      <c r="AB15" s="71">
        <v>681667385</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2418</v>
      </c>
      <c r="B16" s="70">
        <v>8</v>
      </c>
      <c r="C16" s="70">
        <v>18</v>
      </c>
      <c r="D16" s="70">
        <v>8</v>
      </c>
      <c r="E16" s="70">
        <v>2024</v>
      </c>
      <c r="F16" s="70" t="s">
        <v>1554</v>
      </c>
      <c r="G16" s="1073" t="s">
        <v>2415</v>
      </c>
      <c r="H16" s="70" t="s">
        <v>2416</v>
      </c>
      <c r="I16" s="1066"/>
      <c r="J16" s="73">
        <v>181766</v>
      </c>
      <c r="K16" s="71">
        <v>230878321</v>
      </c>
      <c r="L16" s="71">
        <v>341848</v>
      </c>
      <c r="M16" s="71">
        <v>433981496</v>
      </c>
      <c r="N16" s="71">
        <v>19100</v>
      </c>
      <c r="O16" s="71">
        <v>43040953</v>
      </c>
      <c r="P16" s="71">
        <v>701</v>
      </c>
      <c r="Q16" s="71">
        <v>4011952</v>
      </c>
      <c r="R16" s="71">
        <v>191</v>
      </c>
      <c r="S16" s="71">
        <v>1588034.0000000002</v>
      </c>
      <c r="T16" s="71">
        <v>0</v>
      </c>
      <c r="U16" s="71">
        <v>0</v>
      </c>
      <c r="V16" s="71">
        <v>0</v>
      </c>
      <c r="W16" s="71">
        <v>0</v>
      </c>
      <c r="X16" s="71">
        <v>0</v>
      </c>
      <c r="Y16" s="71">
        <v>0</v>
      </c>
      <c r="Z16" s="71">
        <v>713500756.15979993</v>
      </c>
      <c r="AA16" s="71">
        <v>397440019</v>
      </c>
      <c r="AB16" s="71">
        <v>1966420214</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2379</v>
      </c>
      <c r="B17" s="70">
        <v>9</v>
      </c>
      <c r="C17" s="70">
        <v>18</v>
      </c>
      <c r="D17" s="70">
        <v>9</v>
      </c>
      <c r="E17" s="70">
        <v>2024</v>
      </c>
      <c r="F17" s="70" t="s">
        <v>1554</v>
      </c>
      <c r="G17" s="1073" t="s">
        <v>2376</v>
      </c>
      <c r="H17" s="70" t="s">
        <v>2377</v>
      </c>
      <c r="I17" s="1066"/>
      <c r="J17" s="73">
        <v>126108</v>
      </c>
      <c r="K17" s="71">
        <v>155496886</v>
      </c>
      <c r="L17" s="71">
        <v>15362</v>
      </c>
      <c r="M17" s="71">
        <v>18940205.000000004</v>
      </c>
      <c r="N17" s="71">
        <v>30700</v>
      </c>
      <c r="O17" s="71">
        <v>76098229</v>
      </c>
      <c r="P17" s="71">
        <v>71</v>
      </c>
      <c r="Q17" s="71">
        <v>369616</v>
      </c>
      <c r="R17" s="71">
        <v>0</v>
      </c>
      <c r="S17" s="71">
        <v>0</v>
      </c>
      <c r="T17" s="71">
        <v>0</v>
      </c>
      <c r="U17" s="71">
        <v>0</v>
      </c>
      <c r="V17" s="71">
        <v>0</v>
      </c>
      <c r="W17" s="71">
        <v>0</v>
      </c>
      <c r="X17" s="71">
        <v>0</v>
      </c>
      <c r="Y17" s="71">
        <v>0</v>
      </c>
      <c r="Z17" s="71">
        <v>250904936</v>
      </c>
      <c r="AA17" s="71">
        <v>234736556</v>
      </c>
      <c r="AB17" s="71">
        <v>1408291023</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1723</v>
      </c>
      <c r="B18" s="70">
        <v>10</v>
      </c>
      <c r="C18" s="70">
        <v>18</v>
      </c>
      <c r="D18" s="70">
        <v>10</v>
      </c>
      <c r="E18" s="70">
        <v>2024</v>
      </c>
      <c r="F18" s="70" t="s">
        <v>1554</v>
      </c>
      <c r="G18" s="1073" t="s">
        <v>1702</v>
      </c>
      <c r="H18" s="70" t="s">
        <v>1703</v>
      </c>
      <c r="I18" s="1066"/>
      <c r="J18" s="73">
        <v>204656</v>
      </c>
      <c r="K18" s="71">
        <v>266574479</v>
      </c>
      <c r="L18" s="71">
        <v>63765</v>
      </c>
      <c r="M18" s="71">
        <v>82984429.999999985</v>
      </c>
      <c r="N18" s="71">
        <v>0</v>
      </c>
      <c r="O18" s="71">
        <v>0</v>
      </c>
      <c r="P18" s="71">
        <v>0</v>
      </c>
      <c r="Q18" s="71">
        <v>0</v>
      </c>
      <c r="R18" s="71">
        <v>0</v>
      </c>
      <c r="S18" s="71">
        <v>0</v>
      </c>
      <c r="T18" s="71">
        <v>0</v>
      </c>
      <c r="U18" s="71">
        <v>0</v>
      </c>
      <c r="V18" s="71">
        <v>0</v>
      </c>
      <c r="W18" s="71">
        <v>0</v>
      </c>
      <c r="X18" s="71">
        <v>0</v>
      </c>
      <c r="Y18" s="71">
        <v>0</v>
      </c>
      <c r="Z18" s="71">
        <v>349558909</v>
      </c>
      <c r="AA18" s="71">
        <v>554993251</v>
      </c>
      <c r="AB18" s="71">
        <v>2974918042</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2430</v>
      </c>
      <c r="B19" s="70">
        <v>11</v>
      </c>
      <c r="C19" s="70">
        <v>18</v>
      </c>
      <c r="D19" s="70">
        <v>11</v>
      </c>
      <c r="E19" s="70">
        <v>2024</v>
      </c>
      <c r="F19" s="70" t="s">
        <v>1554</v>
      </c>
      <c r="G19" s="1073" t="s">
        <v>2427</v>
      </c>
      <c r="H19" s="70" t="s">
        <v>2428</v>
      </c>
      <c r="I19" s="1066"/>
      <c r="J19" s="73">
        <v>79383</v>
      </c>
      <c r="K19" s="71">
        <v>104524810</v>
      </c>
      <c r="L19" s="71">
        <v>49584</v>
      </c>
      <c r="M19" s="71">
        <v>65226433</v>
      </c>
      <c r="N19" s="71">
        <v>0</v>
      </c>
      <c r="O19" s="71">
        <v>0</v>
      </c>
      <c r="P19" s="71">
        <v>0</v>
      </c>
      <c r="Q19" s="71">
        <v>0</v>
      </c>
      <c r="R19" s="71">
        <v>0</v>
      </c>
      <c r="S19" s="71">
        <v>0</v>
      </c>
      <c r="T19" s="71">
        <v>0</v>
      </c>
      <c r="U19" s="71">
        <v>0</v>
      </c>
      <c r="V19" s="71">
        <v>0</v>
      </c>
      <c r="W19" s="71">
        <v>0</v>
      </c>
      <c r="X19" s="71">
        <v>0</v>
      </c>
      <c r="Y19" s="71">
        <v>0</v>
      </c>
      <c r="Z19" s="71">
        <v>169751243</v>
      </c>
      <c r="AA19" s="71">
        <v>180912650</v>
      </c>
      <c r="AB19" s="71">
        <v>1150779754</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2446</v>
      </c>
      <c r="B20" s="70">
        <v>12</v>
      </c>
      <c r="C20" s="70">
        <v>18</v>
      </c>
      <c r="D20" s="70">
        <v>12</v>
      </c>
      <c r="E20" s="70">
        <v>2024</v>
      </c>
      <c r="F20" s="70" t="s">
        <v>1554</v>
      </c>
      <c r="G20" s="1073" t="s">
        <v>2443</v>
      </c>
      <c r="H20" s="70" t="s">
        <v>2444</v>
      </c>
      <c r="I20" s="1066"/>
      <c r="J20" s="73">
        <v>31588</v>
      </c>
      <c r="K20" s="71">
        <v>39770411.999999993</v>
      </c>
      <c r="L20" s="71">
        <v>61747</v>
      </c>
      <c r="M20" s="71">
        <v>77746956.000000015</v>
      </c>
      <c r="N20" s="71">
        <v>0</v>
      </c>
      <c r="O20" s="71">
        <v>0</v>
      </c>
      <c r="P20" s="71">
        <v>0</v>
      </c>
      <c r="Q20" s="71">
        <v>0</v>
      </c>
      <c r="R20" s="71">
        <v>0</v>
      </c>
      <c r="S20" s="71">
        <v>0</v>
      </c>
      <c r="T20" s="71">
        <v>0</v>
      </c>
      <c r="U20" s="71">
        <v>0</v>
      </c>
      <c r="V20" s="71">
        <v>0</v>
      </c>
      <c r="W20" s="71">
        <v>0</v>
      </c>
      <c r="X20" s="71">
        <v>0</v>
      </c>
      <c r="Y20" s="71">
        <v>0</v>
      </c>
      <c r="Z20" s="71">
        <v>117517368</v>
      </c>
      <c r="AA20" s="71">
        <v>76838861</v>
      </c>
      <c r="AB20" s="71">
        <v>634400755</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1652</v>
      </c>
      <c r="B21" s="70">
        <v>13</v>
      </c>
      <c r="C21" s="70">
        <v>18</v>
      </c>
      <c r="D21" s="70">
        <v>13</v>
      </c>
      <c r="E21" s="70">
        <v>2024</v>
      </c>
      <c r="F21" s="70" t="s">
        <v>1554</v>
      </c>
      <c r="G21" s="1073" t="s">
        <v>1649</v>
      </c>
      <c r="H21" s="70" t="s">
        <v>1650</v>
      </c>
      <c r="I21" s="1066"/>
      <c r="J21" s="73">
        <v>199635</v>
      </c>
      <c r="K21" s="71">
        <v>245802349</v>
      </c>
      <c r="L21" s="71">
        <v>11422</v>
      </c>
      <c r="M21" s="71">
        <v>14060852</v>
      </c>
      <c r="N21" s="71">
        <v>8000</v>
      </c>
      <c r="O21" s="71">
        <v>13920093.000000002</v>
      </c>
      <c r="P21" s="71">
        <v>0</v>
      </c>
      <c r="Q21" s="71">
        <v>0</v>
      </c>
      <c r="R21" s="71">
        <v>0</v>
      </c>
      <c r="S21" s="71">
        <v>0</v>
      </c>
      <c r="T21" s="71">
        <v>0</v>
      </c>
      <c r="U21" s="71">
        <v>0</v>
      </c>
      <c r="V21" s="71">
        <v>0</v>
      </c>
      <c r="W21" s="71">
        <v>0</v>
      </c>
      <c r="X21" s="71">
        <v>0</v>
      </c>
      <c r="Y21" s="71">
        <v>0</v>
      </c>
      <c r="Z21" s="71">
        <v>273783294</v>
      </c>
      <c r="AA21" s="71">
        <v>443627925</v>
      </c>
      <c r="AB21" s="71">
        <v>3672120624</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1640</v>
      </c>
      <c r="B22" s="70">
        <v>14</v>
      </c>
      <c r="C22" s="70">
        <v>18</v>
      </c>
      <c r="D22" s="70">
        <v>14</v>
      </c>
      <c r="E22" s="70">
        <v>2024</v>
      </c>
      <c r="F22" s="70" t="s">
        <v>1554</v>
      </c>
      <c r="G22" s="1073" t="s">
        <v>1637</v>
      </c>
      <c r="H22" s="70" t="s">
        <v>1638</v>
      </c>
      <c r="I22" s="1066"/>
      <c r="J22" s="73">
        <v>463594</v>
      </c>
      <c r="K22" s="71">
        <v>604912498.99999988</v>
      </c>
      <c r="L22" s="71">
        <v>187155</v>
      </c>
      <c r="M22" s="71">
        <v>243695045.00000003</v>
      </c>
      <c r="N22" s="71">
        <v>0</v>
      </c>
      <c r="O22" s="71">
        <v>0</v>
      </c>
      <c r="P22" s="71">
        <v>0</v>
      </c>
      <c r="Q22" s="71">
        <v>0</v>
      </c>
      <c r="R22" s="71">
        <v>0</v>
      </c>
      <c r="S22" s="71">
        <v>0</v>
      </c>
      <c r="T22" s="71">
        <v>0</v>
      </c>
      <c r="U22" s="71">
        <v>0</v>
      </c>
      <c r="V22" s="71">
        <v>0</v>
      </c>
      <c r="W22" s="71">
        <v>0</v>
      </c>
      <c r="X22" s="71">
        <v>0</v>
      </c>
      <c r="Y22" s="71">
        <v>0</v>
      </c>
      <c r="Z22" s="71">
        <v>848607544</v>
      </c>
      <c r="AA22" s="71">
        <v>1050101033</v>
      </c>
      <c r="AB22" s="71">
        <v>4105085708</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1838</v>
      </c>
      <c r="B23" s="70">
        <v>15</v>
      </c>
      <c r="C23" s="70">
        <v>18</v>
      </c>
      <c r="D23" s="70">
        <v>15</v>
      </c>
      <c r="E23" s="70">
        <v>2024</v>
      </c>
      <c r="F23" s="70" t="s">
        <v>1554</v>
      </c>
      <c r="G23" s="1073" t="s">
        <v>1817</v>
      </c>
      <c r="H23" s="70" t="s">
        <v>1818</v>
      </c>
      <c r="I23" s="1066"/>
      <c r="J23" s="73">
        <v>113674</v>
      </c>
      <c r="K23" s="71">
        <v>145907065</v>
      </c>
      <c r="L23" s="71">
        <v>131006</v>
      </c>
      <c r="M23" s="71">
        <v>167952570</v>
      </c>
      <c r="N23" s="71">
        <v>4700</v>
      </c>
      <c r="O23" s="71">
        <v>10013841.000000002</v>
      </c>
      <c r="P23" s="71">
        <v>0</v>
      </c>
      <c r="Q23" s="71">
        <v>0</v>
      </c>
      <c r="R23" s="71">
        <v>0</v>
      </c>
      <c r="S23" s="71">
        <v>0</v>
      </c>
      <c r="T23" s="71">
        <v>0</v>
      </c>
      <c r="U23" s="71">
        <v>0</v>
      </c>
      <c r="V23" s="71">
        <v>0</v>
      </c>
      <c r="W23" s="71">
        <v>0</v>
      </c>
      <c r="X23" s="71">
        <v>0</v>
      </c>
      <c r="Y23" s="71">
        <v>0</v>
      </c>
      <c r="Z23" s="71">
        <v>323873476</v>
      </c>
      <c r="AA23" s="71">
        <v>236604298</v>
      </c>
      <c r="AB23" s="71">
        <v>1340705397</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2474</v>
      </c>
      <c r="B24" s="70">
        <v>16</v>
      </c>
      <c r="C24" s="70">
        <v>18</v>
      </c>
      <c r="D24" s="70">
        <v>16</v>
      </c>
      <c r="E24" s="70">
        <v>2024</v>
      </c>
      <c r="F24" s="70" t="s">
        <v>1554</v>
      </c>
      <c r="G24" s="1073" t="s">
        <v>2471</v>
      </c>
      <c r="H24" s="70" t="s">
        <v>2472</v>
      </c>
      <c r="I24" s="1066"/>
      <c r="J24" s="73">
        <v>199400</v>
      </c>
      <c r="K24" s="71">
        <v>253738001</v>
      </c>
      <c r="L24" s="71">
        <v>210479</v>
      </c>
      <c r="M24" s="71">
        <v>267132203</v>
      </c>
      <c r="N24" s="71">
        <v>0</v>
      </c>
      <c r="O24" s="71">
        <v>0</v>
      </c>
      <c r="P24" s="71">
        <v>0</v>
      </c>
      <c r="Q24" s="71">
        <v>0</v>
      </c>
      <c r="R24" s="71">
        <v>0</v>
      </c>
      <c r="S24" s="71">
        <v>0</v>
      </c>
      <c r="T24" s="71">
        <v>0</v>
      </c>
      <c r="U24" s="71">
        <v>0</v>
      </c>
      <c r="V24" s="71">
        <v>0</v>
      </c>
      <c r="W24" s="71">
        <v>0</v>
      </c>
      <c r="X24" s="71">
        <v>0</v>
      </c>
      <c r="Y24" s="71">
        <v>0</v>
      </c>
      <c r="Z24" s="71">
        <v>520870204.00000006</v>
      </c>
      <c r="AA24" s="71">
        <v>432285571</v>
      </c>
      <c r="AB24" s="71">
        <v>2849747120</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1677</v>
      </c>
      <c r="B25" s="70">
        <v>17</v>
      </c>
      <c r="C25" s="70">
        <v>18</v>
      </c>
      <c r="D25" s="70">
        <v>17</v>
      </c>
      <c r="E25" s="70">
        <v>2024</v>
      </c>
      <c r="F25" s="70" t="s">
        <v>1554</v>
      </c>
      <c r="G25" s="1073" t="s">
        <v>1674</v>
      </c>
      <c r="H25" s="70" t="s">
        <v>1675</v>
      </c>
      <c r="I25" s="1066"/>
      <c r="J25" s="73">
        <v>79926</v>
      </c>
      <c r="K25" s="71">
        <v>101505393</v>
      </c>
      <c r="L25" s="71">
        <v>184639</v>
      </c>
      <c r="M25" s="71">
        <v>234003899.00000003</v>
      </c>
      <c r="N25" s="71">
        <v>100</v>
      </c>
      <c r="O25" s="71">
        <v>190526.99999999997</v>
      </c>
      <c r="P25" s="71">
        <v>0</v>
      </c>
      <c r="Q25" s="71">
        <v>0</v>
      </c>
      <c r="R25" s="71">
        <v>0</v>
      </c>
      <c r="S25" s="71">
        <v>0</v>
      </c>
      <c r="T25" s="71">
        <v>0</v>
      </c>
      <c r="U25" s="71">
        <v>0</v>
      </c>
      <c r="V25" s="71">
        <v>0</v>
      </c>
      <c r="W25" s="71">
        <v>0</v>
      </c>
      <c r="X25" s="71">
        <v>0</v>
      </c>
      <c r="Y25" s="71">
        <v>0</v>
      </c>
      <c r="Z25" s="71">
        <v>335699819</v>
      </c>
      <c r="AA25" s="71">
        <v>184283374</v>
      </c>
      <c r="AB25" s="71">
        <v>1124444604</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1668</v>
      </c>
      <c r="B26" s="70">
        <v>18</v>
      </c>
      <c r="C26" s="70">
        <v>18</v>
      </c>
      <c r="D26" s="70">
        <v>18</v>
      </c>
      <c r="E26" s="70">
        <v>2024</v>
      </c>
      <c r="F26" s="70" t="s">
        <v>1554</v>
      </c>
      <c r="G26" s="1073" t="s">
        <v>1665</v>
      </c>
      <c r="H26" s="70" t="s">
        <v>1666</v>
      </c>
      <c r="I26" s="1066"/>
      <c r="J26" s="73">
        <v>192879</v>
      </c>
      <c r="K26" s="71">
        <v>236049725</v>
      </c>
      <c r="L26" s="71">
        <v>4740</v>
      </c>
      <c r="M26" s="71">
        <v>5799197</v>
      </c>
      <c r="N26" s="71">
        <v>0</v>
      </c>
      <c r="O26" s="71">
        <v>0</v>
      </c>
      <c r="P26" s="71">
        <v>0</v>
      </c>
      <c r="Q26" s="71">
        <v>0</v>
      </c>
      <c r="R26" s="71">
        <v>0</v>
      </c>
      <c r="S26" s="71">
        <v>0</v>
      </c>
      <c r="T26" s="71">
        <v>0</v>
      </c>
      <c r="U26" s="71">
        <v>0</v>
      </c>
      <c r="V26" s="71">
        <v>0</v>
      </c>
      <c r="W26" s="71">
        <v>0</v>
      </c>
      <c r="X26" s="71">
        <v>0</v>
      </c>
      <c r="Y26" s="71">
        <v>0</v>
      </c>
      <c r="Z26" s="71">
        <v>241848922</v>
      </c>
      <c r="AA26" s="71">
        <v>392168466</v>
      </c>
      <c r="AB26" s="71">
        <v>2760502326</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2502</v>
      </c>
      <c r="B27" s="70">
        <v>19</v>
      </c>
      <c r="C27" s="70">
        <v>18</v>
      </c>
      <c r="D27" s="70">
        <v>19</v>
      </c>
      <c r="E27" s="70">
        <v>2024</v>
      </c>
      <c r="F27" s="70" t="s">
        <v>1554</v>
      </c>
      <c r="G27" s="1073" t="s">
        <v>2499</v>
      </c>
      <c r="H27" s="70" t="s">
        <v>2500</v>
      </c>
      <c r="I27" s="1066"/>
      <c r="J27" s="73">
        <v>131665</v>
      </c>
      <c r="K27" s="71">
        <v>164045185</v>
      </c>
      <c r="L27" s="71">
        <v>54870</v>
      </c>
      <c r="M27" s="71">
        <v>68347326</v>
      </c>
      <c r="N27" s="71">
        <v>0</v>
      </c>
      <c r="O27" s="71">
        <v>0</v>
      </c>
      <c r="P27" s="71">
        <v>0</v>
      </c>
      <c r="Q27" s="71">
        <v>0</v>
      </c>
      <c r="R27" s="71">
        <v>0</v>
      </c>
      <c r="S27" s="71">
        <v>0</v>
      </c>
      <c r="T27" s="71">
        <v>0</v>
      </c>
      <c r="U27" s="71">
        <v>0</v>
      </c>
      <c r="V27" s="71">
        <v>0</v>
      </c>
      <c r="W27" s="71">
        <v>0</v>
      </c>
      <c r="X27" s="71">
        <v>0</v>
      </c>
      <c r="Y27" s="71">
        <v>0</v>
      </c>
      <c r="Z27" s="71">
        <v>232392511</v>
      </c>
      <c r="AA27" s="71">
        <v>285585020</v>
      </c>
      <c r="AB27" s="71">
        <v>2201367131</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2510</v>
      </c>
      <c r="B28" s="70">
        <v>20</v>
      </c>
      <c r="C28" s="70">
        <v>18</v>
      </c>
      <c r="D28" s="70">
        <v>20</v>
      </c>
      <c r="E28" s="70">
        <v>2024</v>
      </c>
      <c r="F28" s="70" t="s">
        <v>1554</v>
      </c>
      <c r="G28" s="1073" t="s">
        <v>2507</v>
      </c>
      <c r="H28" s="70" t="s">
        <v>2508</v>
      </c>
      <c r="I28" s="1066"/>
      <c r="J28" s="73">
        <v>216629</v>
      </c>
      <c r="K28" s="71">
        <v>269089177</v>
      </c>
      <c r="L28" s="71">
        <v>391146</v>
      </c>
      <c r="M28" s="71">
        <v>485850299</v>
      </c>
      <c r="N28" s="71">
        <v>37100</v>
      </c>
      <c r="O28" s="71">
        <v>86992295</v>
      </c>
      <c r="P28" s="71">
        <v>510</v>
      </c>
      <c r="Q28" s="71">
        <v>2858640</v>
      </c>
      <c r="R28" s="71">
        <v>0</v>
      </c>
      <c r="S28" s="71">
        <v>0</v>
      </c>
      <c r="T28" s="71">
        <v>0</v>
      </c>
      <c r="U28" s="71">
        <v>0</v>
      </c>
      <c r="V28" s="71">
        <v>0</v>
      </c>
      <c r="W28" s="71">
        <v>0</v>
      </c>
      <c r="X28" s="71">
        <v>0</v>
      </c>
      <c r="Y28" s="71">
        <v>0</v>
      </c>
      <c r="Z28" s="71">
        <v>844790411.00000012</v>
      </c>
      <c r="AA28" s="71">
        <v>420543169</v>
      </c>
      <c r="AB28" s="71">
        <v>2493267851</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2382</v>
      </c>
      <c r="B29" s="70">
        <v>21</v>
      </c>
      <c r="C29" s="70">
        <v>18</v>
      </c>
      <c r="D29" s="70">
        <v>21</v>
      </c>
      <c r="E29" s="70">
        <v>2024</v>
      </c>
      <c r="F29" s="70" t="s">
        <v>1554</v>
      </c>
      <c r="G29" s="1073" t="s">
        <v>2380</v>
      </c>
      <c r="H29" s="70" t="s">
        <v>2352</v>
      </c>
      <c r="I29" s="1066"/>
      <c r="J29" s="73">
        <v>84118</v>
      </c>
      <c r="K29" s="71">
        <v>102648691</v>
      </c>
      <c r="L29" s="71">
        <v>94259</v>
      </c>
      <c r="M29" s="71">
        <v>114628081.00000001</v>
      </c>
      <c r="N29" s="71">
        <v>4800</v>
      </c>
      <c r="O29" s="71">
        <v>10131580</v>
      </c>
      <c r="P29" s="71">
        <v>0</v>
      </c>
      <c r="Q29" s="71">
        <v>0</v>
      </c>
      <c r="R29" s="71">
        <v>0</v>
      </c>
      <c r="S29" s="71">
        <v>0</v>
      </c>
      <c r="T29" s="71">
        <v>0</v>
      </c>
      <c r="U29" s="71">
        <v>0</v>
      </c>
      <c r="V29" s="71">
        <v>0</v>
      </c>
      <c r="W29" s="71">
        <v>0</v>
      </c>
      <c r="X29" s="71">
        <v>0</v>
      </c>
      <c r="Y29" s="71">
        <v>0</v>
      </c>
      <c r="Z29" s="71">
        <v>227408351.99999997</v>
      </c>
      <c r="AA29" s="71">
        <v>181779982</v>
      </c>
      <c r="AB29" s="71">
        <v>1084138083</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2454</v>
      </c>
      <c r="B30" s="70">
        <v>22</v>
      </c>
      <c r="C30" s="70">
        <v>18</v>
      </c>
      <c r="D30" s="70">
        <v>22</v>
      </c>
      <c r="E30" s="70">
        <v>2024</v>
      </c>
      <c r="F30" s="70" t="s">
        <v>1554</v>
      </c>
      <c r="G30" s="1073" t="s">
        <v>2451</v>
      </c>
      <c r="H30" s="70" t="s">
        <v>2452</v>
      </c>
      <c r="I30" s="1066"/>
      <c r="J30" s="73">
        <v>66787</v>
      </c>
      <c r="K30" s="71">
        <v>84614863</v>
      </c>
      <c r="L30" s="71">
        <v>77752</v>
      </c>
      <c r="M30" s="71">
        <v>98472521</v>
      </c>
      <c r="N30" s="71">
        <v>19400</v>
      </c>
      <c r="O30" s="71">
        <v>42834512</v>
      </c>
      <c r="P30" s="71">
        <v>0</v>
      </c>
      <c r="Q30" s="71">
        <v>0</v>
      </c>
      <c r="R30" s="71">
        <v>0</v>
      </c>
      <c r="S30" s="71">
        <v>0</v>
      </c>
      <c r="T30" s="71">
        <v>0</v>
      </c>
      <c r="U30" s="71">
        <v>0</v>
      </c>
      <c r="V30" s="71">
        <v>0</v>
      </c>
      <c r="W30" s="71">
        <v>0</v>
      </c>
      <c r="X30" s="71">
        <v>0</v>
      </c>
      <c r="Y30" s="71">
        <v>0</v>
      </c>
      <c r="Z30" s="71">
        <v>225921896</v>
      </c>
      <c r="AA30" s="71">
        <v>105061878</v>
      </c>
      <c r="AB30" s="71">
        <v>859388787</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2375</v>
      </c>
      <c r="B31" s="70">
        <v>23</v>
      </c>
      <c r="C31" s="70">
        <v>18</v>
      </c>
      <c r="D31" s="70">
        <v>23</v>
      </c>
      <c r="E31" s="70">
        <v>2024</v>
      </c>
      <c r="F31" s="70" t="s">
        <v>1554</v>
      </c>
      <c r="G31" s="1073" t="s">
        <v>2372</v>
      </c>
      <c r="H31" s="70" t="s">
        <v>2373</v>
      </c>
      <c r="I31" s="1066"/>
      <c r="J31" s="73">
        <v>218603</v>
      </c>
      <c r="K31" s="71">
        <v>271829387</v>
      </c>
      <c r="L31" s="71">
        <v>92721</v>
      </c>
      <c r="M31" s="71">
        <v>115068558.00000001</v>
      </c>
      <c r="N31" s="71">
        <v>6200</v>
      </c>
      <c r="O31" s="71">
        <v>11449577</v>
      </c>
      <c r="P31" s="71">
        <v>0</v>
      </c>
      <c r="Q31" s="71">
        <v>0</v>
      </c>
      <c r="R31" s="71">
        <v>0</v>
      </c>
      <c r="S31" s="71">
        <v>0</v>
      </c>
      <c r="T31" s="71">
        <v>0</v>
      </c>
      <c r="U31" s="71">
        <v>0</v>
      </c>
      <c r="V31" s="71">
        <v>0</v>
      </c>
      <c r="W31" s="71">
        <v>0</v>
      </c>
      <c r="X31" s="71">
        <v>0</v>
      </c>
      <c r="Y31" s="71">
        <v>0</v>
      </c>
      <c r="Z31" s="71">
        <v>398347522</v>
      </c>
      <c r="AA31" s="71">
        <v>345752517</v>
      </c>
      <c r="AB31" s="71">
        <v>1284779310</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1562</v>
      </c>
      <c r="B32" s="70">
        <v>24</v>
      </c>
      <c r="C32" s="70">
        <v>18</v>
      </c>
      <c r="D32" s="70">
        <v>24</v>
      </c>
      <c r="E32" s="70">
        <v>2024</v>
      </c>
      <c r="F32" s="70" t="s">
        <v>1554</v>
      </c>
      <c r="G32" s="1073" t="s">
        <v>1559</v>
      </c>
      <c r="H32" s="70" t="s">
        <v>1560</v>
      </c>
      <c r="I32" s="1066"/>
      <c r="J32" s="73">
        <v>2822875</v>
      </c>
      <c r="K32" s="71">
        <v>3426572110</v>
      </c>
      <c r="L32" s="71">
        <v>490599</v>
      </c>
      <c r="M32" s="71">
        <v>593954711</v>
      </c>
      <c r="N32" s="71">
        <v>79900</v>
      </c>
      <c r="O32" s="71">
        <v>185620921.99999997</v>
      </c>
      <c r="P32" s="71">
        <v>430</v>
      </c>
      <c r="Q32" s="71">
        <v>2419940</v>
      </c>
      <c r="R32" s="71">
        <v>0</v>
      </c>
      <c r="S32" s="71">
        <v>0</v>
      </c>
      <c r="T32" s="71">
        <v>0</v>
      </c>
      <c r="U32" s="71">
        <v>0</v>
      </c>
      <c r="V32" s="71">
        <v>0</v>
      </c>
      <c r="W32" s="71">
        <v>0</v>
      </c>
      <c r="X32" s="71">
        <v>0</v>
      </c>
      <c r="Y32" s="71">
        <v>0</v>
      </c>
      <c r="Z32" s="71">
        <v>4208567682.999999</v>
      </c>
      <c r="AA32" s="71">
        <v>5622372122</v>
      </c>
      <c r="AB32" s="71">
        <v>29559200209</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2386</v>
      </c>
      <c r="B33" s="70">
        <v>25</v>
      </c>
      <c r="C33" s="70">
        <v>18</v>
      </c>
      <c r="D33" s="70">
        <v>25</v>
      </c>
      <c r="E33" s="70">
        <v>2024</v>
      </c>
      <c r="F33" s="70" t="s">
        <v>1554</v>
      </c>
      <c r="G33" s="1073" t="s">
        <v>2383</v>
      </c>
      <c r="H33" s="70" t="s">
        <v>2384</v>
      </c>
      <c r="I33" s="1066"/>
      <c r="J33" s="73">
        <v>94972</v>
      </c>
      <c r="K33" s="71">
        <v>122050243.00000001</v>
      </c>
      <c r="L33" s="71">
        <v>179574</v>
      </c>
      <c r="M33" s="71">
        <v>230628462.99999997</v>
      </c>
      <c r="N33" s="71">
        <v>700</v>
      </c>
      <c r="O33" s="71">
        <v>1247348</v>
      </c>
      <c r="P33" s="71">
        <v>0</v>
      </c>
      <c r="Q33" s="71">
        <v>0</v>
      </c>
      <c r="R33" s="71">
        <v>0</v>
      </c>
      <c r="S33" s="71">
        <v>0</v>
      </c>
      <c r="T33" s="71">
        <v>0</v>
      </c>
      <c r="U33" s="71">
        <v>0</v>
      </c>
      <c r="V33" s="71">
        <v>0</v>
      </c>
      <c r="W33" s="71">
        <v>0</v>
      </c>
      <c r="X33" s="71">
        <v>0</v>
      </c>
      <c r="Y33" s="71">
        <v>0</v>
      </c>
      <c r="Z33" s="71">
        <v>353926053.99999994</v>
      </c>
      <c r="AA33" s="71">
        <v>198096476</v>
      </c>
      <c r="AB33" s="71">
        <v>1066474875.9999999</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1660</v>
      </c>
      <c r="B34" s="70">
        <v>26</v>
      </c>
      <c r="C34" s="70">
        <v>18</v>
      </c>
      <c r="D34" s="70">
        <v>26</v>
      </c>
      <c r="E34" s="70">
        <v>2024</v>
      </c>
      <c r="F34" s="70" t="s">
        <v>1554</v>
      </c>
      <c r="G34" s="1073" t="s">
        <v>1657</v>
      </c>
      <c r="H34" s="70" t="s">
        <v>1658</v>
      </c>
      <c r="I34" s="1066"/>
      <c r="J34" s="73">
        <v>1007162</v>
      </c>
      <c r="K34" s="71">
        <v>1299383706</v>
      </c>
      <c r="L34" s="71">
        <v>752136</v>
      </c>
      <c r="M34" s="71">
        <v>969384195</v>
      </c>
      <c r="N34" s="71">
        <v>35200</v>
      </c>
      <c r="O34" s="71">
        <v>77732749</v>
      </c>
      <c r="P34" s="71">
        <v>0</v>
      </c>
      <c r="Q34" s="71">
        <v>0</v>
      </c>
      <c r="R34" s="71">
        <v>68</v>
      </c>
      <c r="S34" s="71">
        <v>569539.99999999988</v>
      </c>
      <c r="T34" s="71">
        <v>0</v>
      </c>
      <c r="U34" s="71">
        <v>0</v>
      </c>
      <c r="V34" s="71">
        <v>0</v>
      </c>
      <c r="W34" s="71">
        <v>0</v>
      </c>
      <c r="X34" s="71">
        <v>0</v>
      </c>
      <c r="Y34" s="71">
        <v>980.99999999999989</v>
      </c>
      <c r="Z34" s="71">
        <v>2347071171.1588802</v>
      </c>
      <c r="AA34" s="71">
        <v>2621408528</v>
      </c>
      <c r="AB34" s="71">
        <v>12914476162</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2490</v>
      </c>
      <c r="B35" s="70">
        <v>27</v>
      </c>
      <c r="C35" s="70">
        <v>18</v>
      </c>
      <c r="D35" s="70">
        <v>27</v>
      </c>
      <c r="E35" s="70">
        <v>2024</v>
      </c>
      <c r="F35" s="70" t="s">
        <v>1554</v>
      </c>
      <c r="G35" s="1073" t="s">
        <v>2487</v>
      </c>
      <c r="H35" s="70" t="s">
        <v>2488</v>
      </c>
      <c r="I35" s="1066"/>
      <c r="J35" s="73">
        <v>63104</v>
      </c>
      <c r="K35" s="71">
        <v>79127416</v>
      </c>
      <c r="L35" s="71">
        <v>84504</v>
      </c>
      <c r="M35" s="71">
        <v>105944001</v>
      </c>
      <c r="N35" s="71">
        <v>0</v>
      </c>
      <c r="O35" s="71">
        <v>0</v>
      </c>
      <c r="P35" s="71">
        <v>108</v>
      </c>
      <c r="Q35" s="71">
        <v>607247</v>
      </c>
      <c r="R35" s="71">
        <v>0</v>
      </c>
      <c r="S35" s="71">
        <v>0</v>
      </c>
      <c r="T35" s="71">
        <v>0</v>
      </c>
      <c r="U35" s="71">
        <v>0</v>
      </c>
      <c r="V35" s="71">
        <v>0</v>
      </c>
      <c r="W35" s="71">
        <v>0</v>
      </c>
      <c r="X35" s="71">
        <v>0</v>
      </c>
      <c r="Y35" s="71">
        <v>0</v>
      </c>
      <c r="Z35" s="71">
        <v>185678664</v>
      </c>
      <c r="AA35" s="71">
        <v>131632171</v>
      </c>
      <c r="AB35" s="71">
        <v>918106356</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2434</v>
      </c>
      <c r="B36" s="70">
        <v>28</v>
      </c>
      <c r="C36" s="70">
        <v>18</v>
      </c>
      <c r="D36" s="70">
        <v>28</v>
      </c>
      <c r="E36" s="70">
        <v>2024</v>
      </c>
      <c r="F36" s="70" t="s">
        <v>1554</v>
      </c>
      <c r="G36" s="1073" t="s">
        <v>2431</v>
      </c>
      <c r="H36" s="70" t="s">
        <v>2432</v>
      </c>
      <c r="I36" s="1066"/>
      <c r="J36" s="73">
        <v>53779</v>
      </c>
      <c r="K36" s="71">
        <v>70309413</v>
      </c>
      <c r="L36" s="71">
        <v>239318</v>
      </c>
      <c r="M36" s="71">
        <v>312066253</v>
      </c>
      <c r="N36" s="71">
        <v>13600</v>
      </c>
      <c r="O36" s="71">
        <v>30393220</v>
      </c>
      <c r="P36" s="71">
        <v>0</v>
      </c>
      <c r="Q36" s="71">
        <v>0</v>
      </c>
      <c r="R36" s="71">
        <v>0</v>
      </c>
      <c r="S36" s="71">
        <v>0</v>
      </c>
      <c r="T36" s="71">
        <v>0</v>
      </c>
      <c r="U36" s="71">
        <v>0</v>
      </c>
      <c r="V36" s="71">
        <v>0</v>
      </c>
      <c r="W36" s="71">
        <v>0</v>
      </c>
      <c r="X36" s="71">
        <v>0</v>
      </c>
      <c r="Y36" s="71">
        <v>0</v>
      </c>
      <c r="Z36" s="71">
        <v>412768886</v>
      </c>
      <c r="AA36" s="71">
        <v>49268205</v>
      </c>
      <c r="AB36" s="71">
        <v>465484131</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2478</v>
      </c>
      <c r="B37" s="70">
        <v>29</v>
      </c>
      <c r="C37" s="70">
        <v>18</v>
      </c>
      <c r="D37" s="70">
        <v>29</v>
      </c>
      <c r="E37" s="70">
        <v>2024</v>
      </c>
      <c r="F37" s="70" t="s">
        <v>1554</v>
      </c>
      <c r="G37" s="1073" t="s">
        <v>2475</v>
      </c>
      <c r="H37" s="70" t="s">
        <v>2476</v>
      </c>
      <c r="I37" s="1066"/>
      <c r="J37" s="73">
        <v>194683</v>
      </c>
      <c r="K37" s="71">
        <v>242047020</v>
      </c>
      <c r="L37" s="71">
        <v>118631</v>
      </c>
      <c r="M37" s="71">
        <v>147342541.99999997</v>
      </c>
      <c r="N37" s="71">
        <v>14600</v>
      </c>
      <c r="O37" s="71">
        <v>34053786</v>
      </c>
      <c r="P37" s="71">
        <v>0</v>
      </c>
      <c r="Q37" s="71">
        <v>0</v>
      </c>
      <c r="R37" s="71">
        <v>0</v>
      </c>
      <c r="S37" s="71">
        <v>0</v>
      </c>
      <c r="T37" s="71">
        <v>0</v>
      </c>
      <c r="U37" s="71">
        <v>0</v>
      </c>
      <c r="V37" s="71">
        <v>0</v>
      </c>
      <c r="W37" s="71">
        <v>0</v>
      </c>
      <c r="X37" s="71">
        <v>0</v>
      </c>
      <c r="Y37" s="71">
        <v>0</v>
      </c>
      <c r="Z37" s="71">
        <v>423443347.99999994</v>
      </c>
      <c r="AA37" s="71">
        <v>430203767</v>
      </c>
      <c r="AB37" s="71">
        <v>2329216270</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2438</v>
      </c>
      <c r="B38" s="70">
        <v>30</v>
      </c>
      <c r="C38" s="70">
        <v>18</v>
      </c>
      <c r="D38" s="70">
        <v>30</v>
      </c>
      <c r="E38" s="70">
        <v>2024</v>
      </c>
      <c r="F38" s="70" t="s">
        <v>1554</v>
      </c>
      <c r="G38" s="1073" t="s">
        <v>2435</v>
      </c>
      <c r="H38" s="70" t="s">
        <v>2436</v>
      </c>
      <c r="I38" s="1066"/>
      <c r="J38" s="73">
        <v>49987</v>
      </c>
      <c r="K38" s="71">
        <v>63647625.999999993</v>
      </c>
      <c r="L38" s="71">
        <v>41571</v>
      </c>
      <c r="M38" s="71">
        <v>52920451</v>
      </c>
      <c r="N38" s="71">
        <v>0</v>
      </c>
      <c r="O38" s="71">
        <v>0</v>
      </c>
      <c r="P38" s="71">
        <v>0</v>
      </c>
      <c r="Q38" s="71">
        <v>0</v>
      </c>
      <c r="R38" s="71">
        <v>0</v>
      </c>
      <c r="S38" s="71">
        <v>0</v>
      </c>
      <c r="T38" s="71">
        <v>0</v>
      </c>
      <c r="U38" s="71">
        <v>0</v>
      </c>
      <c r="V38" s="71">
        <v>0</v>
      </c>
      <c r="W38" s="71">
        <v>0</v>
      </c>
      <c r="X38" s="71">
        <v>0</v>
      </c>
      <c r="Y38" s="71">
        <v>0</v>
      </c>
      <c r="Z38" s="71">
        <v>116568076.99999999</v>
      </c>
      <c r="AA38" s="71">
        <v>95584841</v>
      </c>
      <c r="AB38" s="71">
        <v>740053384</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1930</v>
      </c>
      <c r="B39" s="70">
        <v>31</v>
      </c>
      <c r="C39" s="70">
        <v>18</v>
      </c>
      <c r="D39" s="70">
        <v>31</v>
      </c>
      <c r="E39" s="70">
        <v>2024</v>
      </c>
      <c r="F39" s="70" t="s">
        <v>1554</v>
      </c>
      <c r="G39" s="1073" t="s">
        <v>1909</v>
      </c>
      <c r="H39" s="70" t="s">
        <v>1910</v>
      </c>
      <c r="I39" s="1066"/>
      <c r="J39" s="73">
        <v>84627</v>
      </c>
      <c r="K39" s="71">
        <v>104958621</v>
      </c>
      <c r="L39" s="71">
        <v>33865</v>
      </c>
      <c r="M39" s="71">
        <v>41998388</v>
      </c>
      <c r="N39" s="71">
        <v>10200</v>
      </c>
      <c r="O39" s="71">
        <v>23441565.999999996</v>
      </c>
      <c r="P39" s="71">
        <v>123</v>
      </c>
      <c r="Q39" s="71">
        <v>641752</v>
      </c>
      <c r="R39" s="71">
        <v>0</v>
      </c>
      <c r="S39" s="71">
        <v>0</v>
      </c>
      <c r="T39" s="71">
        <v>0</v>
      </c>
      <c r="U39" s="71">
        <v>0</v>
      </c>
      <c r="V39" s="71">
        <v>0</v>
      </c>
      <c r="W39" s="71">
        <v>0</v>
      </c>
      <c r="X39" s="71">
        <v>0</v>
      </c>
      <c r="Y39" s="71">
        <v>0</v>
      </c>
      <c r="Z39" s="71">
        <v>171040327</v>
      </c>
      <c r="AA39" s="71">
        <v>175125681</v>
      </c>
      <c r="AB39" s="71">
        <v>1024482987.9999999</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2390</v>
      </c>
      <c r="B40" s="70">
        <v>32</v>
      </c>
      <c r="C40" s="70">
        <v>18</v>
      </c>
      <c r="D40" s="70">
        <v>32</v>
      </c>
      <c r="E40" s="70">
        <v>2024</v>
      </c>
      <c r="F40" s="70" t="s">
        <v>1554</v>
      </c>
      <c r="G40" s="1073" t="s">
        <v>2387</v>
      </c>
      <c r="H40" s="70" t="s">
        <v>2388</v>
      </c>
      <c r="I40" s="1066"/>
      <c r="J40" s="73">
        <v>109897</v>
      </c>
      <c r="K40" s="71">
        <v>136208549</v>
      </c>
      <c r="L40" s="71">
        <v>12415</v>
      </c>
      <c r="M40" s="71">
        <v>15345355</v>
      </c>
      <c r="N40" s="71">
        <v>0</v>
      </c>
      <c r="O40" s="71">
        <v>0</v>
      </c>
      <c r="P40" s="71">
        <v>0</v>
      </c>
      <c r="Q40" s="71">
        <v>0</v>
      </c>
      <c r="R40" s="71">
        <v>0</v>
      </c>
      <c r="S40" s="71">
        <v>0</v>
      </c>
      <c r="T40" s="71">
        <v>0</v>
      </c>
      <c r="U40" s="71">
        <v>0</v>
      </c>
      <c r="V40" s="71">
        <v>0</v>
      </c>
      <c r="W40" s="71">
        <v>0</v>
      </c>
      <c r="X40" s="71">
        <v>0</v>
      </c>
      <c r="Y40" s="71">
        <v>0</v>
      </c>
      <c r="Z40" s="71">
        <v>151553904</v>
      </c>
      <c r="AA40" s="71">
        <v>240640970.00000003</v>
      </c>
      <c r="AB40" s="71">
        <v>2324359403</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2518</v>
      </c>
      <c r="B41" s="70">
        <v>33</v>
      </c>
      <c r="C41" s="70">
        <v>18</v>
      </c>
      <c r="D41" s="70">
        <v>33</v>
      </c>
      <c r="E41" s="70">
        <v>2024</v>
      </c>
      <c r="F41" s="70" t="s">
        <v>1554</v>
      </c>
      <c r="G41" s="1073" t="s">
        <v>2515</v>
      </c>
      <c r="H41" s="70" t="s">
        <v>2516</v>
      </c>
      <c r="I41" s="1066"/>
      <c r="J41" s="73">
        <v>104306</v>
      </c>
      <c r="K41" s="71">
        <v>129877069</v>
      </c>
      <c r="L41" s="71">
        <v>29008</v>
      </c>
      <c r="M41" s="71">
        <v>36100648</v>
      </c>
      <c r="N41" s="71">
        <v>1800</v>
      </c>
      <c r="O41" s="71">
        <v>3552015</v>
      </c>
      <c r="P41" s="71">
        <v>0</v>
      </c>
      <c r="Q41" s="71">
        <v>0</v>
      </c>
      <c r="R41" s="71">
        <v>0</v>
      </c>
      <c r="S41" s="71">
        <v>0</v>
      </c>
      <c r="T41" s="71">
        <v>0</v>
      </c>
      <c r="U41" s="71">
        <v>0</v>
      </c>
      <c r="V41" s="71">
        <v>0</v>
      </c>
      <c r="W41" s="71">
        <v>0</v>
      </c>
      <c r="X41" s="71">
        <v>0</v>
      </c>
      <c r="Y41" s="71">
        <v>0</v>
      </c>
      <c r="Z41" s="71">
        <v>169529732.00000003</v>
      </c>
      <c r="AA41" s="71">
        <v>222529364.99999997</v>
      </c>
      <c r="AB41" s="71">
        <v>1557802357</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2482</v>
      </c>
      <c r="B42" s="70">
        <v>34</v>
      </c>
      <c r="C42" s="70">
        <v>18</v>
      </c>
      <c r="D42" s="70">
        <v>34</v>
      </c>
      <c r="E42" s="70">
        <v>2024</v>
      </c>
      <c r="F42" s="70" t="s">
        <v>1554</v>
      </c>
      <c r="G42" s="1073" t="s">
        <v>2479</v>
      </c>
      <c r="H42" s="70" t="s">
        <v>2480</v>
      </c>
      <c r="I42" s="1066"/>
      <c r="J42" s="73">
        <v>91017</v>
      </c>
      <c r="K42" s="71">
        <v>112585608.99999999</v>
      </c>
      <c r="L42" s="71">
        <v>24809</v>
      </c>
      <c r="M42" s="71">
        <v>30654202</v>
      </c>
      <c r="N42" s="71">
        <v>8400</v>
      </c>
      <c r="O42" s="71">
        <v>21010628</v>
      </c>
      <c r="P42" s="71">
        <v>0</v>
      </c>
      <c r="Q42" s="71">
        <v>0</v>
      </c>
      <c r="R42" s="71">
        <v>0</v>
      </c>
      <c r="S42" s="71">
        <v>0</v>
      </c>
      <c r="T42" s="71">
        <v>0</v>
      </c>
      <c r="U42" s="71">
        <v>0</v>
      </c>
      <c r="V42" s="71">
        <v>0</v>
      </c>
      <c r="W42" s="71">
        <v>0</v>
      </c>
      <c r="X42" s="71">
        <v>0</v>
      </c>
      <c r="Y42" s="71">
        <v>0</v>
      </c>
      <c r="Z42" s="71">
        <v>164250439</v>
      </c>
      <c r="AA42" s="71">
        <v>207566723</v>
      </c>
      <c r="AB42" s="71">
        <v>1373675097</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2347</v>
      </c>
      <c r="B43" s="70">
        <v>35</v>
      </c>
      <c r="C43" s="70">
        <v>18</v>
      </c>
      <c r="D43" s="70">
        <v>35</v>
      </c>
      <c r="E43" s="70">
        <v>2024</v>
      </c>
      <c r="F43" s="70" t="s">
        <v>1554</v>
      </c>
      <c r="G43" s="1073" t="s">
        <v>2344</v>
      </c>
      <c r="H43" s="70" t="s">
        <v>2345</v>
      </c>
      <c r="I43" s="1066"/>
      <c r="J43" s="73">
        <v>60926</v>
      </c>
      <c r="K43" s="71">
        <v>74302926.000000015</v>
      </c>
      <c r="L43" s="71">
        <v>87733</v>
      </c>
      <c r="M43" s="71">
        <v>107054277</v>
      </c>
      <c r="N43" s="71">
        <v>104700</v>
      </c>
      <c r="O43" s="71">
        <v>237716981</v>
      </c>
      <c r="P43" s="71">
        <v>1637</v>
      </c>
      <c r="Q43" s="71">
        <v>9302738</v>
      </c>
      <c r="R43" s="71">
        <v>0</v>
      </c>
      <c r="S43" s="71">
        <v>0</v>
      </c>
      <c r="T43" s="71">
        <v>0</v>
      </c>
      <c r="U43" s="71">
        <v>0</v>
      </c>
      <c r="V43" s="71">
        <v>0</v>
      </c>
      <c r="W43" s="71">
        <v>0</v>
      </c>
      <c r="X43" s="71">
        <v>0</v>
      </c>
      <c r="Y43" s="71">
        <v>0</v>
      </c>
      <c r="Z43" s="71">
        <v>428376922</v>
      </c>
      <c r="AA43" s="71">
        <v>49584385</v>
      </c>
      <c r="AB43" s="71">
        <v>627989864</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2394</v>
      </c>
      <c r="B44" s="70">
        <v>36</v>
      </c>
      <c r="C44" s="70">
        <v>18</v>
      </c>
      <c r="D44" s="70">
        <v>36</v>
      </c>
      <c r="E44" s="70">
        <v>2024</v>
      </c>
      <c r="F44" s="70" t="s">
        <v>1554</v>
      </c>
      <c r="G44" s="1073" t="s">
        <v>2391</v>
      </c>
      <c r="H44" s="70" t="s">
        <v>2392</v>
      </c>
      <c r="I44" s="1066"/>
      <c r="J44" s="73">
        <v>247361</v>
      </c>
      <c r="K44" s="71">
        <v>309712197</v>
      </c>
      <c r="L44" s="71">
        <v>164463</v>
      </c>
      <c r="M44" s="71">
        <v>205550329</v>
      </c>
      <c r="N44" s="71">
        <v>3200</v>
      </c>
      <c r="O44" s="71">
        <v>7048045</v>
      </c>
      <c r="P44" s="71">
        <v>0</v>
      </c>
      <c r="Q44" s="71">
        <v>0</v>
      </c>
      <c r="R44" s="71">
        <v>0</v>
      </c>
      <c r="S44" s="71">
        <v>0</v>
      </c>
      <c r="T44" s="71">
        <v>0</v>
      </c>
      <c r="U44" s="71">
        <v>0</v>
      </c>
      <c r="V44" s="71">
        <v>0</v>
      </c>
      <c r="W44" s="71">
        <v>0</v>
      </c>
      <c r="X44" s="71">
        <v>0</v>
      </c>
      <c r="Y44" s="71">
        <v>0</v>
      </c>
      <c r="Z44" s="71">
        <v>522310571</v>
      </c>
      <c r="AA44" s="71">
        <v>540273381</v>
      </c>
      <c r="AB44" s="71">
        <v>3490535274</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2402</v>
      </c>
      <c r="B45" s="70">
        <v>37</v>
      </c>
      <c r="C45" s="70">
        <v>18</v>
      </c>
      <c r="D45" s="70">
        <v>37</v>
      </c>
      <c r="E45" s="70">
        <v>2024</v>
      </c>
      <c r="F45" s="70" t="s">
        <v>1554</v>
      </c>
      <c r="G45" s="1073" t="s">
        <v>2399</v>
      </c>
      <c r="H45" s="70" t="s">
        <v>2400</v>
      </c>
      <c r="I45" s="1066"/>
      <c r="J45" s="73">
        <v>183298</v>
      </c>
      <c r="K45" s="71">
        <v>227070384</v>
      </c>
      <c r="L45" s="71">
        <v>20477</v>
      </c>
      <c r="M45" s="71">
        <v>25345423.999999996</v>
      </c>
      <c r="N45" s="71">
        <v>4400</v>
      </c>
      <c r="O45" s="71">
        <v>10745691</v>
      </c>
      <c r="P45" s="71">
        <v>0</v>
      </c>
      <c r="Q45" s="71">
        <v>0</v>
      </c>
      <c r="R45" s="71">
        <v>0</v>
      </c>
      <c r="S45" s="71">
        <v>0</v>
      </c>
      <c r="T45" s="71">
        <v>0</v>
      </c>
      <c r="U45" s="71">
        <v>0</v>
      </c>
      <c r="V45" s="71">
        <v>0</v>
      </c>
      <c r="W45" s="71">
        <v>0</v>
      </c>
      <c r="X45" s="71">
        <v>0</v>
      </c>
      <c r="Y45" s="71">
        <v>0</v>
      </c>
      <c r="Z45" s="71">
        <v>263161499</v>
      </c>
      <c r="AA45" s="71">
        <v>358355813</v>
      </c>
      <c r="AB45" s="71">
        <v>3387604679.9999995</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2442</v>
      </c>
      <c r="B46" s="70">
        <v>38</v>
      </c>
      <c r="C46" s="70">
        <v>18</v>
      </c>
      <c r="D46" s="70">
        <v>38</v>
      </c>
      <c r="E46" s="70">
        <v>2024</v>
      </c>
      <c r="F46" s="70" t="s">
        <v>1554</v>
      </c>
      <c r="G46" s="1073" t="s">
        <v>2439</v>
      </c>
      <c r="H46" s="70" t="s">
        <v>2440</v>
      </c>
      <c r="I46" s="1066"/>
      <c r="J46" s="73">
        <v>73488</v>
      </c>
      <c r="K46" s="71">
        <v>94543629</v>
      </c>
      <c r="L46" s="71">
        <v>115483</v>
      </c>
      <c r="M46" s="71">
        <v>148248139</v>
      </c>
      <c r="N46" s="71">
        <v>0</v>
      </c>
      <c r="O46" s="71">
        <v>0</v>
      </c>
      <c r="P46" s="71">
        <v>0</v>
      </c>
      <c r="Q46" s="71">
        <v>0</v>
      </c>
      <c r="R46" s="71">
        <v>46</v>
      </c>
      <c r="S46" s="71">
        <v>381750.99999999994</v>
      </c>
      <c r="T46" s="71">
        <v>0</v>
      </c>
      <c r="U46" s="71">
        <v>0</v>
      </c>
      <c r="V46" s="71">
        <v>0</v>
      </c>
      <c r="W46" s="71">
        <v>0</v>
      </c>
      <c r="X46" s="71">
        <v>0</v>
      </c>
      <c r="Y46" s="71">
        <v>0</v>
      </c>
      <c r="Z46" s="71">
        <v>243173518.78332001</v>
      </c>
      <c r="AA46" s="71">
        <v>172957126</v>
      </c>
      <c r="AB46" s="71">
        <v>1074104312</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2498</v>
      </c>
      <c r="B47" s="70">
        <v>39</v>
      </c>
      <c r="C47" s="70">
        <v>18</v>
      </c>
      <c r="D47" s="70">
        <v>39</v>
      </c>
      <c r="E47" s="70">
        <v>2024</v>
      </c>
      <c r="F47" s="70" t="s">
        <v>1554</v>
      </c>
      <c r="G47" s="1073" t="s">
        <v>2495</v>
      </c>
      <c r="H47" s="70" t="s">
        <v>2496</v>
      </c>
      <c r="I47" s="1066"/>
      <c r="J47" s="73">
        <v>233239</v>
      </c>
      <c r="K47" s="71">
        <v>305407321</v>
      </c>
      <c r="L47" s="71">
        <v>276968</v>
      </c>
      <c r="M47" s="71">
        <v>362075076.99999994</v>
      </c>
      <c r="N47" s="71">
        <v>0</v>
      </c>
      <c r="O47" s="71">
        <v>0</v>
      </c>
      <c r="P47" s="71">
        <v>0</v>
      </c>
      <c r="Q47" s="71">
        <v>0</v>
      </c>
      <c r="R47" s="71">
        <v>0</v>
      </c>
      <c r="S47" s="71">
        <v>0</v>
      </c>
      <c r="T47" s="71">
        <v>0</v>
      </c>
      <c r="U47" s="71">
        <v>0</v>
      </c>
      <c r="V47" s="71">
        <v>0</v>
      </c>
      <c r="W47" s="71">
        <v>0</v>
      </c>
      <c r="X47" s="71">
        <v>0</v>
      </c>
      <c r="Y47" s="71">
        <v>0</v>
      </c>
      <c r="Z47" s="71">
        <v>667482398</v>
      </c>
      <c r="AA47" s="71">
        <v>580205856</v>
      </c>
      <c r="AB47" s="71">
        <v>3213662402</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1644</v>
      </c>
      <c r="B48" s="70">
        <v>40</v>
      </c>
      <c r="C48" s="70">
        <v>18</v>
      </c>
      <c r="D48" s="70">
        <v>40</v>
      </c>
      <c r="E48" s="70">
        <v>2024</v>
      </c>
      <c r="F48" s="70" t="s">
        <v>1554</v>
      </c>
      <c r="G48" s="1073" t="s">
        <v>1641</v>
      </c>
      <c r="H48" s="70" t="s">
        <v>1642</v>
      </c>
      <c r="I48" s="1066"/>
      <c r="J48" s="73">
        <v>273707</v>
      </c>
      <c r="K48" s="71">
        <v>339111241</v>
      </c>
      <c r="L48" s="71">
        <v>178394</v>
      </c>
      <c r="M48" s="71">
        <v>220537374</v>
      </c>
      <c r="N48" s="71">
        <v>40800</v>
      </c>
      <c r="O48" s="71">
        <v>85615226</v>
      </c>
      <c r="P48" s="71">
        <v>1366</v>
      </c>
      <c r="Q48" s="71">
        <v>8364392.0000000009</v>
      </c>
      <c r="R48" s="71">
        <v>0</v>
      </c>
      <c r="S48" s="71">
        <v>0</v>
      </c>
      <c r="T48" s="71">
        <v>0</v>
      </c>
      <c r="U48" s="71">
        <v>0</v>
      </c>
      <c r="V48" s="71">
        <v>0</v>
      </c>
      <c r="W48" s="71">
        <v>0</v>
      </c>
      <c r="X48" s="71">
        <v>0</v>
      </c>
      <c r="Y48" s="71">
        <v>0</v>
      </c>
      <c r="Z48" s="71">
        <v>653628233</v>
      </c>
      <c r="AA48" s="71">
        <v>594816128</v>
      </c>
      <c r="AB48" s="71">
        <v>3972781225</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2367</v>
      </c>
      <c r="B49" s="70">
        <v>41</v>
      </c>
      <c r="C49" s="70">
        <v>18</v>
      </c>
      <c r="D49" s="70">
        <v>41</v>
      </c>
      <c r="E49" s="70">
        <v>2024</v>
      </c>
      <c r="F49" s="70" t="s">
        <v>1554</v>
      </c>
      <c r="G49" s="1073" t="s">
        <v>2364</v>
      </c>
      <c r="H49" s="70" t="s">
        <v>2365</v>
      </c>
      <c r="I49" s="1066"/>
      <c r="J49" s="73">
        <v>111431</v>
      </c>
      <c r="K49" s="71">
        <v>141423527</v>
      </c>
      <c r="L49" s="71">
        <v>486260</v>
      </c>
      <c r="M49" s="71">
        <v>614697574</v>
      </c>
      <c r="N49" s="71">
        <v>87200</v>
      </c>
      <c r="O49" s="71">
        <v>201927604</v>
      </c>
      <c r="P49" s="71">
        <v>132</v>
      </c>
      <c r="Q49" s="71">
        <v>769261</v>
      </c>
      <c r="R49" s="71">
        <v>0</v>
      </c>
      <c r="S49" s="71">
        <v>0</v>
      </c>
      <c r="T49" s="71">
        <v>0</v>
      </c>
      <c r="U49" s="71">
        <v>0</v>
      </c>
      <c r="V49" s="71">
        <v>0</v>
      </c>
      <c r="W49" s="71">
        <v>0</v>
      </c>
      <c r="X49" s="71">
        <v>0</v>
      </c>
      <c r="Y49" s="71">
        <v>0</v>
      </c>
      <c r="Z49" s="71">
        <v>958817966</v>
      </c>
      <c r="AA49" s="71">
        <v>184261607</v>
      </c>
      <c r="AB49" s="71">
        <v>922432507.00000012</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2248</v>
      </c>
      <c r="B50" s="70">
        <v>42</v>
      </c>
      <c r="C50" s="70">
        <v>18</v>
      </c>
      <c r="D50" s="70">
        <v>42</v>
      </c>
      <c r="E50" s="70">
        <v>2024</v>
      </c>
      <c r="F50" s="70" t="s">
        <v>1554</v>
      </c>
      <c r="G50" s="1073" t="s">
        <v>2227</v>
      </c>
      <c r="H50" s="70" t="s">
        <v>2228</v>
      </c>
      <c r="I50" s="1066"/>
      <c r="J50" s="73">
        <v>139681</v>
      </c>
      <c r="K50" s="71">
        <v>177027106</v>
      </c>
      <c r="L50" s="71">
        <v>639868</v>
      </c>
      <c r="M50" s="71">
        <v>810016970</v>
      </c>
      <c r="N50" s="71">
        <v>30100</v>
      </c>
      <c r="O50" s="71">
        <v>66532185</v>
      </c>
      <c r="P50" s="71">
        <v>0</v>
      </c>
      <c r="Q50" s="71">
        <v>0</v>
      </c>
      <c r="R50" s="71">
        <v>0</v>
      </c>
      <c r="S50" s="71">
        <v>0</v>
      </c>
      <c r="T50" s="71">
        <v>0</v>
      </c>
      <c r="U50" s="71">
        <v>0</v>
      </c>
      <c r="V50" s="71">
        <v>0</v>
      </c>
      <c r="W50" s="71">
        <v>0</v>
      </c>
      <c r="X50" s="71">
        <v>0</v>
      </c>
      <c r="Y50" s="71">
        <v>0</v>
      </c>
      <c r="Z50" s="71">
        <v>1053576261</v>
      </c>
      <c r="AA50" s="71">
        <v>218979795</v>
      </c>
      <c r="AB50" s="71">
        <v>1539743593</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2450</v>
      </c>
      <c r="B51" s="70">
        <v>43</v>
      </c>
      <c r="C51" s="70">
        <v>18</v>
      </c>
      <c r="D51" s="70">
        <v>43</v>
      </c>
      <c r="E51" s="70">
        <v>2024</v>
      </c>
      <c r="F51" s="70" t="s">
        <v>1554</v>
      </c>
      <c r="G51" s="1073" t="s">
        <v>2447</v>
      </c>
      <c r="H51" s="70" t="s">
        <v>2448</v>
      </c>
      <c r="I51" s="1066"/>
      <c r="J51" s="73">
        <v>20011</v>
      </c>
      <c r="K51" s="71">
        <v>24346927</v>
      </c>
      <c r="L51" s="71">
        <v>25222</v>
      </c>
      <c r="M51" s="71">
        <v>30673705</v>
      </c>
      <c r="N51" s="71">
        <v>21300</v>
      </c>
      <c r="O51" s="71">
        <v>52994535.000000007</v>
      </c>
      <c r="P51" s="71">
        <v>492</v>
      </c>
      <c r="Q51" s="71">
        <v>2854123.9999999995</v>
      </c>
      <c r="R51" s="71">
        <v>0</v>
      </c>
      <c r="S51" s="71">
        <v>0</v>
      </c>
      <c r="T51" s="71">
        <v>0</v>
      </c>
      <c r="U51" s="71">
        <v>0</v>
      </c>
      <c r="V51" s="71">
        <v>0</v>
      </c>
      <c r="W51" s="71">
        <v>0</v>
      </c>
      <c r="X51" s="71">
        <v>0</v>
      </c>
      <c r="Y51" s="71">
        <v>0</v>
      </c>
      <c r="Z51" s="71">
        <v>110869291.00000001</v>
      </c>
      <c r="AA51" s="71">
        <v>8729087</v>
      </c>
      <c r="AB51" s="71">
        <v>117211461</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2466</v>
      </c>
      <c r="B52" s="70">
        <v>44</v>
      </c>
      <c r="C52" s="70">
        <v>18</v>
      </c>
      <c r="D52" s="70">
        <v>44</v>
      </c>
      <c r="E52" s="70">
        <v>2024</v>
      </c>
      <c r="F52" s="70" t="s">
        <v>1554</v>
      </c>
      <c r="G52" s="1073" t="s">
        <v>2463</v>
      </c>
      <c r="H52" s="70" t="s">
        <v>2464</v>
      </c>
      <c r="I52" s="1066"/>
      <c r="J52" s="73">
        <v>128798</v>
      </c>
      <c r="K52" s="71">
        <v>160075712</v>
      </c>
      <c r="L52" s="71">
        <v>46412</v>
      </c>
      <c r="M52" s="71">
        <v>57623225</v>
      </c>
      <c r="N52" s="71">
        <v>70500</v>
      </c>
      <c r="O52" s="71">
        <v>172721502.00000003</v>
      </c>
      <c r="P52" s="71">
        <v>764</v>
      </c>
      <c r="Q52" s="71">
        <v>4192961.0000000005</v>
      </c>
      <c r="R52" s="71">
        <v>0</v>
      </c>
      <c r="S52" s="71">
        <v>0</v>
      </c>
      <c r="T52" s="71">
        <v>0</v>
      </c>
      <c r="U52" s="71">
        <v>0</v>
      </c>
      <c r="V52" s="71">
        <v>0</v>
      </c>
      <c r="W52" s="71">
        <v>0</v>
      </c>
      <c r="X52" s="71">
        <v>0</v>
      </c>
      <c r="Y52" s="71">
        <v>0</v>
      </c>
      <c r="Z52" s="71">
        <v>394613400</v>
      </c>
      <c r="AA52" s="71">
        <v>240798554.99999997</v>
      </c>
      <c r="AB52" s="71">
        <v>1615602402</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2506</v>
      </c>
      <c r="B53" s="70">
        <v>45</v>
      </c>
      <c r="C53" s="70">
        <v>18</v>
      </c>
      <c r="D53" s="70">
        <v>45</v>
      </c>
      <c r="E53" s="70">
        <v>2024</v>
      </c>
      <c r="F53" s="70" t="s">
        <v>1554</v>
      </c>
      <c r="G53" s="1073" t="s">
        <v>2503</v>
      </c>
      <c r="H53" s="70" t="s">
        <v>2504</v>
      </c>
      <c r="I53" s="1066"/>
      <c r="J53" s="73">
        <v>147259</v>
      </c>
      <c r="K53" s="71">
        <v>185212049</v>
      </c>
      <c r="L53" s="71">
        <v>72179</v>
      </c>
      <c r="M53" s="71">
        <v>90760953</v>
      </c>
      <c r="N53" s="71">
        <v>0</v>
      </c>
      <c r="O53" s="71">
        <v>0</v>
      </c>
      <c r="P53" s="71">
        <v>0</v>
      </c>
      <c r="Q53" s="71">
        <v>0</v>
      </c>
      <c r="R53" s="71">
        <v>0</v>
      </c>
      <c r="S53" s="71">
        <v>0</v>
      </c>
      <c r="T53" s="71">
        <v>0</v>
      </c>
      <c r="U53" s="71">
        <v>0</v>
      </c>
      <c r="V53" s="71">
        <v>0</v>
      </c>
      <c r="W53" s="71">
        <v>0</v>
      </c>
      <c r="X53" s="71">
        <v>0</v>
      </c>
      <c r="Y53" s="71">
        <v>0</v>
      </c>
      <c r="Z53" s="71">
        <v>275973002.00000006</v>
      </c>
      <c r="AA53" s="71">
        <v>266949483</v>
      </c>
      <c r="AB53" s="71">
        <v>2357461449</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2410</v>
      </c>
      <c r="B54" s="70">
        <v>46</v>
      </c>
      <c r="C54" s="70">
        <v>18</v>
      </c>
      <c r="D54" s="70">
        <v>46</v>
      </c>
      <c r="E54" s="70">
        <v>2024</v>
      </c>
      <c r="F54" s="70" t="s">
        <v>1554</v>
      </c>
      <c r="G54" s="1073" t="s">
        <v>2407</v>
      </c>
      <c r="H54" s="70" t="s">
        <v>2408</v>
      </c>
      <c r="I54" s="1066"/>
      <c r="J54" s="73">
        <v>254163</v>
      </c>
      <c r="K54" s="71">
        <v>320521279</v>
      </c>
      <c r="L54" s="71">
        <v>143517</v>
      </c>
      <c r="M54" s="71">
        <v>180642690.00000003</v>
      </c>
      <c r="N54" s="71">
        <v>7200</v>
      </c>
      <c r="O54" s="71">
        <v>17573601</v>
      </c>
      <c r="P54" s="71">
        <v>0</v>
      </c>
      <c r="Q54" s="71">
        <v>0</v>
      </c>
      <c r="R54" s="71">
        <v>0</v>
      </c>
      <c r="S54" s="71">
        <v>0</v>
      </c>
      <c r="T54" s="71">
        <v>0</v>
      </c>
      <c r="U54" s="71">
        <v>0</v>
      </c>
      <c r="V54" s="71">
        <v>0</v>
      </c>
      <c r="W54" s="71">
        <v>0</v>
      </c>
      <c r="X54" s="71">
        <v>0</v>
      </c>
      <c r="Y54" s="71">
        <v>0</v>
      </c>
      <c r="Z54" s="71">
        <v>518737570</v>
      </c>
      <c r="AA54" s="71">
        <v>534766116.99999994</v>
      </c>
      <c r="AB54" s="71">
        <v>2662188298</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2458</v>
      </c>
      <c r="B55" s="70">
        <v>47</v>
      </c>
      <c r="C55" s="70">
        <v>18</v>
      </c>
      <c r="D55" s="70">
        <v>47</v>
      </c>
      <c r="E55" s="70">
        <v>2024</v>
      </c>
      <c r="F55" s="70" t="s">
        <v>1554</v>
      </c>
      <c r="G55" s="1073" t="s">
        <v>2455</v>
      </c>
      <c r="H55" s="70" t="s">
        <v>2456</v>
      </c>
      <c r="I55" s="1066"/>
      <c r="J55" s="73">
        <v>58110</v>
      </c>
      <c r="K55" s="71">
        <v>73341968</v>
      </c>
      <c r="L55" s="71">
        <v>42684</v>
      </c>
      <c r="M55" s="71">
        <v>53870242</v>
      </c>
      <c r="N55" s="71">
        <v>46200</v>
      </c>
      <c r="O55" s="71">
        <v>106237523</v>
      </c>
      <c r="P55" s="71">
        <v>0</v>
      </c>
      <c r="Q55" s="71">
        <v>0</v>
      </c>
      <c r="R55" s="71">
        <v>0</v>
      </c>
      <c r="S55" s="71">
        <v>0</v>
      </c>
      <c r="T55" s="71">
        <v>0</v>
      </c>
      <c r="U55" s="71">
        <v>0</v>
      </c>
      <c r="V55" s="71">
        <v>0</v>
      </c>
      <c r="W55" s="71">
        <v>0</v>
      </c>
      <c r="X55" s="71">
        <v>0</v>
      </c>
      <c r="Y55" s="71">
        <v>0</v>
      </c>
      <c r="Z55" s="71">
        <v>233449732.99999997</v>
      </c>
      <c r="AA55" s="71">
        <v>111256932.99999999</v>
      </c>
      <c r="AB55" s="71">
        <v>753457303</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2359</v>
      </c>
      <c r="B56" s="70">
        <v>48</v>
      </c>
      <c r="C56" s="70">
        <v>18</v>
      </c>
      <c r="D56" s="70">
        <v>48</v>
      </c>
      <c r="E56" s="70">
        <v>2024</v>
      </c>
      <c r="F56" s="70" t="s">
        <v>1554</v>
      </c>
      <c r="G56" s="1073" t="s">
        <v>2357</v>
      </c>
      <c r="H56" s="70" t="s">
        <v>1673</v>
      </c>
      <c r="I56" s="1066"/>
      <c r="J56" s="73">
        <v>103705</v>
      </c>
      <c r="K56" s="71">
        <v>141066384</v>
      </c>
      <c r="L56" s="71">
        <v>203273</v>
      </c>
      <c r="M56" s="71">
        <v>276139650</v>
      </c>
      <c r="N56" s="71">
        <v>38100</v>
      </c>
      <c r="O56" s="71">
        <v>75588710.999999985</v>
      </c>
      <c r="P56" s="71">
        <v>0</v>
      </c>
      <c r="Q56" s="71">
        <v>0</v>
      </c>
      <c r="R56" s="71">
        <v>0</v>
      </c>
      <c r="S56" s="71">
        <v>0</v>
      </c>
      <c r="T56" s="71">
        <v>0</v>
      </c>
      <c r="U56" s="71">
        <v>0</v>
      </c>
      <c r="V56" s="71">
        <v>0</v>
      </c>
      <c r="W56" s="71">
        <v>0</v>
      </c>
      <c r="X56" s="71">
        <v>0</v>
      </c>
      <c r="Y56" s="71">
        <v>0</v>
      </c>
      <c r="Z56" s="71">
        <v>492794745.00000006</v>
      </c>
      <c r="AA56" s="71">
        <v>189673420</v>
      </c>
      <c r="AB56" s="71">
        <v>1267310668</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1558</v>
      </c>
      <c r="B57" s="70">
        <v>49</v>
      </c>
      <c r="C57" s="70">
        <v>18</v>
      </c>
      <c r="D57" s="70">
        <v>49</v>
      </c>
      <c r="E57" s="70">
        <v>2024</v>
      </c>
      <c r="F57" s="70" t="s">
        <v>1554</v>
      </c>
      <c r="G57" s="1073" t="s">
        <v>1555</v>
      </c>
      <c r="H57" s="70" t="s">
        <v>1556</v>
      </c>
      <c r="I57" s="1066"/>
      <c r="J57" s="73">
        <v>2657813</v>
      </c>
      <c r="K57" s="71">
        <v>3252253591</v>
      </c>
      <c r="L57" s="71">
        <v>403112</v>
      </c>
      <c r="M57" s="71">
        <v>493110675</v>
      </c>
      <c r="N57" s="71">
        <v>91000</v>
      </c>
      <c r="O57" s="71">
        <v>197008081</v>
      </c>
      <c r="P57" s="71">
        <v>1348</v>
      </c>
      <c r="Q57" s="71">
        <v>7398616</v>
      </c>
      <c r="R57" s="71">
        <v>0</v>
      </c>
      <c r="S57" s="71">
        <v>0</v>
      </c>
      <c r="T57" s="71">
        <v>0</v>
      </c>
      <c r="U57" s="71">
        <v>0</v>
      </c>
      <c r="V57" s="71">
        <v>0</v>
      </c>
      <c r="W57" s="71">
        <v>0</v>
      </c>
      <c r="X57" s="71">
        <v>0</v>
      </c>
      <c r="Y57" s="71">
        <v>0</v>
      </c>
      <c r="Z57" s="71">
        <v>3949770963</v>
      </c>
      <c r="AA57" s="71">
        <v>5845829629</v>
      </c>
      <c r="AB57" s="71">
        <v>35637826889</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2356</v>
      </c>
      <c r="B58" s="70">
        <v>50</v>
      </c>
      <c r="C58" s="70">
        <v>18</v>
      </c>
      <c r="D58" s="70">
        <v>50</v>
      </c>
      <c r="E58" s="70">
        <v>2024</v>
      </c>
      <c r="F58" s="70" t="s">
        <v>1554</v>
      </c>
      <c r="G58" s="1073" t="s">
        <v>2353</v>
      </c>
      <c r="H58" s="70" t="s">
        <v>2354</v>
      </c>
      <c r="I58" s="1066"/>
      <c r="J58" s="73">
        <v>112367</v>
      </c>
      <c r="K58" s="71">
        <v>141651645</v>
      </c>
      <c r="L58" s="71">
        <v>159447</v>
      </c>
      <c r="M58" s="71">
        <v>200659193</v>
      </c>
      <c r="N58" s="71">
        <v>11500</v>
      </c>
      <c r="O58" s="71">
        <v>30623134.999999996</v>
      </c>
      <c r="P58" s="71">
        <v>141</v>
      </c>
      <c r="Q58" s="71">
        <v>793072</v>
      </c>
      <c r="R58" s="71">
        <v>0</v>
      </c>
      <c r="S58" s="71">
        <v>0</v>
      </c>
      <c r="T58" s="71">
        <v>0</v>
      </c>
      <c r="U58" s="71">
        <v>0</v>
      </c>
      <c r="V58" s="71">
        <v>0</v>
      </c>
      <c r="W58" s="71">
        <v>0</v>
      </c>
      <c r="X58" s="71">
        <v>0</v>
      </c>
      <c r="Y58" s="71">
        <v>0</v>
      </c>
      <c r="Z58" s="71">
        <v>373727045</v>
      </c>
      <c r="AA58" s="71">
        <v>266837267.99999997</v>
      </c>
      <c r="AB58" s="71">
        <v>1385126449</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2406</v>
      </c>
      <c r="B59" s="70">
        <v>51</v>
      </c>
      <c r="C59" s="70">
        <v>18</v>
      </c>
      <c r="D59" s="70">
        <v>51</v>
      </c>
      <c r="E59" s="70">
        <v>2024</v>
      </c>
      <c r="F59" s="70" t="s">
        <v>1554</v>
      </c>
      <c r="G59" s="1073" t="s">
        <v>2403</v>
      </c>
      <c r="H59" s="70" t="s">
        <v>2404</v>
      </c>
      <c r="I59" s="1066"/>
      <c r="J59" s="73">
        <v>189978</v>
      </c>
      <c r="K59" s="71">
        <v>242048342</v>
      </c>
      <c r="L59" s="71">
        <v>272895</v>
      </c>
      <c r="M59" s="71">
        <v>346914272</v>
      </c>
      <c r="N59" s="71">
        <v>4700</v>
      </c>
      <c r="O59" s="71">
        <v>9617116</v>
      </c>
      <c r="P59" s="71">
        <v>0</v>
      </c>
      <c r="Q59" s="71">
        <v>0</v>
      </c>
      <c r="R59" s="71">
        <v>0</v>
      </c>
      <c r="S59" s="71">
        <v>0</v>
      </c>
      <c r="T59" s="71">
        <v>0</v>
      </c>
      <c r="U59" s="71">
        <v>0</v>
      </c>
      <c r="V59" s="71">
        <v>0</v>
      </c>
      <c r="W59" s="71">
        <v>0</v>
      </c>
      <c r="X59" s="71">
        <v>0</v>
      </c>
      <c r="Y59" s="71">
        <v>0</v>
      </c>
      <c r="Z59" s="71">
        <v>598579730.00000012</v>
      </c>
      <c r="AA59" s="71">
        <v>428273167.00000006</v>
      </c>
      <c r="AB59" s="71">
        <v>2027609553</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2371</v>
      </c>
      <c r="B60" s="70">
        <v>52</v>
      </c>
      <c r="C60" s="70">
        <v>18</v>
      </c>
      <c r="D60" s="70">
        <v>52</v>
      </c>
      <c r="E60" s="70">
        <v>2024</v>
      </c>
      <c r="F60" s="70" t="s">
        <v>1554</v>
      </c>
      <c r="G60" s="1073" t="s">
        <v>2368</v>
      </c>
      <c r="H60" s="70" t="s">
        <v>2369</v>
      </c>
      <c r="I60" s="1066"/>
      <c r="J60" s="73">
        <v>152234</v>
      </c>
      <c r="K60" s="71">
        <v>193784133</v>
      </c>
      <c r="L60" s="71">
        <v>370758</v>
      </c>
      <c r="M60" s="71">
        <v>471034717</v>
      </c>
      <c r="N60" s="71">
        <v>34900</v>
      </c>
      <c r="O60" s="71">
        <v>84170819.000000015</v>
      </c>
      <c r="P60" s="71">
        <v>1466</v>
      </c>
      <c r="Q60" s="71">
        <v>8515396</v>
      </c>
      <c r="R60" s="71">
        <v>0</v>
      </c>
      <c r="S60" s="71">
        <v>0</v>
      </c>
      <c r="T60" s="71">
        <v>0</v>
      </c>
      <c r="U60" s="71">
        <v>0</v>
      </c>
      <c r="V60" s="71">
        <v>0</v>
      </c>
      <c r="W60" s="71">
        <v>0</v>
      </c>
      <c r="X60" s="71">
        <v>0</v>
      </c>
      <c r="Y60" s="71">
        <v>0</v>
      </c>
      <c r="Z60" s="71">
        <v>757505065.00000012</v>
      </c>
      <c r="AA60" s="71">
        <v>343895787</v>
      </c>
      <c r="AB60" s="71">
        <v>1578622518</v>
      </c>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2422</v>
      </c>
      <c r="B61" s="70">
        <v>53</v>
      </c>
      <c r="C61" s="70">
        <v>18</v>
      </c>
      <c r="D61" s="70">
        <v>53</v>
      </c>
      <c r="E61" s="70">
        <v>2024</v>
      </c>
      <c r="F61" s="70" t="s">
        <v>1554</v>
      </c>
      <c r="G61" s="1073" t="s">
        <v>2419</v>
      </c>
      <c r="H61" s="70" t="s">
        <v>2420</v>
      </c>
      <c r="I61" s="1066"/>
      <c r="J61" s="73">
        <v>86269</v>
      </c>
      <c r="K61" s="71">
        <v>108574700</v>
      </c>
      <c r="L61" s="71">
        <v>22997</v>
      </c>
      <c r="M61" s="71">
        <v>28947816</v>
      </c>
      <c r="N61" s="71">
        <v>0</v>
      </c>
      <c r="O61" s="71">
        <v>0</v>
      </c>
      <c r="P61" s="71">
        <v>0</v>
      </c>
      <c r="Q61" s="71">
        <v>0</v>
      </c>
      <c r="R61" s="71">
        <v>0</v>
      </c>
      <c r="S61" s="71">
        <v>0</v>
      </c>
      <c r="T61" s="71">
        <v>0</v>
      </c>
      <c r="U61" s="71">
        <v>0</v>
      </c>
      <c r="V61" s="71">
        <v>0</v>
      </c>
      <c r="W61" s="71">
        <v>0</v>
      </c>
      <c r="X61" s="71">
        <v>0</v>
      </c>
      <c r="Y61" s="71">
        <v>0</v>
      </c>
      <c r="Z61" s="71">
        <v>137522516</v>
      </c>
      <c r="AA61" s="71">
        <v>158581862</v>
      </c>
      <c r="AB61" s="71">
        <v>1150175683</v>
      </c>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2363</v>
      </c>
      <c r="B62" s="70">
        <v>54</v>
      </c>
      <c r="C62" s="70">
        <v>18</v>
      </c>
      <c r="D62" s="70">
        <v>54</v>
      </c>
      <c r="E62" s="70">
        <v>2024</v>
      </c>
      <c r="F62" s="70" t="s">
        <v>1554</v>
      </c>
      <c r="G62" s="1073" t="s">
        <v>2360</v>
      </c>
      <c r="H62" s="70" t="s">
        <v>2361</v>
      </c>
      <c r="I62" s="1066"/>
      <c r="J62" s="73">
        <v>135950</v>
      </c>
      <c r="K62" s="71">
        <v>174568834.99999997</v>
      </c>
      <c r="L62" s="71">
        <v>496861</v>
      </c>
      <c r="M62" s="71">
        <v>637164274</v>
      </c>
      <c r="N62" s="71">
        <v>50300</v>
      </c>
      <c r="O62" s="71">
        <v>118646369</v>
      </c>
      <c r="P62" s="71">
        <v>372</v>
      </c>
      <c r="Q62" s="71">
        <v>2158063.0000000005</v>
      </c>
      <c r="R62" s="71">
        <v>0</v>
      </c>
      <c r="S62" s="71">
        <v>0</v>
      </c>
      <c r="T62" s="71">
        <v>0</v>
      </c>
      <c r="U62" s="71">
        <v>0</v>
      </c>
      <c r="V62" s="71">
        <v>0</v>
      </c>
      <c r="W62" s="71">
        <v>0</v>
      </c>
      <c r="X62" s="71">
        <v>0</v>
      </c>
      <c r="Y62" s="71">
        <v>0</v>
      </c>
      <c r="Z62" s="71">
        <v>932537541.00000012</v>
      </c>
      <c r="AA62" s="71">
        <v>140431755</v>
      </c>
      <c r="AB62" s="71">
        <v>1167685487</v>
      </c>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2514</v>
      </c>
      <c r="B63" s="70">
        <v>55</v>
      </c>
      <c r="C63" s="70">
        <v>18</v>
      </c>
      <c r="D63" s="70">
        <v>55</v>
      </c>
      <c r="E63" s="70">
        <v>2024</v>
      </c>
      <c r="F63" s="70" t="s">
        <v>1554</v>
      </c>
      <c r="G63" s="1073" t="s">
        <v>2511</v>
      </c>
      <c r="H63" s="70" t="s">
        <v>2512</v>
      </c>
      <c r="I63" s="1066"/>
      <c r="J63" s="73">
        <v>219690</v>
      </c>
      <c r="K63" s="71">
        <v>291136870</v>
      </c>
      <c r="L63" s="71">
        <v>475715</v>
      </c>
      <c r="M63" s="71">
        <v>629811143</v>
      </c>
      <c r="N63" s="71">
        <v>7300</v>
      </c>
      <c r="O63" s="71">
        <v>13051786</v>
      </c>
      <c r="P63" s="71">
        <v>0</v>
      </c>
      <c r="Q63" s="71">
        <v>0</v>
      </c>
      <c r="R63" s="71">
        <v>0</v>
      </c>
      <c r="S63" s="71">
        <v>0</v>
      </c>
      <c r="T63" s="71">
        <v>0</v>
      </c>
      <c r="U63" s="71">
        <v>0</v>
      </c>
      <c r="V63" s="71">
        <v>0</v>
      </c>
      <c r="W63" s="71">
        <v>0</v>
      </c>
      <c r="X63" s="71">
        <v>0</v>
      </c>
      <c r="Y63" s="71">
        <v>0</v>
      </c>
      <c r="Z63" s="71">
        <v>933999798.99999988</v>
      </c>
      <c r="AA63" s="71">
        <v>528219661</v>
      </c>
      <c r="AB63" s="71">
        <v>2555456506</v>
      </c>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2426</v>
      </c>
      <c r="B64" s="70">
        <v>56</v>
      </c>
      <c r="C64" s="70">
        <v>18</v>
      </c>
      <c r="D64" s="70">
        <v>56</v>
      </c>
      <c r="E64" s="70">
        <v>2024</v>
      </c>
      <c r="F64" s="70" t="s">
        <v>1554</v>
      </c>
      <c r="G64" s="1073" t="s">
        <v>2423</v>
      </c>
      <c r="H64" s="70" t="s">
        <v>2424</v>
      </c>
      <c r="I64" s="1066"/>
      <c r="J64" s="73">
        <v>207057</v>
      </c>
      <c r="K64" s="71">
        <v>263162699.00000003</v>
      </c>
      <c r="L64" s="71">
        <v>365538</v>
      </c>
      <c r="M64" s="71">
        <v>464170990</v>
      </c>
      <c r="N64" s="71">
        <v>38700</v>
      </c>
      <c r="O64" s="71">
        <v>86248811</v>
      </c>
      <c r="P64" s="71">
        <v>293</v>
      </c>
      <c r="Q64" s="71">
        <v>1655877</v>
      </c>
      <c r="R64" s="71">
        <v>0</v>
      </c>
      <c r="S64" s="71">
        <v>0</v>
      </c>
      <c r="T64" s="71">
        <v>0</v>
      </c>
      <c r="U64" s="71">
        <v>0</v>
      </c>
      <c r="V64" s="71">
        <v>0</v>
      </c>
      <c r="W64" s="71">
        <v>0</v>
      </c>
      <c r="X64" s="71">
        <v>0</v>
      </c>
      <c r="Y64" s="71">
        <v>0</v>
      </c>
      <c r="Z64" s="71">
        <v>815238377.00000012</v>
      </c>
      <c r="AA64" s="71">
        <v>420046560</v>
      </c>
      <c r="AB64" s="71">
        <v>1981789621</v>
      </c>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1656</v>
      </c>
      <c r="B65" s="70">
        <v>57</v>
      </c>
      <c r="C65" s="70">
        <v>18</v>
      </c>
      <c r="D65" s="70">
        <v>57</v>
      </c>
      <c r="E65" s="70">
        <v>2024</v>
      </c>
      <c r="F65" s="70" t="s">
        <v>1554</v>
      </c>
      <c r="G65" s="1073" t="s">
        <v>1653</v>
      </c>
      <c r="H65" s="70" t="s">
        <v>1654</v>
      </c>
      <c r="I65" s="1066"/>
      <c r="J65" s="73">
        <v>327147</v>
      </c>
      <c r="K65" s="71">
        <v>417331329.00000006</v>
      </c>
      <c r="L65" s="71">
        <v>390824</v>
      </c>
      <c r="M65" s="71">
        <v>498308026.00000006</v>
      </c>
      <c r="N65" s="71">
        <v>11000</v>
      </c>
      <c r="O65" s="71">
        <v>23976651.999999996</v>
      </c>
      <c r="P65" s="71">
        <v>0</v>
      </c>
      <c r="Q65" s="71">
        <v>0</v>
      </c>
      <c r="R65" s="71">
        <v>0</v>
      </c>
      <c r="S65" s="71">
        <v>0</v>
      </c>
      <c r="T65" s="71">
        <v>0</v>
      </c>
      <c r="U65" s="71">
        <v>0</v>
      </c>
      <c r="V65" s="71">
        <v>0</v>
      </c>
      <c r="W65" s="71">
        <v>0</v>
      </c>
      <c r="X65" s="71">
        <v>0</v>
      </c>
      <c r="Y65" s="71">
        <v>0</v>
      </c>
      <c r="Z65" s="71">
        <v>939616007</v>
      </c>
      <c r="AA65" s="71">
        <v>701874858</v>
      </c>
      <c r="AB65" s="71">
        <v>3375044224</v>
      </c>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2494</v>
      </c>
      <c r="B66" s="70">
        <v>58</v>
      </c>
      <c r="C66" s="70">
        <v>18</v>
      </c>
      <c r="D66" s="70">
        <v>58</v>
      </c>
      <c r="E66" s="70">
        <v>2024</v>
      </c>
      <c r="F66" s="70" t="s">
        <v>1554</v>
      </c>
      <c r="G66" s="1073" t="s">
        <v>2491</v>
      </c>
      <c r="H66" s="70" t="s">
        <v>2492</v>
      </c>
      <c r="I66" s="1066"/>
      <c r="J66" s="73">
        <v>335377</v>
      </c>
      <c r="K66" s="71">
        <v>441019465</v>
      </c>
      <c r="L66" s="71">
        <v>205506</v>
      </c>
      <c r="M66" s="71">
        <v>269939755</v>
      </c>
      <c r="N66" s="71">
        <v>0</v>
      </c>
      <c r="O66" s="71">
        <v>0</v>
      </c>
      <c r="P66" s="71">
        <v>0</v>
      </c>
      <c r="Q66" s="71">
        <v>0</v>
      </c>
      <c r="R66" s="71">
        <v>0</v>
      </c>
      <c r="S66" s="71">
        <v>0</v>
      </c>
      <c r="T66" s="71">
        <v>0</v>
      </c>
      <c r="U66" s="71">
        <v>0</v>
      </c>
      <c r="V66" s="71">
        <v>0</v>
      </c>
      <c r="W66" s="71">
        <v>0</v>
      </c>
      <c r="X66" s="71">
        <v>0</v>
      </c>
      <c r="Y66" s="71">
        <v>0</v>
      </c>
      <c r="Z66" s="71">
        <v>710959220</v>
      </c>
      <c r="AA66" s="71">
        <v>808610912</v>
      </c>
      <c r="AB66" s="71">
        <v>3470157924</v>
      </c>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2470</v>
      </c>
      <c r="B67" s="70">
        <v>59</v>
      </c>
      <c r="C67" s="70">
        <v>18</v>
      </c>
      <c r="D67" s="70">
        <v>59</v>
      </c>
      <c r="E67" s="70">
        <v>2024</v>
      </c>
      <c r="F67" s="70" t="s">
        <v>1554</v>
      </c>
      <c r="G67" s="1073" t="s">
        <v>2467</v>
      </c>
      <c r="H67" s="70" t="s">
        <v>2468</v>
      </c>
      <c r="I67" s="1066"/>
      <c r="J67" s="73">
        <v>408751</v>
      </c>
      <c r="K67" s="71">
        <v>533121224.00000012</v>
      </c>
      <c r="L67" s="71">
        <v>910514</v>
      </c>
      <c r="M67" s="71">
        <v>1185960666</v>
      </c>
      <c r="N67" s="71">
        <v>387100</v>
      </c>
      <c r="O67" s="71">
        <v>868545456</v>
      </c>
      <c r="P67" s="71">
        <v>2689</v>
      </c>
      <c r="Q67" s="71">
        <v>14883475</v>
      </c>
      <c r="R67" s="71">
        <v>4133</v>
      </c>
      <c r="S67" s="71">
        <v>34415960</v>
      </c>
      <c r="T67" s="71">
        <v>0</v>
      </c>
      <c r="U67" s="71">
        <v>0</v>
      </c>
      <c r="V67" s="71">
        <v>0</v>
      </c>
      <c r="W67" s="71">
        <v>0</v>
      </c>
      <c r="X67" s="71">
        <v>0</v>
      </c>
      <c r="Y67" s="71">
        <v>0</v>
      </c>
      <c r="Z67" s="71">
        <v>2636926780.5852504</v>
      </c>
      <c r="AA67" s="71">
        <v>657698497</v>
      </c>
      <c r="AB67" s="71">
        <v>3883091138.0000005</v>
      </c>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2398</v>
      </c>
      <c r="B68" s="70">
        <v>60</v>
      </c>
      <c r="C68" s="70">
        <v>18</v>
      </c>
      <c r="D68" s="70">
        <v>60</v>
      </c>
      <c r="E68" s="70">
        <v>2024</v>
      </c>
      <c r="F68" s="70" t="s">
        <v>1554</v>
      </c>
      <c r="G68" s="1073" t="s">
        <v>2395</v>
      </c>
      <c r="H68" s="70" t="s">
        <v>2396</v>
      </c>
      <c r="I68" s="1066"/>
      <c r="J68" s="73">
        <v>284450</v>
      </c>
      <c r="K68" s="71">
        <v>363918186</v>
      </c>
      <c r="L68" s="71">
        <v>420565</v>
      </c>
      <c r="M68" s="71">
        <v>535822341.00000006</v>
      </c>
      <c r="N68" s="71">
        <v>0</v>
      </c>
      <c r="O68" s="71">
        <v>0</v>
      </c>
      <c r="P68" s="71">
        <v>0</v>
      </c>
      <c r="Q68" s="71">
        <v>0</v>
      </c>
      <c r="R68" s="71">
        <v>0</v>
      </c>
      <c r="S68" s="71">
        <v>0</v>
      </c>
      <c r="T68" s="71">
        <v>0</v>
      </c>
      <c r="U68" s="71">
        <v>0</v>
      </c>
      <c r="V68" s="71">
        <v>0</v>
      </c>
      <c r="W68" s="71">
        <v>0</v>
      </c>
      <c r="X68" s="71">
        <v>0</v>
      </c>
      <c r="Y68" s="71">
        <v>0</v>
      </c>
      <c r="Z68" s="71">
        <v>899740527</v>
      </c>
      <c r="AA68" s="71">
        <v>652543105</v>
      </c>
      <c r="AB68" s="71">
        <v>2914483653</v>
      </c>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1672</v>
      </c>
      <c r="B69" s="70">
        <v>61</v>
      </c>
      <c r="C69" s="70">
        <v>18</v>
      </c>
      <c r="D69" s="70">
        <v>61</v>
      </c>
      <c r="E69" s="70">
        <v>2024</v>
      </c>
      <c r="F69" s="70" t="s">
        <v>1554</v>
      </c>
      <c r="G69" s="1073" t="s">
        <v>1669</v>
      </c>
      <c r="H69" s="70" t="s">
        <v>1670</v>
      </c>
      <c r="I69" s="1066"/>
      <c r="J69" s="73">
        <v>33899</v>
      </c>
      <c r="K69" s="71">
        <v>43600944.000000007</v>
      </c>
      <c r="L69" s="71">
        <v>32543.999999999996</v>
      </c>
      <c r="M69" s="71">
        <v>41797239.999999993</v>
      </c>
      <c r="N69" s="71">
        <v>0</v>
      </c>
      <c r="O69" s="71">
        <v>0</v>
      </c>
      <c r="P69" s="71">
        <v>0</v>
      </c>
      <c r="Q69" s="71">
        <v>0</v>
      </c>
      <c r="R69" s="71">
        <v>0</v>
      </c>
      <c r="S69" s="71">
        <v>0</v>
      </c>
      <c r="T69" s="71">
        <v>0</v>
      </c>
      <c r="U69" s="71">
        <v>0</v>
      </c>
      <c r="V69" s="71">
        <v>0</v>
      </c>
      <c r="W69" s="71">
        <v>0</v>
      </c>
      <c r="X69" s="71">
        <v>0</v>
      </c>
      <c r="Y69" s="71">
        <v>0</v>
      </c>
      <c r="Z69" s="71">
        <v>85398184</v>
      </c>
      <c r="AA69" s="71">
        <v>90728276</v>
      </c>
      <c r="AB69" s="71">
        <v>456216135</v>
      </c>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1577</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1577</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1577</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1577</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1577</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1577</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1577</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1577</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1577</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1577</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1577</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1577</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1577</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1577</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1577</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1577</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1577</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1577</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1577</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1577</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1577</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1577</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1577</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1577</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1577</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1577</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1577</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1577</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1577</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1577</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1577</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1577</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1577</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1577</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1577</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1577</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1577</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1577</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1577</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1577</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1577</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1577</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1577</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1577</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1577</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1577</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1577</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1577</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1577</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1577</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1577</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1577</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1577</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1577</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1577</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1577</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1577</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1577</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1577</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1577</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1577</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1577</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1577</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1577</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1577</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1577</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1577</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1577</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1577</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1577</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1577</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1577</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1577</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1577</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1577</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1577</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1577</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1577</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1577</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1577</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1577</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1577</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1577</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1577</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1577</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1577</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1577</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1577</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1577</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1577</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1577</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1577</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1577</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1577</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1577</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1577</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1577</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1577</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1577</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1577</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1577</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1577</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1577</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1577</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1577</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1577</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1577</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1577</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1577</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1577</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1577</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1577</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1577</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1577</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1577</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1577</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1577</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1577</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1577</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1578</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2413</v>
      </c>
      <c r="B190" s="70">
        <v>182</v>
      </c>
      <c r="C190" s="70">
        <v>16</v>
      </c>
      <c r="D190" s="70">
        <v>2</v>
      </c>
      <c r="E190" s="70">
        <v>2022</v>
      </c>
      <c r="F190" s="70" t="s">
        <v>161</v>
      </c>
      <c r="G190" s="1073" t="s">
        <v>2411</v>
      </c>
      <c r="H190" s="70" t="s">
        <v>2412</v>
      </c>
      <c r="I190" s="1066"/>
      <c r="J190" s="73"/>
      <c r="K190" s="71"/>
      <c r="L190" s="71"/>
      <c r="M190" s="71"/>
      <c r="N190" s="71"/>
      <c r="O190" s="71"/>
      <c r="P190" s="71"/>
      <c r="Q190" s="71"/>
      <c r="R190" s="71"/>
      <c r="S190" s="71"/>
      <c r="T190" s="71"/>
      <c r="U190" s="71"/>
      <c r="V190" s="71"/>
      <c r="W190" s="71"/>
      <c r="X190" s="71"/>
      <c r="Y190" s="71"/>
      <c r="Z190" s="71"/>
      <c r="AA190" s="71"/>
      <c r="AB190" s="71"/>
      <c r="AC190" s="72"/>
      <c r="AD190" s="71">
        <v>109339.47880847701</v>
      </c>
      <c r="AE190" s="71">
        <v>170770.98949368444</v>
      </c>
      <c r="AF190" s="71">
        <v>85717.095709524467</v>
      </c>
      <c r="AG190" s="71">
        <v>4033295.710280057</v>
      </c>
      <c r="AH190" s="71">
        <v>6519774.6640600795</v>
      </c>
      <c r="AI190" s="71">
        <v>0</v>
      </c>
      <c r="AJ190" s="71">
        <v>0</v>
      </c>
      <c r="AK190" s="71">
        <v>381312.9003842122</v>
      </c>
      <c r="AL190" s="71">
        <v>0</v>
      </c>
      <c r="AM190" s="71">
        <v>0</v>
      </c>
      <c r="AN190" s="71">
        <v>11300210.838736033</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2461</v>
      </c>
      <c r="B191" s="70">
        <v>183</v>
      </c>
      <c r="C191" s="70">
        <v>16</v>
      </c>
      <c r="D191" s="70">
        <v>3</v>
      </c>
      <c r="E191" s="70">
        <v>2022</v>
      </c>
      <c r="F191" s="70" t="s">
        <v>161</v>
      </c>
      <c r="G191" s="1073" t="s">
        <v>2459</v>
      </c>
      <c r="H191" s="70" t="s">
        <v>2460</v>
      </c>
      <c r="I191" s="1066"/>
      <c r="J191" s="73"/>
      <c r="K191" s="71"/>
      <c r="L191" s="71"/>
      <c r="M191" s="71"/>
      <c r="N191" s="71"/>
      <c r="O191" s="71"/>
      <c r="P191" s="71"/>
      <c r="Q191" s="71"/>
      <c r="R191" s="71"/>
      <c r="S191" s="71"/>
      <c r="T191" s="71"/>
      <c r="U191" s="71"/>
      <c r="V191" s="71"/>
      <c r="W191" s="71"/>
      <c r="X191" s="71"/>
      <c r="Y191" s="71"/>
      <c r="Z191" s="71"/>
      <c r="AA191" s="71"/>
      <c r="AB191" s="71"/>
      <c r="AC191" s="72"/>
      <c r="AD191" s="71">
        <v>282178675.43051291</v>
      </c>
      <c r="AE191" s="71">
        <v>2615140.0547954421</v>
      </c>
      <c r="AF191" s="71">
        <v>4783013.9405914648</v>
      </c>
      <c r="AG191" s="71">
        <v>108147625.06610848</v>
      </c>
      <c r="AH191" s="71">
        <v>95822260.203951642</v>
      </c>
      <c r="AI191" s="71">
        <v>0</v>
      </c>
      <c r="AJ191" s="71">
        <v>0</v>
      </c>
      <c r="AK191" s="71">
        <v>6572966.6672054026</v>
      </c>
      <c r="AL191" s="71">
        <v>0</v>
      </c>
      <c r="AM191" s="71">
        <v>0</v>
      </c>
      <c r="AN191" s="71">
        <v>500119681.36316532</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2485</v>
      </c>
      <c r="B192" s="70">
        <v>184</v>
      </c>
      <c r="C192" s="70">
        <v>16</v>
      </c>
      <c r="D192" s="70">
        <v>4</v>
      </c>
      <c r="E192" s="70">
        <v>2022</v>
      </c>
      <c r="F192" s="70" t="s">
        <v>161</v>
      </c>
      <c r="G192" s="1073" t="s">
        <v>2483</v>
      </c>
      <c r="H192" s="70" t="s">
        <v>2484</v>
      </c>
      <c r="I192" s="1066"/>
      <c r="J192" s="73"/>
      <c r="K192" s="71"/>
      <c r="L192" s="71"/>
      <c r="M192" s="71"/>
      <c r="N192" s="71"/>
      <c r="O192" s="71"/>
      <c r="P192" s="71"/>
      <c r="Q192" s="71"/>
      <c r="R192" s="71"/>
      <c r="S192" s="71"/>
      <c r="T192" s="71"/>
      <c r="U192" s="71"/>
      <c r="V192" s="71"/>
      <c r="W192" s="71"/>
      <c r="X192" s="71"/>
      <c r="Y192" s="71"/>
      <c r="Z192" s="71"/>
      <c r="AA192" s="71"/>
      <c r="AB192" s="71"/>
      <c r="AC192" s="72"/>
      <c r="AD192" s="71">
        <v>5684166.0829754183</v>
      </c>
      <c r="AE192" s="71">
        <v>436972.82605736901</v>
      </c>
      <c r="AF192" s="71">
        <v>0</v>
      </c>
      <c r="AG192" s="71">
        <v>25401948.840005249</v>
      </c>
      <c r="AH192" s="71">
        <v>28325481.313036256</v>
      </c>
      <c r="AI192" s="71">
        <v>0</v>
      </c>
      <c r="AJ192" s="71">
        <v>0</v>
      </c>
      <c r="AK192" s="71">
        <v>1697378.2849815339</v>
      </c>
      <c r="AL192" s="71">
        <v>0</v>
      </c>
      <c r="AM192" s="71">
        <v>0</v>
      </c>
      <c r="AN192" s="71">
        <v>61545947.347055823</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2342</v>
      </c>
      <c r="B193" s="70">
        <v>185</v>
      </c>
      <c r="C193" s="70">
        <v>16</v>
      </c>
      <c r="D193" s="70">
        <v>5</v>
      </c>
      <c r="E193" s="70">
        <v>2022</v>
      </c>
      <c r="F193" s="70" t="s">
        <v>161</v>
      </c>
      <c r="G193" s="1073" t="s">
        <v>2340</v>
      </c>
      <c r="H193" s="70" t="s">
        <v>2341</v>
      </c>
      <c r="I193" s="1066"/>
      <c r="J193" s="73"/>
      <c r="K193" s="71"/>
      <c r="L193" s="71"/>
      <c r="M193" s="71"/>
      <c r="N193" s="71"/>
      <c r="O193" s="71"/>
      <c r="P193" s="71"/>
      <c r="Q193" s="71"/>
      <c r="R193" s="71"/>
      <c r="S193" s="71"/>
      <c r="T193" s="71"/>
      <c r="U193" s="71"/>
      <c r="V193" s="71"/>
      <c r="W193" s="71"/>
      <c r="X193" s="71"/>
      <c r="Y193" s="71"/>
      <c r="Z193" s="71"/>
      <c r="AA193" s="71"/>
      <c r="AB193" s="71"/>
      <c r="AC193" s="72"/>
      <c r="AD193" s="71">
        <v>183401314.58253145</v>
      </c>
      <c r="AE193" s="71">
        <v>6100877.3109312365</v>
      </c>
      <c r="AF193" s="71">
        <v>1000032.7832777853</v>
      </c>
      <c r="AG193" s="71">
        <v>296576468.47275412</v>
      </c>
      <c r="AH193" s="71">
        <v>278139027.62679994</v>
      </c>
      <c r="AI193" s="71">
        <v>0</v>
      </c>
      <c r="AJ193" s="71">
        <v>0</v>
      </c>
      <c r="AK193" s="71">
        <v>16238144.653578004</v>
      </c>
      <c r="AL193" s="71">
        <v>0</v>
      </c>
      <c r="AM193" s="71">
        <v>0</v>
      </c>
      <c r="AN193" s="71">
        <v>781455865.42987251</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1647</v>
      </c>
      <c r="B194" s="70">
        <v>186</v>
      </c>
      <c r="C194" s="70">
        <v>16</v>
      </c>
      <c r="D194" s="70">
        <v>6</v>
      </c>
      <c r="E194" s="70">
        <v>2022</v>
      </c>
      <c r="F194" s="70" t="s">
        <v>161</v>
      </c>
      <c r="G194" s="1073" t="s">
        <v>1645</v>
      </c>
      <c r="H194" s="70" t="s">
        <v>1646</v>
      </c>
      <c r="I194" s="1066"/>
      <c r="J194" s="73"/>
      <c r="K194" s="71"/>
      <c r="L194" s="71"/>
      <c r="M194" s="71"/>
      <c r="N194" s="71"/>
      <c r="O194" s="71"/>
      <c r="P194" s="71"/>
      <c r="Q194" s="71"/>
      <c r="R194" s="71"/>
      <c r="S194" s="71"/>
      <c r="T194" s="71"/>
      <c r="U194" s="71"/>
      <c r="V194" s="71"/>
      <c r="W194" s="71"/>
      <c r="X194" s="71"/>
      <c r="Y194" s="71"/>
      <c r="Z194" s="71"/>
      <c r="AA194" s="71"/>
      <c r="AB194" s="71"/>
      <c r="AC194" s="72"/>
      <c r="AD194" s="71">
        <v>64088541.634453893</v>
      </c>
      <c r="AE194" s="71">
        <v>2939939.7799108815</v>
      </c>
      <c r="AF194" s="71">
        <v>4205852.1628140006</v>
      </c>
      <c r="AG194" s="71">
        <v>134950107.28986225</v>
      </c>
      <c r="AH194" s="71">
        <v>199230449.34071612</v>
      </c>
      <c r="AI194" s="71">
        <v>0</v>
      </c>
      <c r="AJ194" s="71">
        <v>0</v>
      </c>
      <c r="AK194" s="71">
        <v>13390758.684606699</v>
      </c>
      <c r="AL194" s="71">
        <v>0</v>
      </c>
      <c r="AM194" s="71">
        <v>0</v>
      </c>
      <c r="AN194" s="71">
        <v>418805648.89236379</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2350</v>
      </c>
      <c r="B195" s="70">
        <v>187</v>
      </c>
      <c r="C195" s="70">
        <v>16</v>
      </c>
      <c r="D195" s="70">
        <v>7</v>
      </c>
      <c r="E195" s="70">
        <v>2022</v>
      </c>
      <c r="F195" s="70" t="s">
        <v>161</v>
      </c>
      <c r="G195" s="1073" t="s">
        <v>2348</v>
      </c>
      <c r="H195" s="70" t="s">
        <v>2349</v>
      </c>
      <c r="I195" s="1066"/>
      <c r="J195" s="73"/>
      <c r="K195" s="71"/>
      <c r="L195" s="71"/>
      <c r="M195" s="71"/>
      <c r="N195" s="71"/>
      <c r="O195" s="71"/>
      <c r="P195" s="71"/>
      <c r="Q195" s="71"/>
      <c r="R195" s="71"/>
      <c r="S195" s="71"/>
      <c r="T195" s="71"/>
      <c r="U195" s="71"/>
      <c r="V195" s="71"/>
      <c r="W195" s="71"/>
      <c r="X195" s="71"/>
      <c r="Y195" s="71"/>
      <c r="Z195" s="71"/>
      <c r="AA195" s="71"/>
      <c r="AB195" s="71"/>
      <c r="AC195" s="72"/>
      <c r="AD195" s="71">
        <v>1098125.5632928177</v>
      </c>
      <c r="AE195" s="71">
        <v>164074.08794491252</v>
      </c>
      <c r="AF195" s="71">
        <v>22857.892189206523</v>
      </c>
      <c r="AG195" s="71">
        <v>7844189.1235700063</v>
      </c>
      <c r="AH195" s="71">
        <v>19941033.545190487</v>
      </c>
      <c r="AI195" s="71">
        <v>0</v>
      </c>
      <c r="AJ195" s="71">
        <v>0</v>
      </c>
      <c r="AK195" s="71">
        <v>1101068.4394094744</v>
      </c>
      <c r="AL195" s="71">
        <v>0</v>
      </c>
      <c r="AM195" s="71">
        <v>0</v>
      </c>
      <c r="AN195" s="71">
        <v>30171348.651596908</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2417</v>
      </c>
      <c r="B196" s="70">
        <v>188</v>
      </c>
      <c r="C196" s="70">
        <v>16</v>
      </c>
      <c r="D196" s="70">
        <v>8</v>
      </c>
      <c r="E196" s="70">
        <v>2022</v>
      </c>
      <c r="F196" s="70" t="s">
        <v>161</v>
      </c>
      <c r="G196" s="1073" t="s">
        <v>2415</v>
      </c>
      <c r="H196" s="70" t="s">
        <v>2416</v>
      </c>
      <c r="I196" s="1066"/>
      <c r="J196" s="73"/>
      <c r="K196" s="71"/>
      <c r="L196" s="71"/>
      <c r="M196" s="71"/>
      <c r="N196" s="71"/>
      <c r="O196" s="71"/>
      <c r="P196" s="71"/>
      <c r="Q196" s="71"/>
      <c r="R196" s="71"/>
      <c r="S196" s="71"/>
      <c r="T196" s="71"/>
      <c r="U196" s="71"/>
      <c r="V196" s="71"/>
      <c r="W196" s="71"/>
      <c r="X196" s="71"/>
      <c r="Y196" s="71"/>
      <c r="Z196" s="71"/>
      <c r="AA196" s="71"/>
      <c r="AB196" s="71"/>
      <c r="AC196" s="72"/>
      <c r="AD196" s="71">
        <v>57655462.297543138</v>
      </c>
      <c r="AE196" s="71">
        <v>1279108.1958154405</v>
      </c>
      <c r="AF196" s="71">
        <v>1348615.6391631849</v>
      </c>
      <c r="AG196" s="71">
        <v>44853133.517302215</v>
      </c>
      <c r="AH196" s="71">
        <v>49973239.181456462</v>
      </c>
      <c r="AI196" s="71">
        <v>0</v>
      </c>
      <c r="AJ196" s="71">
        <v>0</v>
      </c>
      <c r="AK196" s="71">
        <v>3643068.3571079513</v>
      </c>
      <c r="AL196" s="71">
        <v>0</v>
      </c>
      <c r="AM196" s="71">
        <v>0</v>
      </c>
      <c r="AN196" s="71">
        <v>158752627.18838838</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2378</v>
      </c>
      <c r="B197" s="70">
        <v>189</v>
      </c>
      <c r="C197" s="70">
        <v>16</v>
      </c>
      <c r="D197" s="70">
        <v>9</v>
      </c>
      <c r="E197" s="70">
        <v>2022</v>
      </c>
      <c r="F197" s="70" t="s">
        <v>161</v>
      </c>
      <c r="G197" s="1073" t="s">
        <v>2376</v>
      </c>
      <c r="H197" s="70" t="s">
        <v>2377</v>
      </c>
      <c r="I197" s="1066"/>
      <c r="J197" s="73"/>
      <c r="K197" s="71"/>
      <c r="L197" s="71"/>
      <c r="M197" s="71"/>
      <c r="N197" s="71"/>
      <c r="O197" s="71"/>
      <c r="P197" s="71"/>
      <c r="Q197" s="71"/>
      <c r="R197" s="71"/>
      <c r="S197" s="71"/>
      <c r="T197" s="71"/>
      <c r="U197" s="71"/>
      <c r="V197" s="71"/>
      <c r="W197" s="71"/>
      <c r="X197" s="71"/>
      <c r="Y197" s="71"/>
      <c r="Z197" s="71"/>
      <c r="AA197" s="71"/>
      <c r="AB197" s="71"/>
      <c r="AC197" s="72"/>
      <c r="AD197" s="71">
        <v>52232407.973050766</v>
      </c>
      <c r="AE197" s="71">
        <v>1963866.3791773713</v>
      </c>
      <c r="AF197" s="71">
        <v>0</v>
      </c>
      <c r="AG197" s="71">
        <v>64785188.025929146</v>
      </c>
      <c r="AH197" s="71">
        <v>72235242.307594314</v>
      </c>
      <c r="AI197" s="71">
        <v>0</v>
      </c>
      <c r="AJ197" s="71">
        <v>0</v>
      </c>
      <c r="AK197" s="71">
        <v>4793076.0410977229</v>
      </c>
      <c r="AL197" s="71">
        <v>0</v>
      </c>
      <c r="AM197" s="71">
        <v>0</v>
      </c>
      <c r="AN197" s="71">
        <v>196009780.72684935</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1721</v>
      </c>
      <c r="B198" s="70">
        <v>190</v>
      </c>
      <c r="C198" s="70">
        <v>16</v>
      </c>
      <c r="D198" s="70">
        <v>10</v>
      </c>
      <c r="E198" s="70">
        <v>2022</v>
      </c>
      <c r="F198" s="70" t="s">
        <v>161</v>
      </c>
      <c r="G198" s="1073" t="s">
        <v>1702</v>
      </c>
      <c r="H198" s="70" t="s">
        <v>1703</v>
      </c>
      <c r="I198" s="1066"/>
      <c r="J198" s="73"/>
      <c r="K198" s="71"/>
      <c r="L198" s="71"/>
      <c r="M198" s="71"/>
      <c r="N198" s="71"/>
      <c r="O198" s="71"/>
      <c r="P198" s="71"/>
      <c r="Q198" s="71"/>
      <c r="R198" s="71"/>
      <c r="S198" s="71"/>
      <c r="T198" s="71"/>
      <c r="U198" s="71"/>
      <c r="V198" s="71"/>
      <c r="W198" s="71"/>
      <c r="X198" s="71"/>
      <c r="Y198" s="71"/>
      <c r="Z198" s="71"/>
      <c r="AA198" s="71"/>
      <c r="AB198" s="71"/>
      <c r="AC198" s="72"/>
      <c r="AD198" s="71">
        <v>45433671.251059309</v>
      </c>
      <c r="AE198" s="71">
        <v>1125079.4601936857</v>
      </c>
      <c r="AF198" s="71">
        <v>1868632.6864676333</v>
      </c>
      <c r="AG198" s="71">
        <v>75292193.840488821</v>
      </c>
      <c r="AH198" s="71">
        <v>61402588.4411311</v>
      </c>
      <c r="AI198" s="71">
        <v>0</v>
      </c>
      <c r="AJ198" s="71">
        <v>0</v>
      </c>
      <c r="AK198" s="71">
        <v>4178430.1197198522</v>
      </c>
      <c r="AL198" s="71">
        <v>0</v>
      </c>
      <c r="AM198" s="71">
        <v>0</v>
      </c>
      <c r="AN198" s="71">
        <v>189300595.7990604</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2429</v>
      </c>
      <c r="B199" s="70">
        <v>191</v>
      </c>
      <c r="C199" s="70">
        <v>16</v>
      </c>
      <c r="D199" s="70">
        <v>11</v>
      </c>
      <c r="E199" s="70">
        <v>2022</v>
      </c>
      <c r="F199" s="70" t="s">
        <v>161</v>
      </c>
      <c r="G199" s="1073" t="s">
        <v>2427</v>
      </c>
      <c r="H199" s="70" t="s">
        <v>2428</v>
      </c>
      <c r="I199" s="1066"/>
      <c r="J199" s="73"/>
      <c r="K199" s="71"/>
      <c r="L199" s="71"/>
      <c r="M199" s="71"/>
      <c r="N199" s="71"/>
      <c r="O199" s="71"/>
      <c r="P199" s="71"/>
      <c r="Q199" s="71"/>
      <c r="R199" s="71"/>
      <c r="S199" s="71"/>
      <c r="T199" s="71"/>
      <c r="U199" s="71"/>
      <c r="V199" s="71"/>
      <c r="W199" s="71"/>
      <c r="X199" s="71"/>
      <c r="Y199" s="71"/>
      <c r="Z199" s="71"/>
      <c r="AA199" s="71"/>
      <c r="AB199" s="71"/>
      <c r="AC199" s="72"/>
      <c r="AD199" s="71">
        <v>9035771.6363706551</v>
      </c>
      <c r="AE199" s="71">
        <v>415207.8960238602</v>
      </c>
      <c r="AF199" s="71">
        <v>3708693.0076987585</v>
      </c>
      <c r="AG199" s="71">
        <v>18303107.954996683</v>
      </c>
      <c r="AH199" s="71">
        <v>23003484.901525572</v>
      </c>
      <c r="AI199" s="71">
        <v>0</v>
      </c>
      <c r="AJ199" s="71">
        <v>0</v>
      </c>
      <c r="AK199" s="71">
        <v>1794482.0103756848</v>
      </c>
      <c r="AL199" s="71">
        <v>0</v>
      </c>
      <c r="AM199" s="71">
        <v>0</v>
      </c>
      <c r="AN199" s="71">
        <v>56260747.406991214</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2445</v>
      </c>
      <c r="B200" s="70">
        <v>192</v>
      </c>
      <c r="C200" s="70">
        <v>16</v>
      </c>
      <c r="D200" s="70">
        <v>12</v>
      </c>
      <c r="E200" s="70">
        <v>2022</v>
      </c>
      <c r="F200" s="70" t="s">
        <v>161</v>
      </c>
      <c r="G200" s="1073" t="s">
        <v>2443</v>
      </c>
      <c r="H200" s="70" t="s">
        <v>2444</v>
      </c>
      <c r="I200" s="1066"/>
      <c r="J200" s="73"/>
      <c r="K200" s="71"/>
      <c r="L200" s="71"/>
      <c r="M200" s="71"/>
      <c r="N200" s="71"/>
      <c r="O200" s="71"/>
      <c r="P200" s="71"/>
      <c r="Q200" s="71"/>
      <c r="R200" s="71"/>
      <c r="S200" s="71"/>
      <c r="T200" s="71"/>
      <c r="U200" s="71"/>
      <c r="V200" s="71"/>
      <c r="W200" s="71"/>
      <c r="X200" s="71"/>
      <c r="Y200" s="71"/>
      <c r="Z200" s="71"/>
      <c r="AA200" s="71"/>
      <c r="AB200" s="71"/>
      <c r="AC200" s="72"/>
      <c r="AD200" s="71">
        <v>3042302.9647928812</v>
      </c>
      <c r="AE200" s="71">
        <v>266201.83656368457</v>
      </c>
      <c r="AF200" s="71">
        <v>5714.4730473016307</v>
      </c>
      <c r="AG200" s="71">
        <v>8276971.971766972</v>
      </c>
      <c r="AH200" s="71">
        <v>11521486.048332281</v>
      </c>
      <c r="AI200" s="71">
        <v>0</v>
      </c>
      <c r="AJ200" s="71">
        <v>0</v>
      </c>
      <c r="AK200" s="71">
        <v>664618.18431342382</v>
      </c>
      <c r="AL200" s="71">
        <v>0</v>
      </c>
      <c r="AM200" s="71">
        <v>0</v>
      </c>
      <c r="AN200" s="71">
        <v>23777295.478816546</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1651</v>
      </c>
      <c r="B201" s="70">
        <v>193</v>
      </c>
      <c r="C201" s="70">
        <v>16</v>
      </c>
      <c r="D201" s="70">
        <v>13</v>
      </c>
      <c r="E201" s="70">
        <v>2022</v>
      </c>
      <c r="F201" s="70" t="s">
        <v>161</v>
      </c>
      <c r="G201" s="1073" t="s">
        <v>1649</v>
      </c>
      <c r="H201" s="70" t="s">
        <v>1650</v>
      </c>
      <c r="I201" s="1066"/>
      <c r="J201" s="73"/>
      <c r="K201" s="71"/>
      <c r="L201" s="71"/>
      <c r="M201" s="71"/>
      <c r="N201" s="71"/>
      <c r="O201" s="71"/>
      <c r="P201" s="71"/>
      <c r="Q201" s="71"/>
      <c r="R201" s="71"/>
      <c r="S201" s="71"/>
      <c r="T201" s="71"/>
      <c r="U201" s="71"/>
      <c r="V201" s="71"/>
      <c r="W201" s="71"/>
      <c r="X201" s="71"/>
      <c r="Y201" s="71"/>
      <c r="Z201" s="71"/>
      <c r="AA201" s="71"/>
      <c r="AB201" s="71"/>
      <c r="AC201" s="72"/>
      <c r="AD201" s="71">
        <v>52472037.50658907</v>
      </c>
      <c r="AE201" s="71">
        <v>5585215.8916757973</v>
      </c>
      <c r="AF201" s="71">
        <v>17143.419141904891</v>
      </c>
      <c r="AG201" s="71">
        <v>172536095.48119041</v>
      </c>
      <c r="AH201" s="71">
        <v>203609140.53501758</v>
      </c>
      <c r="AI201" s="71">
        <v>0</v>
      </c>
      <c r="AJ201" s="71">
        <v>0</v>
      </c>
      <c r="AK201" s="71">
        <v>13275448.010701144</v>
      </c>
      <c r="AL201" s="71">
        <v>0</v>
      </c>
      <c r="AM201" s="71">
        <v>0</v>
      </c>
      <c r="AN201" s="71">
        <v>447495080.84431589</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1639</v>
      </c>
      <c r="B202" s="70">
        <v>194</v>
      </c>
      <c r="C202" s="70">
        <v>16</v>
      </c>
      <c r="D202" s="70">
        <v>14</v>
      </c>
      <c r="E202" s="70">
        <v>2022</v>
      </c>
      <c r="F202" s="70" t="s">
        <v>161</v>
      </c>
      <c r="G202" s="1073" t="s">
        <v>1637</v>
      </c>
      <c r="H202" s="70" t="s">
        <v>1638</v>
      </c>
      <c r="I202" s="1066"/>
      <c r="J202" s="73"/>
      <c r="K202" s="71"/>
      <c r="L202" s="71"/>
      <c r="M202" s="71"/>
      <c r="N202" s="71"/>
      <c r="O202" s="71"/>
      <c r="P202" s="71"/>
      <c r="Q202" s="71"/>
      <c r="R202" s="71"/>
      <c r="S202" s="71"/>
      <c r="T202" s="71"/>
      <c r="U202" s="71"/>
      <c r="V202" s="71"/>
      <c r="W202" s="71"/>
      <c r="X202" s="71"/>
      <c r="Y202" s="71"/>
      <c r="Z202" s="71"/>
      <c r="AA202" s="71"/>
      <c r="AB202" s="71"/>
      <c r="AC202" s="72"/>
      <c r="AD202" s="71">
        <v>297364959.45336771</v>
      </c>
      <c r="AE202" s="71">
        <v>5787797.1635261485</v>
      </c>
      <c r="AF202" s="71">
        <v>857170.95709524455</v>
      </c>
      <c r="AG202" s="71">
        <v>247209169.4138419</v>
      </c>
      <c r="AH202" s="71">
        <v>244513487.23288575</v>
      </c>
      <c r="AI202" s="71">
        <v>0</v>
      </c>
      <c r="AJ202" s="71">
        <v>0</v>
      </c>
      <c r="AK202" s="71">
        <v>14000110.386913877</v>
      </c>
      <c r="AL202" s="71">
        <v>0</v>
      </c>
      <c r="AM202" s="71">
        <v>0</v>
      </c>
      <c r="AN202" s="71">
        <v>809732694.60763061</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1836</v>
      </c>
      <c r="B203" s="70">
        <v>195</v>
      </c>
      <c r="C203" s="70">
        <v>16</v>
      </c>
      <c r="D203" s="70">
        <v>15</v>
      </c>
      <c r="E203" s="70">
        <v>2022</v>
      </c>
      <c r="F203" s="70" t="s">
        <v>161</v>
      </c>
      <c r="G203" s="1073" t="s">
        <v>1817</v>
      </c>
      <c r="H203" s="70" t="s">
        <v>1818</v>
      </c>
      <c r="I203" s="1066"/>
      <c r="J203" s="73"/>
      <c r="K203" s="71"/>
      <c r="L203" s="71"/>
      <c r="M203" s="71"/>
      <c r="N203" s="71"/>
      <c r="O203" s="71"/>
      <c r="P203" s="71"/>
      <c r="Q203" s="71"/>
      <c r="R203" s="71"/>
      <c r="S203" s="71"/>
      <c r="T203" s="71"/>
      <c r="U203" s="71"/>
      <c r="V203" s="71"/>
      <c r="W203" s="71"/>
      <c r="X203" s="71"/>
      <c r="Y203" s="71"/>
      <c r="Z203" s="71"/>
      <c r="AA203" s="71"/>
      <c r="AB203" s="71"/>
      <c r="AC203" s="72"/>
      <c r="AD203" s="71">
        <v>15341696.74668948</v>
      </c>
      <c r="AE203" s="71">
        <v>1034671.2892852646</v>
      </c>
      <c r="AF203" s="71">
        <v>1188610.393838739</v>
      </c>
      <c r="AG203" s="71">
        <v>38403466.904589102</v>
      </c>
      <c r="AH203" s="71">
        <v>62666178.685578816</v>
      </c>
      <c r="AI203" s="71">
        <v>0</v>
      </c>
      <c r="AJ203" s="71">
        <v>0</v>
      </c>
      <c r="AK203" s="71">
        <v>4092947.8508223421</v>
      </c>
      <c r="AL203" s="71">
        <v>0</v>
      </c>
      <c r="AM203" s="71">
        <v>0</v>
      </c>
      <c r="AN203" s="71">
        <v>122727571.87080374</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2473</v>
      </c>
      <c r="B204" s="70">
        <v>196</v>
      </c>
      <c r="C204" s="70">
        <v>16</v>
      </c>
      <c r="D204" s="70">
        <v>16</v>
      </c>
      <c r="E204" s="70">
        <v>2022</v>
      </c>
      <c r="F204" s="70" t="s">
        <v>161</v>
      </c>
      <c r="G204" s="1073" t="s">
        <v>2471</v>
      </c>
      <c r="H204" s="70" t="s">
        <v>2472</v>
      </c>
      <c r="I204" s="1066"/>
      <c r="J204" s="73"/>
      <c r="K204" s="71"/>
      <c r="L204" s="71"/>
      <c r="M204" s="71"/>
      <c r="N204" s="71"/>
      <c r="O204" s="71"/>
      <c r="P204" s="71"/>
      <c r="Q204" s="71"/>
      <c r="R204" s="71"/>
      <c r="S204" s="71"/>
      <c r="T204" s="71"/>
      <c r="U204" s="71"/>
      <c r="V204" s="71"/>
      <c r="W204" s="71"/>
      <c r="X204" s="71"/>
      <c r="Y204" s="71"/>
      <c r="Z204" s="71"/>
      <c r="AA204" s="71"/>
      <c r="AB204" s="71"/>
      <c r="AC204" s="72"/>
      <c r="AD204" s="71">
        <v>42807460.240565114</v>
      </c>
      <c r="AE204" s="71">
        <v>974399.17534631712</v>
      </c>
      <c r="AF204" s="71">
        <v>822884.11881143483</v>
      </c>
      <c r="AG204" s="71">
        <v>92284931.505111367</v>
      </c>
      <c r="AH204" s="71">
        <v>113007965.02166587</v>
      </c>
      <c r="AI204" s="71">
        <v>0</v>
      </c>
      <c r="AJ204" s="71">
        <v>0</v>
      </c>
      <c r="AK204" s="71">
        <v>7716647.1137692258</v>
      </c>
      <c r="AL204" s="71">
        <v>0</v>
      </c>
      <c r="AM204" s="71">
        <v>0</v>
      </c>
      <c r="AN204" s="71">
        <v>257614287.17526934</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1676</v>
      </c>
      <c r="B205" s="70">
        <v>197</v>
      </c>
      <c r="C205" s="70">
        <v>16</v>
      </c>
      <c r="D205" s="70">
        <v>17</v>
      </c>
      <c r="E205" s="70">
        <v>2022</v>
      </c>
      <c r="F205" s="70" t="s">
        <v>161</v>
      </c>
      <c r="G205" s="1073" t="s">
        <v>1674</v>
      </c>
      <c r="H205" s="70" t="s">
        <v>1675</v>
      </c>
      <c r="I205" s="1066"/>
      <c r="J205" s="73"/>
      <c r="K205" s="71"/>
      <c r="L205" s="71"/>
      <c r="M205" s="71"/>
      <c r="N205" s="71"/>
      <c r="O205" s="71"/>
      <c r="P205" s="71"/>
      <c r="Q205" s="71"/>
      <c r="R205" s="71"/>
      <c r="S205" s="71"/>
      <c r="T205" s="71"/>
      <c r="U205" s="71"/>
      <c r="V205" s="71"/>
      <c r="W205" s="71"/>
      <c r="X205" s="71"/>
      <c r="Y205" s="71"/>
      <c r="Z205" s="71"/>
      <c r="AA205" s="71"/>
      <c r="AB205" s="71"/>
      <c r="AC205" s="72"/>
      <c r="AD205" s="71">
        <v>26010000.33585481</v>
      </c>
      <c r="AE205" s="71">
        <v>1192048.475681405</v>
      </c>
      <c r="AF205" s="71">
        <v>148576.29922984238</v>
      </c>
      <c r="AG205" s="71">
        <v>34550497.381057784</v>
      </c>
      <c r="AH205" s="71">
        <v>37955969.460823521</v>
      </c>
      <c r="AI205" s="71">
        <v>0</v>
      </c>
      <c r="AJ205" s="71">
        <v>0</v>
      </c>
      <c r="AK205" s="71">
        <v>2467493.4688255712</v>
      </c>
      <c r="AL205" s="71">
        <v>0</v>
      </c>
      <c r="AM205" s="71">
        <v>0</v>
      </c>
      <c r="AN205" s="71">
        <v>102324585.42147294</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1667</v>
      </c>
      <c r="B206" s="70">
        <v>198</v>
      </c>
      <c r="C206" s="70">
        <v>16</v>
      </c>
      <c r="D206" s="70">
        <v>18</v>
      </c>
      <c r="E206" s="70">
        <v>2022</v>
      </c>
      <c r="F206" s="70" t="s">
        <v>161</v>
      </c>
      <c r="G206" s="1073" t="s">
        <v>1665</v>
      </c>
      <c r="H206" s="70" t="s">
        <v>1666</v>
      </c>
      <c r="I206" s="1066"/>
      <c r="J206" s="73"/>
      <c r="K206" s="71"/>
      <c r="L206" s="71"/>
      <c r="M206" s="71"/>
      <c r="N206" s="71"/>
      <c r="O206" s="71"/>
      <c r="P206" s="71"/>
      <c r="Q206" s="71"/>
      <c r="R206" s="71"/>
      <c r="S206" s="71"/>
      <c r="T206" s="71"/>
      <c r="U206" s="71"/>
      <c r="V206" s="71"/>
      <c r="W206" s="71"/>
      <c r="X206" s="71"/>
      <c r="Y206" s="71"/>
      <c r="Z206" s="71"/>
      <c r="AA206" s="71"/>
      <c r="AB206" s="71"/>
      <c r="AC206" s="72"/>
      <c r="AD206" s="71">
        <v>8920908.4143192563</v>
      </c>
      <c r="AE206" s="71">
        <v>3157589.0802459694</v>
      </c>
      <c r="AF206" s="71">
        <v>45715.784378413045</v>
      </c>
      <c r="AG206" s="71">
        <v>170504420.44382131</v>
      </c>
      <c r="AH206" s="71">
        <v>221997011.07140774</v>
      </c>
      <c r="AI206" s="71">
        <v>0</v>
      </c>
      <c r="AJ206" s="71">
        <v>0</v>
      </c>
      <c r="AK206" s="71">
        <v>14561039.353818385</v>
      </c>
      <c r="AL206" s="71">
        <v>0</v>
      </c>
      <c r="AM206" s="71">
        <v>0</v>
      </c>
      <c r="AN206" s="71">
        <v>419186684.147991</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2501</v>
      </c>
      <c r="B207" s="70">
        <v>199</v>
      </c>
      <c r="C207" s="70">
        <v>16</v>
      </c>
      <c r="D207" s="70">
        <v>19</v>
      </c>
      <c r="E207" s="70">
        <v>2022</v>
      </c>
      <c r="F207" s="70" t="s">
        <v>161</v>
      </c>
      <c r="G207" s="1073" t="s">
        <v>2499</v>
      </c>
      <c r="H207" s="70" t="s">
        <v>2500</v>
      </c>
      <c r="I207" s="1066"/>
      <c r="J207" s="73"/>
      <c r="K207" s="71"/>
      <c r="L207" s="71"/>
      <c r="M207" s="71"/>
      <c r="N207" s="71"/>
      <c r="O207" s="71"/>
      <c r="P207" s="71"/>
      <c r="Q207" s="71"/>
      <c r="R207" s="71"/>
      <c r="S207" s="71"/>
      <c r="T207" s="71"/>
      <c r="U207" s="71"/>
      <c r="V207" s="71"/>
      <c r="W207" s="71"/>
      <c r="X207" s="71"/>
      <c r="Y207" s="71"/>
      <c r="Z207" s="71"/>
      <c r="AA207" s="71"/>
      <c r="AB207" s="71"/>
      <c r="AC207" s="72"/>
      <c r="AD207" s="71">
        <v>46573301.482177399</v>
      </c>
      <c r="AE207" s="71">
        <v>2417581.4591066702</v>
      </c>
      <c r="AF207" s="71">
        <v>34286.838283809782</v>
      </c>
      <c r="AG207" s="71">
        <v>118973207.14392425</v>
      </c>
      <c r="AH207" s="71">
        <v>94918442.181881398</v>
      </c>
      <c r="AI207" s="71">
        <v>0</v>
      </c>
      <c r="AJ207" s="71">
        <v>0</v>
      </c>
      <c r="AK207" s="71">
        <v>6318585.897223386</v>
      </c>
      <c r="AL207" s="71">
        <v>0</v>
      </c>
      <c r="AM207" s="71">
        <v>0</v>
      </c>
      <c r="AN207" s="71">
        <v>269235405.00259691</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2509</v>
      </c>
      <c r="B208" s="70">
        <v>200</v>
      </c>
      <c r="C208" s="70">
        <v>16</v>
      </c>
      <c r="D208" s="70">
        <v>20</v>
      </c>
      <c r="E208" s="70">
        <v>2022</v>
      </c>
      <c r="F208" s="70" t="s">
        <v>161</v>
      </c>
      <c r="G208" s="1073" t="s">
        <v>2507</v>
      </c>
      <c r="H208" s="70" t="s">
        <v>2508</v>
      </c>
      <c r="I208" s="1066"/>
      <c r="J208" s="73"/>
      <c r="K208" s="71"/>
      <c r="L208" s="71"/>
      <c r="M208" s="71"/>
      <c r="N208" s="71"/>
      <c r="O208" s="71"/>
      <c r="P208" s="71"/>
      <c r="Q208" s="71"/>
      <c r="R208" s="71"/>
      <c r="S208" s="71"/>
      <c r="T208" s="71"/>
      <c r="U208" s="71"/>
      <c r="V208" s="71"/>
      <c r="W208" s="71"/>
      <c r="X208" s="71"/>
      <c r="Y208" s="71"/>
      <c r="Z208" s="71"/>
      <c r="AA208" s="71"/>
      <c r="AB208" s="71"/>
      <c r="AC208" s="72"/>
      <c r="AD208" s="71">
        <v>48219593.232577197</v>
      </c>
      <c r="AE208" s="71">
        <v>1130102.1363552648</v>
      </c>
      <c r="AF208" s="71">
        <v>691451.23872349737</v>
      </c>
      <c r="AG208" s="71">
        <v>52150333.207734391</v>
      </c>
      <c r="AH208" s="71">
        <v>79614960.332459092</v>
      </c>
      <c r="AI208" s="71">
        <v>0</v>
      </c>
      <c r="AJ208" s="71">
        <v>0</v>
      </c>
      <c r="AK208" s="71">
        <v>4588151.0248736301</v>
      </c>
      <c r="AL208" s="71">
        <v>0</v>
      </c>
      <c r="AM208" s="71">
        <v>0</v>
      </c>
      <c r="AN208" s="71">
        <v>186394591.17272308</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2381</v>
      </c>
      <c r="B209" s="70">
        <v>201</v>
      </c>
      <c r="C209" s="70">
        <v>16</v>
      </c>
      <c r="D209" s="70">
        <v>21</v>
      </c>
      <c r="E209" s="70">
        <v>2022</v>
      </c>
      <c r="F209" s="70" t="s">
        <v>161</v>
      </c>
      <c r="G209" s="1073" t="s">
        <v>2380</v>
      </c>
      <c r="H209" s="70" t="s">
        <v>2352</v>
      </c>
      <c r="I209" s="1066"/>
      <c r="J209" s="73"/>
      <c r="K209" s="71"/>
      <c r="L209" s="71"/>
      <c r="M209" s="71"/>
      <c r="N209" s="71"/>
      <c r="O209" s="71"/>
      <c r="P209" s="71"/>
      <c r="Q209" s="71"/>
      <c r="R209" s="71"/>
      <c r="S209" s="71"/>
      <c r="T209" s="71"/>
      <c r="U209" s="71"/>
      <c r="V209" s="71"/>
      <c r="W209" s="71"/>
      <c r="X209" s="71"/>
      <c r="Y209" s="71"/>
      <c r="Z209" s="71"/>
      <c r="AA209" s="71"/>
      <c r="AB209" s="71"/>
      <c r="AC209" s="72"/>
      <c r="AD209" s="71">
        <v>8026395.4159808094</v>
      </c>
      <c r="AE209" s="71">
        <v>873945.65211473801</v>
      </c>
      <c r="AF209" s="71">
        <v>182863.13751365218</v>
      </c>
      <c r="AG209" s="71">
        <v>23652784.828542512</v>
      </c>
      <c r="AH209" s="71">
        <v>37701496.425483353</v>
      </c>
      <c r="AI209" s="71">
        <v>0</v>
      </c>
      <c r="AJ209" s="71">
        <v>0</v>
      </c>
      <c r="AK209" s="71">
        <v>2015160.5565174452</v>
      </c>
      <c r="AL209" s="71">
        <v>0</v>
      </c>
      <c r="AM209" s="71">
        <v>0</v>
      </c>
      <c r="AN209" s="71">
        <v>72452646.016152516</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2453</v>
      </c>
      <c r="B210" s="70">
        <v>202</v>
      </c>
      <c r="C210" s="70">
        <v>16</v>
      </c>
      <c r="D210" s="70">
        <v>22</v>
      </c>
      <c r="E210" s="70">
        <v>2022</v>
      </c>
      <c r="F210" s="70" t="s">
        <v>161</v>
      </c>
      <c r="G210" s="1073" t="s">
        <v>2451</v>
      </c>
      <c r="H210" s="70" t="s">
        <v>2452</v>
      </c>
      <c r="I210" s="1066"/>
      <c r="J210" s="73"/>
      <c r="K210" s="71"/>
      <c r="L210" s="71"/>
      <c r="M210" s="71"/>
      <c r="N210" s="71"/>
      <c r="O210" s="71"/>
      <c r="P210" s="71"/>
      <c r="Q210" s="71"/>
      <c r="R210" s="71"/>
      <c r="S210" s="71"/>
      <c r="T210" s="71"/>
      <c r="U210" s="71"/>
      <c r="V210" s="71"/>
      <c r="W210" s="71"/>
      <c r="X210" s="71"/>
      <c r="Y210" s="71"/>
      <c r="Z210" s="71"/>
      <c r="AA210" s="71"/>
      <c r="AB210" s="71"/>
      <c r="AC210" s="72"/>
      <c r="AD210" s="71">
        <v>9342641.2548660133</v>
      </c>
      <c r="AE210" s="71">
        <v>539100.57467614114</v>
      </c>
      <c r="AF210" s="71">
        <v>80002.622662222828</v>
      </c>
      <c r="AG210" s="71">
        <v>13163811.632657712</v>
      </c>
      <c r="AH210" s="71">
        <v>23802003.736558501</v>
      </c>
      <c r="AI210" s="71">
        <v>0</v>
      </c>
      <c r="AJ210" s="71">
        <v>0</v>
      </c>
      <c r="AK210" s="71">
        <v>1339050.0430017884</v>
      </c>
      <c r="AL210" s="71">
        <v>0</v>
      </c>
      <c r="AM210" s="71">
        <v>0</v>
      </c>
      <c r="AN210" s="71">
        <v>48266609.864422381</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2374</v>
      </c>
      <c r="B211" s="70">
        <v>203</v>
      </c>
      <c r="C211" s="70">
        <v>16</v>
      </c>
      <c r="D211" s="70">
        <v>23</v>
      </c>
      <c r="E211" s="70">
        <v>2022</v>
      </c>
      <c r="F211" s="70" t="s">
        <v>161</v>
      </c>
      <c r="G211" s="1073" t="s">
        <v>2372</v>
      </c>
      <c r="H211" s="70" t="s">
        <v>2373</v>
      </c>
      <c r="I211" s="1066"/>
      <c r="J211" s="73"/>
      <c r="K211" s="71"/>
      <c r="L211" s="71"/>
      <c r="M211" s="71"/>
      <c r="N211" s="71"/>
      <c r="O211" s="71"/>
      <c r="P211" s="71"/>
      <c r="Q211" s="71"/>
      <c r="R211" s="71"/>
      <c r="S211" s="71"/>
      <c r="T211" s="71"/>
      <c r="U211" s="71"/>
      <c r="V211" s="71"/>
      <c r="W211" s="71"/>
      <c r="X211" s="71"/>
      <c r="Y211" s="71"/>
      <c r="Z211" s="71"/>
      <c r="AA211" s="71"/>
      <c r="AB211" s="71"/>
      <c r="AC211" s="72"/>
      <c r="AD211" s="71">
        <v>1609423071.0694044</v>
      </c>
      <c r="AE211" s="71">
        <v>1583817.2162845635</v>
      </c>
      <c r="AF211" s="71">
        <v>160005.24532444566</v>
      </c>
      <c r="AG211" s="71">
        <v>80281218.340537176</v>
      </c>
      <c r="AH211" s="71">
        <v>81756043.802217722</v>
      </c>
      <c r="AI211" s="71">
        <v>0</v>
      </c>
      <c r="AJ211" s="71">
        <v>0</v>
      </c>
      <c r="AK211" s="71">
        <v>4876750.5278735338</v>
      </c>
      <c r="AL211" s="71">
        <v>0</v>
      </c>
      <c r="AM211" s="71">
        <v>0</v>
      </c>
      <c r="AN211" s="71">
        <v>1778080906.2016418</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1561</v>
      </c>
      <c r="B212" s="70">
        <v>204</v>
      </c>
      <c r="C212" s="70">
        <v>16</v>
      </c>
      <c r="D212" s="70">
        <v>24</v>
      </c>
      <c r="E212" s="70">
        <v>2022</v>
      </c>
      <c r="F212" s="70" t="s">
        <v>161</v>
      </c>
      <c r="G212" s="1073" t="s">
        <v>1559</v>
      </c>
      <c r="H212" s="70" t="s">
        <v>1560</v>
      </c>
      <c r="I212" s="1066"/>
      <c r="J212" s="73"/>
      <c r="K212" s="71"/>
      <c r="L212" s="71"/>
      <c r="M212" s="71"/>
      <c r="N212" s="71"/>
      <c r="O212" s="71"/>
      <c r="P212" s="71"/>
      <c r="Q212" s="71"/>
      <c r="R212" s="71"/>
      <c r="S212" s="71"/>
      <c r="T212" s="71"/>
      <c r="U212" s="71"/>
      <c r="V212" s="71"/>
      <c r="W212" s="71"/>
      <c r="X212" s="71"/>
      <c r="Y212" s="71"/>
      <c r="Z212" s="71"/>
      <c r="AA212" s="71"/>
      <c r="AB212" s="71"/>
      <c r="AC212" s="72"/>
      <c r="AD212" s="71">
        <v>2494035295.799439</v>
      </c>
      <c r="AE212" s="71">
        <v>54748844.386597797</v>
      </c>
      <c r="AF212" s="71">
        <v>3737265.3729352667</v>
      </c>
      <c r="AG212" s="71">
        <v>2234499921.3511763</v>
      </c>
      <c r="AH212" s="71">
        <v>2142856006.0737545</v>
      </c>
      <c r="AI212" s="71">
        <v>0</v>
      </c>
      <c r="AJ212" s="71">
        <v>0</v>
      </c>
      <c r="AK212" s="71">
        <v>120010390.91279557</v>
      </c>
      <c r="AL212" s="71">
        <v>0</v>
      </c>
      <c r="AM212" s="71">
        <v>0</v>
      </c>
      <c r="AN212" s="71">
        <v>7049887723.896699</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2385</v>
      </c>
      <c r="B213" s="70">
        <v>205</v>
      </c>
      <c r="C213" s="70">
        <v>16</v>
      </c>
      <c r="D213" s="70">
        <v>25</v>
      </c>
      <c r="E213" s="70">
        <v>2022</v>
      </c>
      <c r="F213" s="70" t="s">
        <v>161</v>
      </c>
      <c r="G213" s="1073" t="s">
        <v>2383</v>
      </c>
      <c r="H213" s="70" t="s">
        <v>2384</v>
      </c>
      <c r="I213" s="1066"/>
      <c r="J213" s="73"/>
      <c r="K213" s="71"/>
      <c r="L213" s="71"/>
      <c r="M213" s="71"/>
      <c r="N213" s="71"/>
      <c r="O213" s="71"/>
      <c r="P213" s="71"/>
      <c r="Q213" s="71"/>
      <c r="R213" s="71"/>
      <c r="S213" s="71"/>
      <c r="T213" s="71"/>
      <c r="U213" s="71"/>
      <c r="V213" s="71"/>
      <c r="W213" s="71"/>
      <c r="X213" s="71"/>
      <c r="Y213" s="71"/>
      <c r="Z213" s="71"/>
      <c r="AA213" s="71"/>
      <c r="AB213" s="71"/>
      <c r="AC213" s="72"/>
      <c r="AD213" s="71">
        <v>108621220.97788984</v>
      </c>
      <c r="AE213" s="71">
        <v>1017929.0354133348</v>
      </c>
      <c r="AF213" s="71">
        <v>365726.27502730436</v>
      </c>
      <c r="AG213" s="71">
        <v>23562621.735168144</v>
      </c>
      <c r="AH213" s="71">
        <v>32559386.125161409</v>
      </c>
      <c r="AI213" s="71">
        <v>0</v>
      </c>
      <c r="AJ213" s="71">
        <v>0</v>
      </c>
      <c r="AK213" s="71">
        <v>1959119.3107447573</v>
      </c>
      <c r="AL213" s="71">
        <v>0</v>
      </c>
      <c r="AM213" s="71">
        <v>0</v>
      </c>
      <c r="AN213" s="71">
        <v>168086003.4594048</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1659</v>
      </c>
      <c r="B214" s="70">
        <v>206</v>
      </c>
      <c r="C214" s="70">
        <v>16</v>
      </c>
      <c r="D214" s="70">
        <v>26</v>
      </c>
      <c r="E214" s="70">
        <v>2022</v>
      </c>
      <c r="F214" s="70" t="s">
        <v>161</v>
      </c>
      <c r="G214" s="1073" t="s">
        <v>1657</v>
      </c>
      <c r="H214" s="70" t="s">
        <v>1658</v>
      </c>
      <c r="I214" s="1066"/>
      <c r="J214" s="73"/>
      <c r="K214" s="71"/>
      <c r="L214" s="71"/>
      <c r="M214" s="71"/>
      <c r="N214" s="71"/>
      <c r="O214" s="71"/>
      <c r="P214" s="71"/>
      <c r="Q214" s="71"/>
      <c r="R214" s="71"/>
      <c r="S214" s="71"/>
      <c r="T214" s="71"/>
      <c r="U214" s="71"/>
      <c r="V214" s="71"/>
      <c r="W214" s="71"/>
      <c r="X214" s="71"/>
      <c r="Y214" s="71"/>
      <c r="Z214" s="71"/>
      <c r="AA214" s="71"/>
      <c r="AB214" s="71"/>
      <c r="AC214" s="72"/>
      <c r="AD214" s="71">
        <v>346545368.6251992</v>
      </c>
      <c r="AE214" s="71">
        <v>13531089.579293702</v>
      </c>
      <c r="AF214" s="71">
        <v>9463167.3663315009</v>
      </c>
      <c r="AG214" s="71">
        <v>704444248.53393638</v>
      </c>
      <c r="AH214" s="71">
        <v>615249987.46061981</v>
      </c>
      <c r="AI214" s="71">
        <v>0</v>
      </c>
      <c r="AJ214" s="71">
        <v>0</v>
      </c>
      <c r="AK214" s="71">
        <v>39045898.664706826</v>
      </c>
      <c r="AL214" s="71">
        <v>0</v>
      </c>
      <c r="AM214" s="71">
        <v>0</v>
      </c>
      <c r="AN214" s="71">
        <v>1728279760.2300873</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2489</v>
      </c>
      <c r="B215" s="70">
        <v>207</v>
      </c>
      <c r="C215" s="70">
        <v>16</v>
      </c>
      <c r="D215" s="70">
        <v>27</v>
      </c>
      <c r="E215" s="70">
        <v>2022</v>
      </c>
      <c r="F215" s="70" t="s">
        <v>161</v>
      </c>
      <c r="G215" s="1073" t="s">
        <v>2487</v>
      </c>
      <c r="H215" s="70" t="s">
        <v>2488</v>
      </c>
      <c r="I215" s="1066"/>
      <c r="J215" s="73"/>
      <c r="K215" s="71"/>
      <c r="L215" s="71"/>
      <c r="M215" s="71"/>
      <c r="N215" s="71"/>
      <c r="O215" s="71"/>
      <c r="P215" s="71"/>
      <c r="Q215" s="71"/>
      <c r="R215" s="71"/>
      <c r="S215" s="71"/>
      <c r="T215" s="71"/>
      <c r="U215" s="71"/>
      <c r="V215" s="71"/>
      <c r="W215" s="71"/>
      <c r="X215" s="71"/>
      <c r="Y215" s="71"/>
      <c r="Z215" s="71"/>
      <c r="AA215" s="71"/>
      <c r="AB215" s="71"/>
      <c r="AC215" s="72"/>
      <c r="AD215" s="71">
        <v>14308783.793264549</v>
      </c>
      <c r="AE215" s="71">
        <v>376700.71211842162</v>
      </c>
      <c r="AF215" s="71">
        <v>102860.51485142935</v>
      </c>
      <c r="AG215" s="71">
        <v>15465975.950149905</v>
      </c>
      <c r="AH215" s="71">
        <v>27478700.350611225</v>
      </c>
      <c r="AI215" s="71">
        <v>0</v>
      </c>
      <c r="AJ215" s="71">
        <v>0</v>
      </c>
      <c r="AK215" s="71">
        <v>1684207.3009520082</v>
      </c>
      <c r="AL215" s="71">
        <v>0</v>
      </c>
      <c r="AM215" s="71">
        <v>0</v>
      </c>
      <c r="AN215" s="71">
        <v>59417228.621947542</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2433</v>
      </c>
      <c r="B216" s="70">
        <v>208</v>
      </c>
      <c r="C216" s="70">
        <v>16</v>
      </c>
      <c r="D216" s="70">
        <v>28</v>
      </c>
      <c r="E216" s="70">
        <v>2022</v>
      </c>
      <c r="F216" s="70" t="s">
        <v>161</v>
      </c>
      <c r="G216" s="1073" t="s">
        <v>2431</v>
      </c>
      <c r="H216" s="70" t="s">
        <v>2432</v>
      </c>
      <c r="I216" s="1066"/>
      <c r="J216" s="73"/>
      <c r="K216" s="71"/>
      <c r="L216" s="71"/>
      <c r="M216" s="71"/>
      <c r="N216" s="71"/>
      <c r="O216" s="71"/>
      <c r="P216" s="71"/>
      <c r="Q216" s="71"/>
      <c r="R216" s="71"/>
      <c r="S216" s="71"/>
      <c r="T216" s="71"/>
      <c r="U216" s="71"/>
      <c r="V216" s="71"/>
      <c r="W216" s="71"/>
      <c r="X216" s="71"/>
      <c r="Y216" s="71"/>
      <c r="Z216" s="71"/>
      <c r="AA216" s="71"/>
      <c r="AB216" s="71"/>
      <c r="AC216" s="72"/>
      <c r="AD216" s="71">
        <v>30215226.967790164</v>
      </c>
      <c r="AE216" s="71">
        <v>272898.73811245651</v>
      </c>
      <c r="AF216" s="71">
        <v>902886.74147365766</v>
      </c>
      <c r="AG216" s="71">
        <v>7152938.7410331862</v>
      </c>
      <c r="AH216" s="71">
        <v>14184677.9871509</v>
      </c>
      <c r="AI216" s="71">
        <v>0</v>
      </c>
      <c r="AJ216" s="71">
        <v>0</v>
      </c>
      <c r="AK216" s="71">
        <v>954379.83296299109</v>
      </c>
      <c r="AL216" s="71">
        <v>0</v>
      </c>
      <c r="AM216" s="71">
        <v>0</v>
      </c>
      <c r="AN216" s="71">
        <v>53683009.008523352</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2477</v>
      </c>
      <c r="B217" s="70">
        <v>209</v>
      </c>
      <c r="C217" s="70">
        <v>16</v>
      </c>
      <c r="D217" s="70">
        <v>29</v>
      </c>
      <c r="E217" s="70">
        <v>2022</v>
      </c>
      <c r="F217" s="70" t="s">
        <v>161</v>
      </c>
      <c r="G217" s="1073" t="s">
        <v>2475</v>
      </c>
      <c r="H217" s="70" t="s">
        <v>2476</v>
      </c>
      <c r="I217" s="1066"/>
      <c r="J217" s="73"/>
      <c r="K217" s="71"/>
      <c r="L217" s="71"/>
      <c r="M217" s="71"/>
      <c r="N217" s="71"/>
      <c r="O217" s="71"/>
      <c r="P217" s="71"/>
      <c r="Q217" s="71"/>
      <c r="R217" s="71"/>
      <c r="S217" s="71"/>
      <c r="T217" s="71"/>
      <c r="U217" s="71"/>
      <c r="V217" s="71"/>
      <c r="W217" s="71"/>
      <c r="X217" s="71"/>
      <c r="Y217" s="71"/>
      <c r="Z217" s="71"/>
      <c r="AA217" s="71"/>
      <c r="AB217" s="71"/>
      <c r="AC217" s="72"/>
      <c r="AD217" s="71">
        <v>215086974.61698759</v>
      </c>
      <c r="AE217" s="71">
        <v>1793095.3896836867</v>
      </c>
      <c r="AF217" s="71">
        <v>600019.66996667127</v>
      </c>
      <c r="AG217" s="71">
        <v>107215939.76790668</v>
      </c>
      <c r="AH217" s="71">
        <v>116386313.93911289</v>
      </c>
      <c r="AI217" s="71">
        <v>0</v>
      </c>
      <c r="AJ217" s="71">
        <v>0</v>
      </c>
      <c r="AK217" s="71">
        <v>7648726.1569110835</v>
      </c>
      <c r="AL217" s="71">
        <v>0</v>
      </c>
      <c r="AM217" s="71">
        <v>0</v>
      </c>
      <c r="AN217" s="71">
        <v>448731069.54056859</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2437</v>
      </c>
      <c r="B218" s="70">
        <v>210</v>
      </c>
      <c r="C218" s="70">
        <v>16</v>
      </c>
      <c r="D218" s="70">
        <v>30</v>
      </c>
      <c r="E218" s="70">
        <v>2022</v>
      </c>
      <c r="F218" s="70" t="s">
        <v>161</v>
      </c>
      <c r="G218" s="1073" t="s">
        <v>2435</v>
      </c>
      <c r="H218" s="70" t="s">
        <v>2436</v>
      </c>
      <c r="I218" s="1066"/>
      <c r="J218" s="73"/>
      <c r="K218" s="71"/>
      <c r="L218" s="71"/>
      <c r="M218" s="71"/>
      <c r="N218" s="71"/>
      <c r="O218" s="71"/>
      <c r="P218" s="71"/>
      <c r="Q218" s="71"/>
      <c r="R218" s="71"/>
      <c r="S218" s="71"/>
      <c r="T218" s="71"/>
      <c r="U218" s="71"/>
      <c r="V218" s="71"/>
      <c r="W218" s="71"/>
      <c r="X218" s="71"/>
      <c r="Y218" s="71"/>
      <c r="Z218" s="71"/>
      <c r="AA218" s="71"/>
      <c r="AB218" s="71"/>
      <c r="AC218" s="72"/>
      <c r="AD218" s="71">
        <v>27615769.617472529</v>
      </c>
      <c r="AE218" s="71">
        <v>470457.33380122873</v>
      </c>
      <c r="AF218" s="71">
        <v>268580.23322317662</v>
      </c>
      <c r="AG218" s="71">
        <v>11564919.44348559</v>
      </c>
      <c r="AH218" s="71">
        <v>16694308.611540109</v>
      </c>
      <c r="AI218" s="71">
        <v>0</v>
      </c>
      <c r="AJ218" s="71">
        <v>0</v>
      </c>
      <c r="AK218" s="71">
        <v>919257.20888425561</v>
      </c>
      <c r="AL218" s="71">
        <v>0</v>
      </c>
      <c r="AM218" s="71">
        <v>0</v>
      </c>
      <c r="AN218" s="71">
        <v>57533292.44840689</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1928</v>
      </c>
      <c r="B219" s="70">
        <v>211</v>
      </c>
      <c r="C219" s="70">
        <v>16</v>
      </c>
      <c r="D219" s="70">
        <v>31</v>
      </c>
      <c r="E219" s="70">
        <v>2022</v>
      </c>
      <c r="F219" s="70" t="s">
        <v>161</v>
      </c>
      <c r="G219" s="1073" t="s">
        <v>1909</v>
      </c>
      <c r="H219" s="70" t="s">
        <v>1910</v>
      </c>
      <c r="I219" s="1066"/>
      <c r="J219" s="73"/>
      <c r="K219" s="71"/>
      <c r="L219" s="71"/>
      <c r="M219" s="71"/>
      <c r="N219" s="71"/>
      <c r="O219" s="71"/>
      <c r="P219" s="71"/>
      <c r="Q219" s="71"/>
      <c r="R219" s="71"/>
      <c r="S219" s="71"/>
      <c r="T219" s="71"/>
      <c r="U219" s="71"/>
      <c r="V219" s="71"/>
      <c r="W219" s="71"/>
      <c r="X219" s="71"/>
      <c r="Y219" s="71"/>
      <c r="Z219" s="71"/>
      <c r="AA219" s="71"/>
      <c r="AB219" s="71"/>
      <c r="AC219" s="72"/>
      <c r="AD219" s="71">
        <v>39399445.824689157</v>
      </c>
      <c r="AE219" s="71">
        <v>746704.52268807124</v>
      </c>
      <c r="AF219" s="71">
        <v>142861.82618254077</v>
      </c>
      <c r="AG219" s="71">
        <v>54115888.643295616</v>
      </c>
      <c r="AH219" s="71">
        <v>60261847.248226911</v>
      </c>
      <c r="AI219" s="71">
        <v>0</v>
      </c>
      <c r="AJ219" s="71">
        <v>0</v>
      </c>
      <c r="AK219" s="71">
        <v>4005528.672508725</v>
      </c>
      <c r="AL219" s="71">
        <v>0</v>
      </c>
      <c r="AM219" s="71">
        <v>0</v>
      </c>
      <c r="AN219" s="71">
        <v>158672276.73759103</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2389</v>
      </c>
      <c r="B220" s="70">
        <v>212</v>
      </c>
      <c r="C220" s="70">
        <v>16</v>
      </c>
      <c r="D220" s="70">
        <v>32</v>
      </c>
      <c r="E220" s="70">
        <v>2022</v>
      </c>
      <c r="F220" s="70" t="s">
        <v>161</v>
      </c>
      <c r="G220" s="1073" t="s">
        <v>2387</v>
      </c>
      <c r="H220" s="70" t="s">
        <v>2388</v>
      </c>
      <c r="I220" s="1066"/>
      <c r="J220" s="73"/>
      <c r="K220" s="71"/>
      <c r="L220" s="71"/>
      <c r="M220" s="71"/>
      <c r="N220" s="71"/>
      <c r="O220" s="71"/>
      <c r="P220" s="71"/>
      <c r="Q220" s="71"/>
      <c r="R220" s="71"/>
      <c r="S220" s="71"/>
      <c r="T220" s="71"/>
      <c r="U220" s="71"/>
      <c r="V220" s="71"/>
      <c r="W220" s="71"/>
      <c r="X220" s="71"/>
      <c r="Y220" s="71"/>
      <c r="Z220" s="71"/>
      <c r="AA220" s="71"/>
      <c r="AB220" s="71"/>
      <c r="AC220" s="72"/>
      <c r="AD220" s="71">
        <v>28366593.203491874</v>
      </c>
      <c r="AE220" s="71">
        <v>1766307.7834885989</v>
      </c>
      <c r="AF220" s="71">
        <v>17143.419141904891</v>
      </c>
      <c r="AG220" s="71">
        <v>86797004.555058166</v>
      </c>
      <c r="AH220" s="71">
        <v>90592400.581098601</v>
      </c>
      <c r="AI220" s="71">
        <v>0</v>
      </c>
      <c r="AJ220" s="71">
        <v>0</v>
      </c>
      <c r="AK220" s="71">
        <v>6012166.8275953</v>
      </c>
      <c r="AL220" s="71">
        <v>0</v>
      </c>
      <c r="AM220" s="71">
        <v>0</v>
      </c>
      <c r="AN220" s="71">
        <v>213551616.36987442</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2517</v>
      </c>
      <c r="B221" s="70">
        <v>213</v>
      </c>
      <c r="C221" s="70">
        <v>16</v>
      </c>
      <c r="D221" s="70">
        <v>33</v>
      </c>
      <c r="E221" s="70">
        <v>2022</v>
      </c>
      <c r="F221" s="70" t="s">
        <v>161</v>
      </c>
      <c r="G221" s="1073" t="s">
        <v>2515</v>
      </c>
      <c r="H221" s="70" t="s">
        <v>2516</v>
      </c>
      <c r="I221" s="1066"/>
      <c r="J221" s="73"/>
      <c r="K221" s="71"/>
      <c r="L221" s="71"/>
      <c r="M221" s="71"/>
      <c r="N221" s="71"/>
      <c r="O221" s="71"/>
      <c r="P221" s="71"/>
      <c r="Q221" s="71"/>
      <c r="R221" s="71"/>
      <c r="S221" s="71"/>
      <c r="T221" s="71"/>
      <c r="U221" s="71"/>
      <c r="V221" s="71"/>
      <c r="W221" s="71"/>
      <c r="X221" s="71"/>
      <c r="Y221" s="71"/>
      <c r="Z221" s="71"/>
      <c r="AA221" s="71"/>
      <c r="AB221" s="71"/>
      <c r="AC221" s="72"/>
      <c r="AD221" s="71">
        <v>83825615.143441051</v>
      </c>
      <c r="AE221" s="71">
        <v>1094943.4032242121</v>
      </c>
      <c r="AF221" s="71">
        <v>160005.24532444566</v>
      </c>
      <c r="AG221" s="71">
        <v>79794337.636315584</v>
      </c>
      <c r="AH221" s="71">
        <v>59823100.635571457</v>
      </c>
      <c r="AI221" s="71">
        <v>0</v>
      </c>
      <c r="AJ221" s="71">
        <v>0</v>
      </c>
      <c r="AK221" s="71">
        <v>4319049.7433292018</v>
      </c>
      <c r="AL221" s="71">
        <v>0</v>
      </c>
      <c r="AM221" s="71">
        <v>0</v>
      </c>
      <c r="AN221" s="71">
        <v>229017051.80720595</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2481</v>
      </c>
      <c r="B222" s="70">
        <v>214</v>
      </c>
      <c r="C222" s="70">
        <v>16</v>
      </c>
      <c r="D222" s="70">
        <v>34</v>
      </c>
      <c r="E222" s="70">
        <v>2022</v>
      </c>
      <c r="F222" s="70" t="s">
        <v>161</v>
      </c>
      <c r="G222" s="1073" t="s">
        <v>2479</v>
      </c>
      <c r="H222" s="70" t="s">
        <v>2480</v>
      </c>
      <c r="I222" s="1066"/>
      <c r="J222" s="73"/>
      <c r="K222" s="71"/>
      <c r="L222" s="71"/>
      <c r="M222" s="71"/>
      <c r="N222" s="71"/>
      <c r="O222" s="71"/>
      <c r="P222" s="71"/>
      <c r="Q222" s="71"/>
      <c r="R222" s="71"/>
      <c r="S222" s="71"/>
      <c r="T222" s="71"/>
      <c r="U222" s="71"/>
      <c r="V222" s="71"/>
      <c r="W222" s="71"/>
      <c r="X222" s="71"/>
      <c r="Y222" s="71"/>
      <c r="Z222" s="71"/>
      <c r="AA222" s="71"/>
      <c r="AB222" s="71"/>
      <c r="AC222" s="72"/>
      <c r="AD222" s="71">
        <v>55679241.778633893</v>
      </c>
      <c r="AE222" s="71">
        <v>1655808.9079338619</v>
      </c>
      <c r="AF222" s="71">
        <v>0</v>
      </c>
      <c r="AG222" s="71">
        <v>44853133.517302215</v>
      </c>
      <c r="AH222" s="71">
        <v>55505833.967041768</v>
      </c>
      <c r="AI222" s="71">
        <v>0</v>
      </c>
      <c r="AJ222" s="71">
        <v>0</v>
      </c>
      <c r="AK222" s="71">
        <v>3779555.9072962725</v>
      </c>
      <c r="AL222" s="71">
        <v>0</v>
      </c>
      <c r="AM222" s="71">
        <v>0</v>
      </c>
      <c r="AN222" s="71">
        <v>161473574.078208</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2346</v>
      </c>
      <c r="B223" s="70">
        <v>215</v>
      </c>
      <c r="C223" s="70">
        <v>16</v>
      </c>
      <c r="D223" s="70">
        <v>35</v>
      </c>
      <c r="E223" s="70">
        <v>2022</v>
      </c>
      <c r="F223" s="70" t="s">
        <v>161</v>
      </c>
      <c r="G223" s="1073" t="s">
        <v>2344</v>
      </c>
      <c r="H223" s="70" t="s">
        <v>2345</v>
      </c>
      <c r="I223" s="1066"/>
      <c r="J223" s="73"/>
      <c r="K223" s="71"/>
      <c r="L223" s="71"/>
      <c r="M223" s="71"/>
      <c r="N223" s="71"/>
      <c r="O223" s="71"/>
      <c r="P223" s="71"/>
      <c r="Q223" s="71"/>
      <c r="R223" s="71"/>
      <c r="S223" s="71"/>
      <c r="T223" s="71"/>
      <c r="U223" s="71"/>
      <c r="V223" s="71"/>
      <c r="W223" s="71"/>
      <c r="X223" s="71"/>
      <c r="Y223" s="71"/>
      <c r="Z223" s="71"/>
      <c r="AA223" s="71"/>
      <c r="AB223" s="71"/>
      <c r="AC223" s="72"/>
      <c r="AD223" s="71">
        <v>976350.90393747261</v>
      </c>
      <c r="AE223" s="71">
        <v>287966.76659719337</v>
      </c>
      <c r="AF223" s="71">
        <v>508588.1012098451</v>
      </c>
      <c r="AG223" s="71">
        <v>11649071.663968332</v>
      </c>
      <c r="AH223" s="71">
        <v>19892771.417798385</v>
      </c>
      <c r="AI223" s="71">
        <v>0</v>
      </c>
      <c r="AJ223" s="71">
        <v>0</v>
      </c>
      <c r="AK223" s="71">
        <v>1139935.7550260162</v>
      </c>
      <c r="AL223" s="71">
        <v>0</v>
      </c>
      <c r="AM223" s="71">
        <v>0</v>
      </c>
      <c r="AN223" s="71">
        <v>34454684.608537242</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2393</v>
      </c>
      <c r="B224" s="70">
        <v>216</v>
      </c>
      <c r="C224" s="70">
        <v>16</v>
      </c>
      <c r="D224" s="70">
        <v>36</v>
      </c>
      <c r="E224" s="70">
        <v>2022</v>
      </c>
      <c r="F224" s="70" t="s">
        <v>161</v>
      </c>
      <c r="G224" s="1073" t="s">
        <v>2391</v>
      </c>
      <c r="H224" s="70" t="s">
        <v>2392</v>
      </c>
      <c r="I224" s="1066"/>
      <c r="J224" s="73"/>
      <c r="K224" s="71"/>
      <c r="L224" s="71"/>
      <c r="M224" s="71"/>
      <c r="N224" s="71"/>
      <c r="O224" s="71"/>
      <c r="P224" s="71"/>
      <c r="Q224" s="71"/>
      <c r="R224" s="71"/>
      <c r="S224" s="71"/>
      <c r="T224" s="71"/>
      <c r="U224" s="71"/>
      <c r="V224" s="71"/>
      <c r="W224" s="71"/>
      <c r="X224" s="71"/>
      <c r="Y224" s="71"/>
      <c r="Z224" s="71"/>
      <c r="AA224" s="71"/>
      <c r="AB224" s="71"/>
      <c r="AC224" s="72"/>
      <c r="AD224" s="71">
        <v>49223184.390712634</v>
      </c>
      <c r="AE224" s="71">
        <v>2328847.5135854417</v>
      </c>
      <c r="AF224" s="71">
        <v>577161.77777746471</v>
      </c>
      <c r="AG224" s="71">
        <v>136020042.6645714</v>
      </c>
      <c r="AH224" s="71">
        <v>105715996.31933218</v>
      </c>
      <c r="AI224" s="71">
        <v>0</v>
      </c>
      <c r="AJ224" s="71">
        <v>0</v>
      </c>
      <c r="AK224" s="71">
        <v>5901633.8635828095</v>
      </c>
      <c r="AL224" s="71">
        <v>0</v>
      </c>
      <c r="AM224" s="71">
        <v>0</v>
      </c>
      <c r="AN224" s="71">
        <v>299766866.52956194</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2401</v>
      </c>
      <c r="B225" s="70">
        <v>217</v>
      </c>
      <c r="C225" s="70">
        <v>16</v>
      </c>
      <c r="D225" s="70">
        <v>37</v>
      </c>
      <c r="E225" s="70">
        <v>2022</v>
      </c>
      <c r="F225" s="70" t="s">
        <v>161</v>
      </c>
      <c r="G225" s="1073" t="s">
        <v>2399</v>
      </c>
      <c r="H225" s="70" t="s">
        <v>2400</v>
      </c>
      <c r="I225" s="1066"/>
      <c r="J225" s="73"/>
      <c r="K225" s="71"/>
      <c r="L225" s="71"/>
      <c r="M225" s="71"/>
      <c r="N225" s="71"/>
      <c r="O225" s="71"/>
      <c r="P225" s="71"/>
      <c r="Q225" s="71"/>
      <c r="R225" s="71"/>
      <c r="S225" s="71"/>
      <c r="T225" s="71"/>
      <c r="U225" s="71"/>
      <c r="V225" s="71"/>
      <c r="W225" s="71"/>
      <c r="X225" s="71"/>
      <c r="Y225" s="71"/>
      <c r="Z225" s="71"/>
      <c r="AA225" s="71"/>
      <c r="AB225" s="71"/>
      <c r="AC225" s="72"/>
      <c r="AD225" s="71">
        <v>24122628.280852903</v>
      </c>
      <c r="AE225" s="71">
        <v>2452740.1922377227</v>
      </c>
      <c r="AF225" s="71">
        <v>5714.4730473016307</v>
      </c>
      <c r="AG225" s="71">
        <v>110792409.13842326</v>
      </c>
      <c r="AH225" s="71">
        <v>143373618.08354998</v>
      </c>
      <c r="AI225" s="71">
        <v>0</v>
      </c>
      <c r="AJ225" s="71">
        <v>0</v>
      </c>
      <c r="AK225" s="71">
        <v>9238024.8964738622</v>
      </c>
      <c r="AL225" s="71">
        <v>0</v>
      </c>
      <c r="AM225" s="71">
        <v>0</v>
      </c>
      <c r="AN225" s="71">
        <v>289985135.06458509</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2441</v>
      </c>
      <c r="B226" s="70">
        <v>218</v>
      </c>
      <c r="C226" s="70">
        <v>16</v>
      </c>
      <c r="D226" s="70">
        <v>38</v>
      </c>
      <c r="E226" s="70">
        <v>2022</v>
      </c>
      <c r="F226" s="70" t="s">
        <v>161</v>
      </c>
      <c r="G226" s="1073" t="s">
        <v>2439</v>
      </c>
      <c r="H226" s="70" t="s">
        <v>2440</v>
      </c>
      <c r="I226" s="1066"/>
      <c r="J226" s="73"/>
      <c r="K226" s="71"/>
      <c r="L226" s="71"/>
      <c r="M226" s="71"/>
      <c r="N226" s="71"/>
      <c r="O226" s="71"/>
      <c r="P226" s="71"/>
      <c r="Q226" s="71"/>
      <c r="R226" s="71"/>
      <c r="S226" s="71"/>
      <c r="T226" s="71"/>
      <c r="U226" s="71"/>
      <c r="V226" s="71"/>
      <c r="W226" s="71"/>
      <c r="X226" s="71"/>
      <c r="Y226" s="71"/>
      <c r="Z226" s="71"/>
      <c r="AA226" s="71"/>
      <c r="AB226" s="71"/>
      <c r="AC226" s="72"/>
      <c r="AD226" s="71">
        <v>23461292.939769026</v>
      </c>
      <c r="AE226" s="71">
        <v>679735.5072003518</v>
      </c>
      <c r="AF226" s="71">
        <v>1062891.9867981032</v>
      </c>
      <c r="AG226" s="71">
        <v>22180120.970094502</v>
      </c>
      <c r="AH226" s="71">
        <v>26943429.483171567</v>
      </c>
      <c r="AI226" s="71">
        <v>0</v>
      </c>
      <c r="AJ226" s="71">
        <v>0</v>
      </c>
      <c r="AK226" s="71">
        <v>2070943.5477013192</v>
      </c>
      <c r="AL226" s="71">
        <v>0</v>
      </c>
      <c r="AM226" s="71">
        <v>0</v>
      </c>
      <c r="AN226" s="71">
        <v>76398414.434734866</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2497</v>
      </c>
      <c r="B227" s="70">
        <v>219</v>
      </c>
      <c r="C227" s="70">
        <v>16</v>
      </c>
      <c r="D227" s="70">
        <v>39</v>
      </c>
      <c r="E227" s="70">
        <v>2022</v>
      </c>
      <c r="F227" s="70" t="s">
        <v>161</v>
      </c>
      <c r="G227" s="1073" t="s">
        <v>2495</v>
      </c>
      <c r="H227" s="70" t="s">
        <v>2496</v>
      </c>
      <c r="I227" s="1066"/>
      <c r="J227" s="73"/>
      <c r="K227" s="71"/>
      <c r="L227" s="71"/>
      <c r="M227" s="71"/>
      <c r="N227" s="71"/>
      <c r="O227" s="71"/>
      <c r="P227" s="71"/>
      <c r="Q227" s="71"/>
      <c r="R227" s="71"/>
      <c r="S227" s="71"/>
      <c r="T227" s="71"/>
      <c r="U227" s="71"/>
      <c r="V227" s="71"/>
      <c r="W227" s="71"/>
      <c r="X227" s="71"/>
      <c r="Y227" s="71"/>
      <c r="Z227" s="71"/>
      <c r="AA227" s="71"/>
      <c r="AB227" s="71"/>
      <c r="AC227" s="72"/>
      <c r="AD227" s="71">
        <v>196842555.30164361</v>
      </c>
      <c r="AE227" s="71">
        <v>1801466.5166196518</v>
      </c>
      <c r="AF227" s="71">
        <v>1965778.728271761</v>
      </c>
      <c r="AG227" s="71">
        <v>90842322.011121467</v>
      </c>
      <c r="AH227" s="71">
        <v>90355477.410264656</v>
      </c>
      <c r="AI227" s="71">
        <v>0</v>
      </c>
      <c r="AJ227" s="71">
        <v>0</v>
      </c>
      <c r="AK227" s="71">
        <v>6379275.7255947301</v>
      </c>
      <c r="AL227" s="71">
        <v>0</v>
      </c>
      <c r="AM227" s="71">
        <v>0</v>
      </c>
      <c r="AN227" s="71">
        <v>388186875.6935159</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1643</v>
      </c>
      <c r="B228" s="70">
        <v>220</v>
      </c>
      <c r="C228" s="70">
        <v>16</v>
      </c>
      <c r="D228" s="70">
        <v>40</v>
      </c>
      <c r="E228" s="70">
        <v>2022</v>
      </c>
      <c r="F228" s="70" t="s">
        <v>161</v>
      </c>
      <c r="G228" s="1073" t="s">
        <v>1641</v>
      </c>
      <c r="H228" s="70" t="s">
        <v>1642</v>
      </c>
      <c r="I228" s="1066"/>
      <c r="J228" s="73"/>
      <c r="K228" s="71"/>
      <c r="L228" s="71"/>
      <c r="M228" s="71"/>
      <c r="N228" s="71"/>
      <c r="O228" s="71"/>
      <c r="P228" s="71"/>
      <c r="Q228" s="71"/>
      <c r="R228" s="71"/>
      <c r="S228" s="71"/>
      <c r="T228" s="71"/>
      <c r="U228" s="71"/>
      <c r="V228" s="71"/>
      <c r="W228" s="71"/>
      <c r="X228" s="71"/>
      <c r="Y228" s="71"/>
      <c r="Z228" s="71"/>
      <c r="AA228" s="71"/>
      <c r="AB228" s="71"/>
      <c r="AC228" s="72"/>
      <c r="AD228" s="71">
        <v>28502947.661488403</v>
      </c>
      <c r="AE228" s="71">
        <v>4121942.9032691284</v>
      </c>
      <c r="AF228" s="71">
        <v>548589.41254095652</v>
      </c>
      <c r="AG228" s="71">
        <v>190412431.46088174</v>
      </c>
      <c r="AH228" s="71">
        <v>208536264.99513835</v>
      </c>
      <c r="AI228" s="71">
        <v>0</v>
      </c>
      <c r="AJ228" s="71">
        <v>0</v>
      </c>
      <c r="AK228" s="71">
        <v>13744567.471282193</v>
      </c>
      <c r="AL228" s="71">
        <v>0</v>
      </c>
      <c r="AM228" s="71">
        <v>0</v>
      </c>
      <c r="AN228" s="71">
        <v>445866743.9046008</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2366</v>
      </c>
      <c r="B229" s="70">
        <v>221</v>
      </c>
      <c r="C229" s="70">
        <v>16</v>
      </c>
      <c r="D229" s="70">
        <v>41</v>
      </c>
      <c r="E229" s="70">
        <v>2022</v>
      </c>
      <c r="F229" s="70" t="s">
        <v>161</v>
      </c>
      <c r="G229" s="1073" t="s">
        <v>2364</v>
      </c>
      <c r="H229" s="70" t="s">
        <v>2365</v>
      </c>
      <c r="I229" s="1066"/>
      <c r="J229" s="73"/>
      <c r="K229" s="71"/>
      <c r="L229" s="71"/>
      <c r="M229" s="71"/>
      <c r="N229" s="71"/>
      <c r="O229" s="71"/>
      <c r="P229" s="71"/>
      <c r="Q229" s="71"/>
      <c r="R229" s="71"/>
      <c r="S229" s="71"/>
      <c r="T229" s="71"/>
      <c r="U229" s="71"/>
      <c r="V229" s="71"/>
      <c r="W229" s="71"/>
      <c r="X229" s="71"/>
      <c r="Y229" s="71"/>
      <c r="Z229" s="71"/>
      <c r="AA229" s="71"/>
      <c r="AB229" s="71"/>
      <c r="AC229" s="72"/>
      <c r="AD229" s="71">
        <v>11990676.908320002</v>
      </c>
      <c r="AE229" s="71">
        <v>994489.87999263289</v>
      </c>
      <c r="AF229" s="71">
        <v>2051495.8239812856</v>
      </c>
      <c r="AG229" s="71">
        <v>31797517.596693743</v>
      </c>
      <c r="AH229" s="71">
        <v>38684288.837831572</v>
      </c>
      <c r="AI229" s="71">
        <v>0</v>
      </c>
      <c r="AJ229" s="71">
        <v>0</v>
      </c>
      <c r="AK229" s="71">
        <v>2235064.338892763</v>
      </c>
      <c r="AL229" s="71">
        <v>0</v>
      </c>
      <c r="AM229" s="71">
        <v>0</v>
      </c>
      <c r="AN229" s="71">
        <v>87753533.385711998</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2246</v>
      </c>
      <c r="B230" s="70">
        <v>222</v>
      </c>
      <c r="C230" s="70">
        <v>16</v>
      </c>
      <c r="D230" s="70">
        <v>42</v>
      </c>
      <c r="E230" s="70">
        <v>2022</v>
      </c>
      <c r="F230" s="70" t="s">
        <v>161</v>
      </c>
      <c r="G230" s="1073" t="s">
        <v>2227</v>
      </c>
      <c r="H230" s="70" t="s">
        <v>2228</v>
      </c>
      <c r="I230" s="1066"/>
      <c r="J230" s="73"/>
      <c r="K230" s="71"/>
      <c r="L230" s="71"/>
      <c r="M230" s="71"/>
      <c r="N230" s="71"/>
      <c r="O230" s="71"/>
      <c r="P230" s="71"/>
      <c r="Q230" s="71"/>
      <c r="R230" s="71"/>
      <c r="S230" s="71"/>
      <c r="T230" s="71"/>
      <c r="U230" s="71"/>
      <c r="V230" s="71"/>
      <c r="W230" s="71"/>
      <c r="X230" s="71"/>
      <c r="Y230" s="71"/>
      <c r="Z230" s="71"/>
      <c r="AA230" s="71"/>
      <c r="AB230" s="71"/>
      <c r="AC230" s="72"/>
      <c r="AD230" s="71">
        <v>38004542.96334482</v>
      </c>
      <c r="AE230" s="71">
        <v>1310918.4781721071</v>
      </c>
      <c r="AF230" s="71">
        <v>2245787.9075895408</v>
      </c>
      <c r="AG230" s="71">
        <v>37117140.105781451</v>
      </c>
      <c r="AH230" s="71">
        <v>52789992.434704497</v>
      </c>
      <c r="AI230" s="71">
        <v>0</v>
      </c>
      <c r="AJ230" s="71">
        <v>0</v>
      </c>
      <c r="AK230" s="71">
        <v>3903905.4918103251</v>
      </c>
      <c r="AL230" s="71">
        <v>0</v>
      </c>
      <c r="AM230" s="71">
        <v>0</v>
      </c>
      <c r="AN230" s="71">
        <v>135372287.38140276</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2449</v>
      </c>
      <c r="B231" s="70">
        <v>223</v>
      </c>
      <c r="C231" s="70">
        <v>16</v>
      </c>
      <c r="D231" s="70">
        <v>43</v>
      </c>
      <c r="E231" s="70">
        <v>2022</v>
      </c>
      <c r="F231" s="70" t="s">
        <v>161</v>
      </c>
      <c r="G231" s="1073" t="s">
        <v>2447</v>
      </c>
      <c r="H231" s="70" t="s">
        <v>2448</v>
      </c>
      <c r="I231" s="1066"/>
      <c r="J231" s="73"/>
      <c r="K231" s="71"/>
      <c r="L231" s="71"/>
      <c r="M231" s="71"/>
      <c r="N231" s="71"/>
      <c r="O231" s="71"/>
      <c r="P231" s="71"/>
      <c r="Q231" s="71"/>
      <c r="R231" s="71"/>
      <c r="S231" s="71"/>
      <c r="T231" s="71"/>
      <c r="U231" s="71"/>
      <c r="V231" s="71"/>
      <c r="W231" s="71"/>
      <c r="X231" s="71"/>
      <c r="Y231" s="71"/>
      <c r="Z231" s="71"/>
      <c r="AA231" s="71"/>
      <c r="AB231" s="71"/>
      <c r="AC231" s="72"/>
      <c r="AD231" s="71">
        <v>1931552.9899448731</v>
      </c>
      <c r="AE231" s="71">
        <v>190861.69414000027</v>
      </c>
      <c r="AF231" s="71">
        <v>274294.70627047826</v>
      </c>
      <c r="AG231" s="71">
        <v>3582480.243408218</v>
      </c>
      <c r="AH231" s="71">
        <v>3615272.0882809595</v>
      </c>
      <c r="AI231" s="71">
        <v>0</v>
      </c>
      <c r="AJ231" s="71">
        <v>0</v>
      </c>
      <c r="AK231" s="71">
        <v>246891.38690640495</v>
      </c>
      <c r="AL231" s="71">
        <v>0</v>
      </c>
      <c r="AM231" s="71">
        <v>0</v>
      </c>
      <c r="AN231" s="71">
        <v>9841353.1089509334</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2465</v>
      </c>
      <c r="B232" s="70">
        <v>224</v>
      </c>
      <c r="C232" s="70">
        <v>16</v>
      </c>
      <c r="D232" s="70">
        <v>44</v>
      </c>
      <c r="E232" s="70">
        <v>2022</v>
      </c>
      <c r="F232" s="70" t="s">
        <v>161</v>
      </c>
      <c r="G232" s="1073" t="s">
        <v>2463</v>
      </c>
      <c r="H232" s="70" t="s">
        <v>2464</v>
      </c>
      <c r="I232" s="1066"/>
      <c r="J232" s="73"/>
      <c r="K232" s="71"/>
      <c r="L232" s="71"/>
      <c r="M232" s="71"/>
      <c r="N232" s="71"/>
      <c r="O232" s="71"/>
      <c r="P232" s="71"/>
      <c r="Q232" s="71"/>
      <c r="R232" s="71"/>
      <c r="S232" s="71"/>
      <c r="T232" s="71"/>
      <c r="U232" s="71"/>
      <c r="V232" s="71"/>
      <c r="W232" s="71"/>
      <c r="X232" s="71"/>
      <c r="Y232" s="71"/>
      <c r="Z232" s="71"/>
      <c r="AA232" s="71"/>
      <c r="AB232" s="71"/>
      <c r="AC232" s="72"/>
      <c r="AD232" s="71">
        <v>18137954.345661901</v>
      </c>
      <c r="AE232" s="71">
        <v>3924384.3075803565</v>
      </c>
      <c r="AF232" s="71">
        <v>291438.12541238317</v>
      </c>
      <c r="AG232" s="71">
        <v>76512401.037488595</v>
      </c>
      <c r="AH232" s="71">
        <v>94269097.195151329</v>
      </c>
      <c r="AI232" s="71">
        <v>0</v>
      </c>
      <c r="AJ232" s="71">
        <v>0</v>
      </c>
      <c r="AK232" s="71">
        <v>6455589.9565893356</v>
      </c>
      <c r="AL232" s="71">
        <v>0</v>
      </c>
      <c r="AM232" s="71">
        <v>0</v>
      </c>
      <c r="AN232" s="71">
        <v>199590864.96788391</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2505</v>
      </c>
      <c r="B233" s="70">
        <v>225</v>
      </c>
      <c r="C233" s="70">
        <v>16</v>
      </c>
      <c r="D233" s="70">
        <v>45</v>
      </c>
      <c r="E233" s="70">
        <v>2022</v>
      </c>
      <c r="F233" s="70" t="s">
        <v>161</v>
      </c>
      <c r="G233" s="1073" t="s">
        <v>2503</v>
      </c>
      <c r="H233" s="70" t="s">
        <v>2504</v>
      </c>
      <c r="I233" s="1066"/>
      <c r="J233" s="73"/>
      <c r="K233" s="71"/>
      <c r="L233" s="71"/>
      <c r="M233" s="71"/>
      <c r="N233" s="71"/>
      <c r="O233" s="71"/>
      <c r="P233" s="71"/>
      <c r="Q233" s="71"/>
      <c r="R233" s="71"/>
      <c r="S233" s="71"/>
      <c r="T233" s="71"/>
      <c r="U233" s="71"/>
      <c r="V233" s="71"/>
      <c r="W233" s="71"/>
      <c r="X233" s="71"/>
      <c r="Y233" s="71"/>
      <c r="Z233" s="71"/>
      <c r="AA233" s="71"/>
      <c r="AB233" s="71"/>
      <c r="AC233" s="72"/>
      <c r="AD233" s="71">
        <v>45089378.947918199</v>
      </c>
      <c r="AE233" s="71">
        <v>2104501.3117015818</v>
      </c>
      <c r="AF233" s="71">
        <v>80002.622662222828</v>
      </c>
      <c r="AG233" s="71">
        <v>54987465.212581173</v>
      </c>
      <c r="AH233" s="71">
        <v>89732457.220293909</v>
      </c>
      <c r="AI233" s="71">
        <v>0</v>
      </c>
      <c r="AJ233" s="71">
        <v>0</v>
      </c>
      <c r="AK233" s="71">
        <v>5153728.5743767964</v>
      </c>
      <c r="AL233" s="71">
        <v>0</v>
      </c>
      <c r="AM233" s="71">
        <v>0</v>
      </c>
      <c r="AN233" s="71">
        <v>197147533.88953388</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2409</v>
      </c>
      <c r="B234" s="70">
        <v>226</v>
      </c>
      <c r="C234" s="70">
        <v>16</v>
      </c>
      <c r="D234" s="70">
        <v>46</v>
      </c>
      <c r="E234" s="70">
        <v>2022</v>
      </c>
      <c r="F234" s="70" t="s">
        <v>161</v>
      </c>
      <c r="G234" s="1073" t="s">
        <v>2407</v>
      </c>
      <c r="H234" s="70" t="s">
        <v>2408</v>
      </c>
      <c r="I234" s="1066"/>
      <c r="J234" s="73"/>
      <c r="K234" s="71"/>
      <c r="L234" s="71"/>
      <c r="M234" s="71"/>
      <c r="N234" s="71"/>
      <c r="O234" s="71"/>
      <c r="P234" s="71"/>
      <c r="Q234" s="71"/>
      <c r="R234" s="71"/>
      <c r="S234" s="71"/>
      <c r="T234" s="71"/>
      <c r="U234" s="71"/>
      <c r="V234" s="71"/>
      <c r="W234" s="71"/>
      <c r="X234" s="71"/>
      <c r="Y234" s="71"/>
      <c r="Z234" s="71"/>
      <c r="AA234" s="71"/>
      <c r="AB234" s="71"/>
      <c r="AC234" s="72"/>
      <c r="AD234" s="71">
        <v>178382700.98882538</v>
      </c>
      <c r="AE234" s="71">
        <v>2419255.684493863</v>
      </c>
      <c r="AF234" s="71">
        <v>440014.42464222555</v>
      </c>
      <c r="AG234" s="71">
        <v>114723520.00954571</v>
      </c>
      <c r="AH234" s="71">
        <v>120563181.69159281</v>
      </c>
      <c r="AI234" s="71">
        <v>0</v>
      </c>
      <c r="AJ234" s="71">
        <v>0</v>
      </c>
      <c r="AK234" s="71">
        <v>7186579.5702280169</v>
      </c>
      <c r="AL234" s="71">
        <v>0</v>
      </c>
      <c r="AM234" s="71">
        <v>0</v>
      </c>
      <c r="AN234" s="71">
        <v>423715252.36932802</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2457</v>
      </c>
      <c r="B235" s="70">
        <v>227</v>
      </c>
      <c r="C235" s="70">
        <v>16</v>
      </c>
      <c r="D235" s="70">
        <v>47</v>
      </c>
      <c r="E235" s="70">
        <v>2022</v>
      </c>
      <c r="F235" s="70" t="s">
        <v>161</v>
      </c>
      <c r="G235" s="1073" t="s">
        <v>2455</v>
      </c>
      <c r="H235" s="70" t="s">
        <v>2456</v>
      </c>
      <c r="I235" s="1066"/>
      <c r="J235" s="73"/>
      <c r="K235" s="71"/>
      <c r="L235" s="71"/>
      <c r="M235" s="71"/>
      <c r="N235" s="71"/>
      <c r="O235" s="71"/>
      <c r="P235" s="71"/>
      <c r="Q235" s="71"/>
      <c r="R235" s="71"/>
      <c r="S235" s="71"/>
      <c r="T235" s="71"/>
      <c r="U235" s="71"/>
      <c r="V235" s="71"/>
      <c r="W235" s="71"/>
      <c r="X235" s="71"/>
      <c r="Y235" s="71"/>
      <c r="Z235" s="71"/>
      <c r="AA235" s="71"/>
      <c r="AB235" s="71"/>
      <c r="AC235" s="72"/>
      <c r="AD235" s="71">
        <v>67004753.670701601</v>
      </c>
      <c r="AE235" s="71">
        <v>472131.5591884217</v>
      </c>
      <c r="AF235" s="71">
        <v>45715.784378413045</v>
      </c>
      <c r="AG235" s="71">
        <v>37634075.174461156</v>
      </c>
      <c r="AH235" s="71">
        <v>16466160.372959273</v>
      </c>
      <c r="AI235" s="71">
        <v>0</v>
      </c>
      <c r="AJ235" s="71">
        <v>0</v>
      </c>
      <c r="AK235" s="71">
        <v>1203982.8930519454</v>
      </c>
      <c r="AL235" s="71">
        <v>0</v>
      </c>
      <c r="AM235" s="71">
        <v>0</v>
      </c>
      <c r="AN235" s="71">
        <v>122826819.45474081</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2358</v>
      </c>
      <c r="B236" s="70">
        <v>228</v>
      </c>
      <c r="C236" s="70">
        <v>16</v>
      </c>
      <c r="D236" s="70">
        <v>48</v>
      </c>
      <c r="E236" s="70">
        <v>2022</v>
      </c>
      <c r="F236" s="70" t="s">
        <v>161</v>
      </c>
      <c r="G236" s="1073" t="s">
        <v>2357</v>
      </c>
      <c r="H236" s="70" t="s">
        <v>1673</v>
      </c>
      <c r="I236" s="1066"/>
      <c r="J236" s="73"/>
      <c r="K236" s="71"/>
      <c r="L236" s="71"/>
      <c r="M236" s="71"/>
      <c r="N236" s="71"/>
      <c r="O236" s="71"/>
      <c r="P236" s="71"/>
      <c r="Q236" s="71"/>
      <c r="R236" s="71"/>
      <c r="S236" s="71"/>
      <c r="T236" s="71"/>
      <c r="U236" s="71"/>
      <c r="V236" s="71"/>
      <c r="W236" s="71"/>
      <c r="X236" s="71"/>
      <c r="Y236" s="71"/>
      <c r="Z236" s="71"/>
      <c r="AA236" s="71"/>
      <c r="AB236" s="71"/>
      <c r="AC236" s="72"/>
      <c r="AD236" s="71">
        <v>65973832.148364253</v>
      </c>
      <c r="AE236" s="71">
        <v>746704.52268807124</v>
      </c>
      <c r="AF236" s="71">
        <v>800026.22662222828</v>
      </c>
      <c r="AG236" s="71">
        <v>39413293.550382026</v>
      </c>
      <c r="AH236" s="71">
        <v>35503375.896079518</v>
      </c>
      <c r="AI236" s="71">
        <v>0</v>
      </c>
      <c r="AJ236" s="71">
        <v>0</v>
      </c>
      <c r="AK236" s="71">
        <v>2500679.1834882</v>
      </c>
      <c r="AL236" s="71">
        <v>0</v>
      </c>
      <c r="AM236" s="71">
        <v>0</v>
      </c>
      <c r="AN236" s="71">
        <v>144937911.52762428</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1557</v>
      </c>
      <c r="B237" s="70">
        <v>229</v>
      </c>
      <c r="C237" s="70">
        <v>16</v>
      </c>
      <c r="D237" s="70">
        <v>49</v>
      </c>
      <c r="E237" s="70">
        <v>2022</v>
      </c>
      <c r="F237" s="70" t="s">
        <v>161</v>
      </c>
      <c r="G237" s="1073" t="s">
        <v>1555</v>
      </c>
      <c r="H237" s="70" t="s">
        <v>1556</v>
      </c>
      <c r="I237" s="1066"/>
      <c r="J237" s="73"/>
      <c r="K237" s="71"/>
      <c r="L237" s="71"/>
      <c r="M237" s="71"/>
      <c r="N237" s="71"/>
      <c r="O237" s="71"/>
      <c r="P237" s="71"/>
      <c r="Q237" s="71"/>
      <c r="R237" s="71"/>
      <c r="S237" s="71"/>
      <c r="T237" s="71"/>
      <c r="U237" s="71"/>
      <c r="V237" s="71"/>
      <c r="W237" s="71"/>
      <c r="X237" s="71"/>
      <c r="Y237" s="71"/>
      <c r="Z237" s="71"/>
      <c r="AA237" s="71"/>
      <c r="AB237" s="71"/>
      <c r="AC237" s="72"/>
      <c r="AD237" s="71">
        <v>589796657.50878286</v>
      </c>
      <c r="AE237" s="71">
        <v>102784044.97055171</v>
      </c>
      <c r="AF237" s="71">
        <v>4085848.2288206657</v>
      </c>
      <c r="AG237" s="71">
        <v>5260673878.6395445</v>
      </c>
      <c r="AH237" s="71">
        <v>3693202261.6208215</v>
      </c>
      <c r="AI237" s="71">
        <v>0</v>
      </c>
      <c r="AJ237" s="71">
        <v>0</v>
      </c>
      <c r="AK237" s="71">
        <v>204201645.12082374</v>
      </c>
      <c r="AL237" s="71">
        <v>0</v>
      </c>
      <c r="AM237" s="71">
        <v>0</v>
      </c>
      <c r="AN237" s="71">
        <v>9854744336.089344</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2355</v>
      </c>
      <c r="B238" s="70">
        <v>230</v>
      </c>
      <c r="C238" s="70">
        <v>16</v>
      </c>
      <c r="D238" s="70">
        <v>50</v>
      </c>
      <c r="E238" s="70">
        <v>2022</v>
      </c>
      <c r="F238" s="70" t="s">
        <v>161</v>
      </c>
      <c r="G238" s="1073" t="s">
        <v>2353</v>
      </c>
      <c r="H238" s="70" t="s">
        <v>2354</v>
      </c>
      <c r="I238" s="1066"/>
      <c r="J238" s="73"/>
      <c r="K238" s="71"/>
      <c r="L238" s="71"/>
      <c r="M238" s="71"/>
      <c r="N238" s="71"/>
      <c r="O238" s="71"/>
      <c r="P238" s="71"/>
      <c r="Q238" s="71"/>
      <c r="R238" s="71"/>
      <c r="S238" s="71"/>
      <c r="T238" s="71"/>
      <c r="U238" s="71"/>
      <c r="V238" s="71"/>
      <c r="W238" s="71"/>
      <c r="X238" s="71"/>
      <c r="Y238" s="71"/>
      <c r="Z238" s="71"/>
      <c r="AA238" s="71"/>
      <c r="AB238" s="71"/>
      <c r="AC238" s="72"/>
      <c r="AD238" s="71">
        <v>25125931.086975656</v>
      </c>
      <c r="AE238" s="71">
        <v>935891.99144087848</v>
      </c>
      <c r="AF238" s="71">
        <v>108574.98789873099</v>
      </c>
      <c r="AG238" s="71">
        <v>28160939.497260906</v>
      </c>
      <c r="AH238" s="71">
        <v>48578024.953212112</v>
      </c>
      <c r="AI238" s="71">
        <v>0</v>
      </c>
      <c r="AJ238" s="71">
        <v>0</v>
      </c>
      <c r="AK238" s="71">
        <v>2777915.484580277</v>
      </c>
      <c r="AL238" s="71">
        <v>0</v>
      </c>
      <c r="AM238" s="71">
        <v>0</v>
      </c>
      <c r="AN238" s="71">
        <v>105687278.00136857</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2405</v>
      </c>
      <c r="B239" s="70">
        <v>231</v>
      </c>
      <c r="C239" s="70">
        <v>16</v>
      </c>
      <c r="D239" s="70">
        <v>51</v>
      </c>
      <c r="E239" s="70">
        <v>2022</v>
      </c>
      <c r="F239" s="70" t="s">
        <v>161</v>
      </c>
      <c r="G239" s="1073" t="s">
        <v>2403</v>
      </c>
      <c r="H239" s="70" t="s">
        <v>2404</v>
      </c>
      <c r="I239" s="1066"/>
      <c r="J239" s="73"/>
      <c r="K239" s="71"/>
      <c r="L239" s="71"/>
      <c r="M239" s="71"/>
      <c r="N239" s="71"/>
      <c r="O239" s="71"/>
      <c r="P239" s="71"/>
      <c r="Q239" s="71"/>
      <c r="R239" s="71"/>
      <c r="S239" s="71"/>
      <c r="T239" s="71"/>
      <c r="U239" s="71"/>
      <c r="V239" s="71"/>
      <c r="W239" s="71"/>
      <c r="X239" s="71"/>
      <c r="Y239" s="71"/>
      <c r="Z239" s="71"/>
      <c r="AA239" s="71"/>
      <c r="AB239" s="71"/>
      <c r="AC239" s="72"/>
      <c r="AD239" s="71">
        <v>27649714.055965323</v>
      </c>
      <c r="AE239" s="71">
        <v>1300873.1258489492</v>
      </c>
      <c r="AF239" s="71">
        <v>325724.96369619295</v>
      </c>
      <c r="AG239" s="71">
        <v>92801866.573791057</v>
      </c>
      <c r="AH239" s="71">
        <v>130610479.12140276</v>
      </c>
      <c r="AI239" s="71">
        <v>0</v>
      </c>
      <c r="AJ239" s="71">
        <v>0</v>
      </c>
      <c r="AK239" s="71">
        <v>8842766.2482936792</v>
      </c>
      <c r="AL239" s="71">
        <v>0</v>
      </c>
      <c r="AM239" s="71">
        <v>0</v>
      </c>
      <c r="AN239" s="71">
        <v>261531424.08899793</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2370</v>
      </c>
      <c r="B240" s="70">
        <v>232</v>
      </c>
      <c r="C240" s="70">
        <v>16</v>
      </c>
      <c r="D240" s="70">
        <v>52</v>
      </c>
      <c r="E240" s="70">
        <v>2022</v>
      </c>
      <c r="F240" s="70" t="s">
        <v>161</v>
      </c>
      <c r="G240" s="1073" t="s">
        <v>2368</v>
      </c>
      <c r="H240" s="70" t="s">
        <v>2369</v>
      </c>
      <c r="I240" s="1066"/>
      <c r="J240" s="73"/>
      <c r="K240" s="71"/>
      <c r="L240" s="71"/>
      <c r="M240" s="71"/>
      <c r="N240" s="71"/>
      <c r="O240" s="71"/>
      <c r="P240" s="71"/>
      <c r="Q240" s="71"/>
      <c r="R240" s="71"/>
      <c r="S240" s="71"/>
      <c r="T240" s="71"/>
      <c r="U240" s="71"/>
      <c r="V240" s="71"/>
      <c r="W240" s="71"/>
      <c r="X240" s="71"/>
      <c r="Y240" s="71"/>
      <c r="Z240" s="71"/>
      <c r="AA240" s="71"/>
      <c r="AB240" s="71"/>
      <c r="AC240" s="72"/>
      <c r="AD240" s="71">
        <v>120706098.88435255</v>
      </c>
      <c r="AE240" s="71">
        <v>726613.81804175535</v>
      </c>
      <c r="AF240" s="71">
        <v>708594.65786540217</v>
      </c>
      <c r="AG240" s="71">
        <v>41475022.952209227</v>
      </c>
      <c r="AH240" s="71">
        <v>51618538.978914432</v>
      </c>
      <c r="AI240" s="71">
        <v>0</v>
      </c>
      <c r="AJ240" s="71">
        <v>0</v>
      </c>
      <c r="AK240" s="71">
        <v>3124234.8881801609</v>
      </c>
      <c r="AL240" s="71">
        <v>0</v>
      </c>
      <c r="AM240" s="71">
        <v>0</v>
      </c>
      <c r="AN240" s="71">
        <v>218359104.17956355</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2421</v>
      </c>
      <c r="B241" s="70">
        <v>233</v>
      </c>
      <c r="C241" s="70">
        <v>16</v>
      </c>
      <c r="D241" s="70">
        <v>53</v>
      </c>
      <c r="E241" s="70">
        <v>2022</v>
      </c>
      <c r="F241" s="70" t="s">
        <v>161</v>
      </c>
      <c r="G241" s="1073" t="s">
        <v>2419</v>
      </c>
      <c r="H241" s="70" t="s">
        <v>2420</v>
      </c>
      <c r="I241" s="1066"/>
      <c r="J241" s="73"/>
      <c r="K241" s="71"/>
      <c r="L241" s="71"/>
      <c r="M241" s="71"/>
      <c r="N241" s="71"/>
      <c r="O241" s="71"/>
      <c r="P241" s="71"/>
      <c r="Q241" s="71"/>
      <c r="R241" s="71"/>
      <c r="S241" s="71"/>
      <c r="T241" s="71"/>
      <c r="U241" s="71"/>
      <c r="V241" s="71"/>
      <c r="W241" s="71"/>
      <c r="X241" s="71"/>
      <c r="Y241" s="71"/>
      <c r="Z241" s="71"/>
      <c r="AA241" s="71"/>
      <c r="AB241" s="71"/>
      <c r="AC241" s="72"/>
      <c r="AD241" s="71">
        <v>27907969.327322744</v>
      </c>
      <c r="AE241" s="71">
        <v>1088246.5016754402</v>
      </c>
      <c r="AF241" s="71">
        <v>11428.946094603261</v>
      </c>
      <c r="AG241" s="71">
        <v>42154251.588962801</v>
      </c>
      <c r="AH241" s="71">
        <v>59752901.177546583</v>
      </c>
      <c r="AI241" s="71">
        <v>0</v>
      </c>
      <c r="AJ241" s="71">
        <v>0</v>
      </c>
      <c r="AK241" s="71">
        <v>3591030.0574618839</v>
      </c>
      <c r="AL241" s="71">
        <v>0</v>
      </c>
      <c r="AM241" s="71">
        <v>0</v>
      </c>
      <c r="AN241" s="71">
        <v>134505827.59906405</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2362</v>
      </c>
      <c r="B242" s="70">
        <v>234</v>
      </c>
      <c r="C242" s="70">
        <v>16</v>
      </c>
      <c r="D242" s="70">
        <v>54</v>
      </c>
      <c r="E242" s="70">
        <v>2022</v>
      </c>
      <c r="F242" s="70" t="s">
        <v>161</v>
      </c>
      <c r="G242" s="1073" t="s">
        <v>2360</v>
      </c>
      <c r="H242" s="70" t="s">
        <v>2361</v>
      </c>
      <c r="I242" s="1066"/>
      <c r="J242" s="73"/>
      <c r="K242" s="71"/>
      <c r="L242" s="71"/>
      <c r="M242" s="71"/>
      <c r="N242" s="71"/>
      <c r="O242" s="71"/>
      <c r="P242" s="71"/>
      <c r="Q242" s="71"/>
      <c r="R242" s="71"/>
      <c r="S242" s="71"/>
      <c r="T242" s="71"/>
      <c r="U242" s="71"/>
      <c r="V242" s="71"/>
      <c r="W242" s="71"/>
      <c r="X242" s="71"/>
      <c r="Y242" s="71"/>
      <c r="Z242" s="71"/>
      <c r="AA242" s="71"/>
      <c r="AB242" s="71"/>
      <c r="AC242" s="72"/>
      <c r="AD242" s="71">
        <v>79668867.693637699</v>
      </c>
      <c r="AE242" s="71">
        <v>833764.24282210646</v>
      </c>
      <c r="AF242" s="71">
        <v>1617195.8723863615</v>
      </c>
      <c r="AG242" s="71">
        <v>24836926.788192544</v>
      </c>
      <c r="AH242" s="71">
        <v>36837165.598552108</v>
      </c>
      <c r="AI242" s="71">
        <v>0</v>
      </c>
      <c r="AJ242" s="71">
        <v>0</v>
      </c>
      <c r="AK242" s="71">
        <v>2373876.1803804124</v>
      </c>
      <c r="AL242" s="71">
        <v>0</v>
      </c>
      <c r="AM242" s="71">
        <v>0</v>
      </c>
      <c r="AN242" s="71">
        <v>146167796.3759712</v>
      </c>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2513</v>
      </c>
      <c r="B243" s="70">
        <v>235</v>
      </c>
      <c r="C243" s="70">
        <v>16</v>
      </c>
      <c r="D243" s="70">
        <v>55</v>
      </c>
      <c r="E243" s="70">
        <v>2022</v>
      </c>
      <c r="F243" s="70" t="s">
        <v>161</v>
      </c>
      <c r="G243" s="1073" t="s">
        <v>2511</v>
      </c>
      <c r="H243" s="70" t="s">
        <v>2512</v>
      </c>
      <c r="I243" s="1066"/>
      <c r="J243" s="73"/>
      <c r="K243" s="71"/>
      <c r="L243" s="71"/>
      <c r="M243" s="71"/>
      <c r="N243" s="71"/>
      <c r="O243" s="71"/>
      <c r="P243" s="71"/>
      <c r="Q243" s="71"/>
      <c r="R243" s="71"/>
      <c r="S243" s="71"/>
      <c r="T243" s="71"/>
      <c r="U243" s="71"/>
      <c r="V243" s="71"/>
      <c r="W243" s="71"/>
      <c r="X243" s="71"/>
      <c r="Y243" s="71"/>
      <c r="Z243" s="71"/>
      <c r="AA243" s="71"/>
      <c r="AB243" s="71"/>
      <c r="AC243" s="72"/>
      <c r="AD243" s="71">
        <v>35197174.800883777</v>
      </c>
      <c r="AE243" s="71">
        <v>1846670.6020738625</v>
      </c>
      <c r="AF243" s="71">
        <v>1920062.9438933479</v>
      </c>
      <c r="AG243" s="71">
        <v>50431223.560729779</v>
      </c>
      <c r="AH243" s="71">
        <v>64043843.04931695</v>
      </c>
      <c r="AI243" s="71">
        <v>0</v>
      </c>
      <c r="AJ243" s="71">
        <v>0</v>
      </c>
      <c r="AK243" s="71">
        <v>4581565.5328588672</v>
      </c>
      <c r="AL243" s="71">
        <v>0</v>
      </c>
      <c r="AM243" s="71">
        <v>0</v>
      </c>
      <c r="AN243" s="71">
        <v>158020540.48975658</v>
      </c>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2425</v>
      </c>
      <c r="B244" s="70">
        <v>236</v>
      </c>
      <c r="C244" s="70">
        <v>16</v>
      </c>
      <c r="D244" s="70">
        <v>56</v>
      </c>
      <c r="E244" s="70">
        <v>2022</v>
      </c>
      <c r="F244" s="70" t="s">
        <v>161</v>
      </c>
      <c r="G244" s="1073" t="s">
        <v>2423</v>
      </c>
      <c r="H244" s="70" t="s">
        <v>2424</v>
      </c>
      <c r="I244" s="1066"/>
      <c r="J244" s="73"/>
      <c r="K244" s="71"/>
      <c r="L244" s="71"/>
      <c r="M244" s="71"/>
      <c r="N244" s="71"/>
      <c r="O244" s="71"/>
      <c r="P244" s="71"/>
      <c r="Q244" s="71"/>
      <c r="R244" s="71"/>
      <c r="S244" s="71"/>
      <c r="T244" s="71"/>
      <c r="U244" s="71"/>
      <c r="V244" s="71"/>
      <c r="W244" s="71"/>
      <c r="X244" s="71"/>
      <c r="Y244" s="71"/>
      <c r="Z244" s="71"/>
      <c r="AA244" s="71"/>
      <c r="AB244" s="71"/>
      <c r="AC244" s="72"/>
      <c r="AD244" s="71">
        <v>1019559443.8056762</v>
      </c>
      <c r="AE244" s="71">
        <v>1192048.475681405</v>
      </c>
      <c r="AF244" s="71">
        <v>600019.66996667127</v>
      </c>
      <c r="AG244" s="71">
        <v>59946435.348171398</v>
      </c>
      <c r="AH244" s="71">
        <v>57897003.006014004</v>
      </c>
      <c r="AI244" s="71">
        <v>0</v>
      </c>
      <c r="AJ244" s="71">
        <v>0</v>
      </c>
      <c r="AK244" s="71">
        <v>3453638.6162127126</v>
      </c>
      <c r="AL244" s="71">
        <v>0</v>
      </c>
      <c r="AM244" s="71">
        <v>0</v>
      </c>
      <c r="AN244" s="71">
        <v>1142648588.9217224</v>
      </c>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1655</v>
      </c>
      <c r="B245" s="70">
        <v>237</v>
      </c>
      <c r="C245" s="70">
        <v>16</v>
      </c>
      <c r="D245" s="70">
        <v>57</v>
      </c>
      <c r="E245" s="70">
        <v>2022</v>
      </c>
      <c r="F245" s="70" t="s">
        <v>161</v>
      </c>
      <c r="G245" s="1073" t="s">
        <v>1653</v>
      </c>
      <c r="H245" s="70" t="s">
        <v>1654</v>
      </c>
      <c r="I245" s="1066"/>
      <c r="J245" s="73"/>
      <c r="K245" s="71"/>
      <c r="L245" s="71"/>
      <c r="M245" s="71"/>
      <c r="N245" s="71"/>
      <c r="O245" s="71"/>
      <c r="P245" s="71"/>
      <c r="Q245" s="71"/>
      <c r="R245" s="71"/>
      <c r="S245" s="71"/>
      <c r="T245" s="71"/>
      <c r="U245" s="71"/>
      <c r="V245" s="71"/>
      <c r="W245" s="71"/>
      <c r="X245" s="71"/>
      <c r="Y245" s="71"/>
      <c r="Z245" s="71"/>
      <c r="AA245" s="71"/>
      <c r="AB245" s="71"/>
      <c r="AC245" s="72"/>
      <c r="AD245" s="71">
        <v>40746923.790947877</v>
      </c>
      <c r="AE245" s="71">
        <v>1928707.6460463183</v>
      </c>
      <c r="AF245" s="71">
        <v>1565765.614960647</v>
      </c>
      <c r="AG245" s="71">
        <v>142151133.01402843</v>
      </c>
      <c r="AH245" s="71">
        <v>195466003.40413234</v>
      </c>
      <c r="AI245" s="71">
        <v>0</v>
      </c>
      <c r="AJ245" s="71">
        <v>0</v>
      </c>
      <c r="AK245" s="71">
        <v>12566539.164406078</v>
      </c>
      <c r="AL245" s="71">
        <v>0</v>
      </c>
      <c r="AM245" s="71">
        <v>0</v>
      </c>
      <c r="AN245" s="71">
        <v>394425072.63452166</v>
      </c>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2493</v>
      </c>
      <c r="B246" s="70">
        <v>238</v>
      </c>
      <c r="C246" s="70">
        <v>16</v>
      </c>
      <c r="D246" s="70">
        <v>58</v>
      </c>
      <c r="E246" s="70">
        <v>2022</v>
      </c>
      <c r="F246" s="70" t="s">
        <v>161</v>
      </c>
      <c r="G246" s="1073" t="s">
        <v>2491</v>
      </c>
      <c r="H246" s="70" t="s">
        <v>2492</v>
      </c>
      <c r="I246" s="1066"/>
      <c r="J246" s="73"/>
      <c r="K246" s="71"/>
      <c r="L246" s="71"/>
      <c r="M246" s="71"/>
      <c r="N246" s="71"/>
      <c r="O246" s="71"/>
      <c r="P246" s="71"/>
      <c r="Q246" s="71"/>
      <c r="R246" s="71"/>
      <c r="S246" s="71"/>
      <c r="T246" s="71"/>
      <c r="U246" s="71"/>
      <c r="V246" s="71"/>
      <c r="W246" s="71"/>
      <c r="X246" s="71"/>
      <c r="Y246" s="71"/>
      <c r="Z246" s="71"/>
      <c r="AA246" s="71"/>
      <c r="AB246" s="71"/>
      <c r="AC246" s="72"/>
      <c r="AD246" s="71">
        <v>47675941.556668751</v>
      </c>
      <c r="AE246" s="71">
        <v>3209490.0672489521</v>
      </c>
      <c r="AF246" s="71">
        <v>1920062.9438933479</v>
      </c>
      <c r="AG246" s="71">
        <v>110984757.07095526</v>
      </c>
      <c r="AH246" s="71">
        <v>115267510.07684146</v>
      </c>
      <c r="AI246" s="71">
        <v>0</v>
      </c>
      <c r="AJ246" s="71">
        <v>0</v>
      </c>
      <c r="AK246" s="71">
        <v>8158520.7152303755</v>
      </c>
      <c r="AL246" s="71">
        <v>0</v>
      </c>
      <c r="AM246" s="71">
        <v>0</v>
      </c>
      <c r="AN246" s="71">
        <v>287216282.43083811</v>
      </c>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2469</v>
      </c>
      <c r="B247" s="70">
        <v>239</v>
      </c>
      <c r="C247" s="70">
        <v>16</v>
      </c>
      <c r="D247" s="70">
        <v>59</v>
      </c>
      <c r="E247" s="70">
        <v>2022</v>
      </c>
      <c r="F247" s="70" t="s">
        <v>161</v>
      </c>
      <c r="G247" s="1073" t="s">
        <v>2467</v>
      </c>
      <c r="H247" s="70" t="s">
        <v>2468</v>
      </c>
      <c r="I247" s="1066"/>
      <c r="J247" s="73"/>
      <c r="K247" s="71"/>
      <c r="L247" s="71"/>
      <c r="M247" s="71"/>
      <c r="N247" s="71"/>
      <c r="O247" s="71"/>
      <c r="P247" s="71"/>
      <c r="Q247" s="71"/>
      <c r="R247" s="71"/>
      <c r="S247" s="71"/>
      <c r="T247" s="71"/>
      <c r="U247" s="71"/>
      <c r="V247" s="71"/>
      <c r="W247" s="71"/>
      <c r="X247" s="71"/>
      <c r="Y247" s="71"/>
      <c r="Z247" s="71"/>
      <c r="AA247" s="71"/>
      <c r="AB247" s="71"/>
      <c r="AC247" s="72"/>
      <c r="AD247" s="71">
        <v>84189046.811423868</v>
      </c>
      <c r="AE247" s="71">
        <v>3114059.2201789515</v>
      </c>
      <c r="AF247" s="71">
        <v>4588721.856983209</v>
      </c>
      <c r="AG247" s="71">
        <v>124226710.05120409</v>
      </c>
      <c r="AH247" s="71">
        <v>112964090.36040032</v>
      </c>
      <c r="AI247" s="71">
        <v>0</v>
      </c>
      <c r="AJ247" s="71">
        <v>0</v>
      </c>
      <c r="AK247" s="71">
        <v>7869404.7030528439</v>
      </c>
      <c r="AL247" s="71">
        <v>0</v>
      </c>
      <c r="AM247" s="71">
        <v>0</v>
      </c>
      <c r="AN247" s="71">
        <v>336952033.00324327</v>
      </c>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2397</v>
      </c>
      <c r="B248" s="70">
        <v>240</v>
      </c>
      <c r="C248" s="70">
        <v>16</v>
      </c>
      <c r="D248" s="70">
        <v>60</v>
      </c>
      <c r="E248" s="70">
        <v>2022</v>
      </c>
      <c r="F248" s="70" t="s">
        <v>161</v>
      </c>
      <c r="G248" s="1073" t="s">
        <v>2395</v>
      </c>
      <c r="H248" s="70" t="s">
        <v>2396</v>
      </c>
      <c r="I248" s="1066"/>
      <c r="J248" s="73"/>
      <c r="K248" s="71"/>
      <c r="L248" s="71"/>
      <c r="M248" s="71"/>
      <c r="N248" s="71"/>
      <c r="O248" s="71"/>
      <c r="P248" s="71"/>
      <c r="Q248" s="71"/>
      <c r="R248" s="71"/>
      <c r="S248" s="71"/>
      <c r="T248" s="71"/>
      <c r="U248" s="71"/>
      <c r="V248" s="71"/>
      <c r="W248" s="71"/>
      <c r="X248" s="71"/>
      <c r="Y248" s="71"/>
      <c r="Z248" s="71"/>
      <c r="AA248" s="71"/>
      <c r="AB248" s="71"/>
      <c r="AC248" s="72"/>
      <c r="AD248" s="71">
        <v>113745263.27623241</v>
      </c>
      <c r="AE248" s="71">
        <v>2071016.8039577224</v>
      </c>
      <c r="AF248" s="71">
        <v>1434332.7348727093</v>
      </c>
      <c r="AG248" s="71">
        <v>129540321.68740016</v>
      </c>
      <c r="AH248" s="71">
        <v>148660514.76604822</v>
      </c>
      <c r="AI248" s="71">
        <v>0</v>
      </c>
      <c r="AJ248" s="71">
        <v>0</v>
      </c>
      <c r="AK248" s="71">
        <v>9379161.0292608384</v>
      </c>
      <c r="AL248" s="71">
        <v>0</v>
      </c>
      <c r="AM248" s="71">
        <v>0</v>
      </c>
      <c r="AN248" s="71">
        <v>404830610.29777199</v>
      </c>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1671</v>
      </c>
      <c r="B249" s="70">
        <v>241</v>
      </c>
      <c r="C249" s="70">
        <v>16</v>
      </c>
      <c r="D249" s="70">
        <v>61</v>
      </c>
      <c r="E249" s="70">
        <v>2022</v>
      </c>
      <c r="F249" s="70" t="s">
        <v>161</v>
      </c>
      <c r="G249" s="1073" t="s">
        <v>1669</v>
      </c>
      <c r="H249" s="70" t="s">
        <v>1670</v>
      </c>
      <c r="I249" s="1066"/>
      <c r="J249" s="73"/>
      <c r="K249" s="71"/>
      <c r="L249" s="71"/>
      <c r="M249" s="71"/>
      <c r="N249" s="71"/>
      <c r="O249" s="71"/>
      <c r="P249" s="71"/>
      <c r="Q249" s="71"/>
      <c r="R249" s="71"/>
      <c r="S249" s="71"/>
      <c r="T249" s="71"/>
      <c r="U249" s="71"/>
      <c r="V249" s="71"/>
      <c r="W249" s="71"/>
      <c r="X249" s="71"/>
      <c r="Y249" s="71"/>
      <c r="Z249" s="71"/>
      <c r="AA249" s="71"/>
      <c r="AB249" s="71"/>
      <c r="AC249" s="72"/>
      <c r="AD249" s="71">
        <v>35964515.550629504</v>
      </c>
      <c r="AE249" s="71">
        <v>298012.11892035126</v>
      </c>
      <c r="AF249" s="71">
        <v>108574.98789873099</v>
      </c>
      <c r="AG249" s="71">
        <v>9431059.5669588819</v>
      </c>
      <c r="AH249" s="71">
        <v>13377384.219864862</v>
      </c>
      <c r="AI249" s="71">
        <v>0</v>
      </c>
      <c r="AJ249" s="71">
        <v>0</v>
      </c>
      <c r="AK249" s="71">
        <v>858567.38051291136</v>
      </c>
      <c r="AL249" s="71">
        <v>0</v>
      </c>
      <c r="AM249" s="71">
        <v>0</v>
      </c>
      <c r="AN249" s="71">
        <v>60038113.82478524</v>
      </c>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1579</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1579</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1579</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1579</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1579</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1579</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1579</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1579</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1579</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1579</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1579</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1579</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1579</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1579</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1579</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1579</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1579</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1579</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1579</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1579</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1579</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1579</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1579</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1579</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1579</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1579</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1579</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1579</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1579</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1579</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1579</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1579</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1579</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1579</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1579</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1579</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1579</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1579</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1579</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1579</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1579</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1579</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1579</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1579</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1579</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1579</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1579</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1579</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1579</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1579</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1579</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1579</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1579</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1579</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1579</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1579</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1579</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1579</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1579</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1579</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1579</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1579</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1579</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1579</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1579</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1579</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1579</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1579</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1579</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1579</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1579</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1579</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1579</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1579</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1579</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1579</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1579</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1579</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1579</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1579</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1579</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1579</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1579</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1579</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1579</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1579</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1579</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1579</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1579</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1579</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1579</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1579</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1579</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1579</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1579</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1579</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1579</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1579</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1579</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1579</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1579</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1579</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1579</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1579</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1579</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1579</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1579</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1579</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1579</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1579</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1579</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1579</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1579</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1579</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1579</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1579</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1579</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1579</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1579</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2227</v>
      </c>
      <c r="H6" s="77" t="s">
        <v>2228</v>
      </c>
      <c r="I6" s="77" t="s">
        <v>2520</v>
      </c>
      <c r="J6" s="77" t="s">
        <v>2521</v>
      </c>
      <c r="K6" s="1080">
        <v>28</v>
      </c>
      <c r="L6" s="1081">
        <v>43</v>
      </c>
      <c r="M6" s="1044"/>
      <c r="N6" s="988">
        <v>1</v>
      </c>
      <c r="O6" s="77" t="s">
        <v>1679</v>
      </c>
      <c r="P6" s="77" t="s">
        <v>1680</v>
      </c>
      <c r="Q6" s="77" t="s">
        <v>1501</v>
      </c>
      <c r="R6" s="16"/>
      <c r="S6" s="77">
        <v>1</v>
      </c>
      <c r="T6" s="77" t="s">
        <v>2227</v>
      </c>
      <c r="U6" s="77" t="s">
        <v>2228</v>
      </c>
      <c r="V6" s="77" t="s">
        <v>1501</v>
      </c>
      <c r="W6" s="16"/>
      <c r="X6" s="77">
        <v>1</v>
      </c>
      <c r="Y6" s="692" t="s">
        <v>1679</v>
      </c>
      <c r="Z6" s="77" t="s">
        <v>1680</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1702</v>
      </c>
      <c r="P7" s="77" t="s">
        <v>1703</v>
      </c>
      <c r="Q7" s="77" t="s">
        <v>1501</v>
      </c>
      <c r="R7" s="16"/>
      <c r="S7" s="77">
        <v>2</v>
      </c>
      <c r="T7" s="76" t="s">
        <v>795</v>
      </c>
      <c r="U7" s="77" t="s">
        <v>1503</v>
      </c>
      <c r="V7" s="77" t="s">
        <v>1503</v>
      </c>
      <c r="W7" s="16"/>
      <c r="X7" s="77">
        <v>2</v>
      </c>
      <c r="Y7" s="692" t="s">
        <v>1702</v>
      </c>
      <c r="Z7" s="77" t="s">
        <v>1703</v>
      </c>
      <c r="AA7" s="77" t="s">
        <v>1501</v>
      </c>
      <c r="AB7" s="16"/>
      <c r="AC7" s="77">
        <v>2</v>
      </c>
      <c r="AD7" s="77" t="s">
        <v>2411</v>
      </c>
      <c r="AE7" s="77" t="s">
        <v>2412</v>
      </c>
      <c r="AF7" s="77" t="s">
        <v>1501</v>
      </c>
    </row>
    <row r="8" spans="1:32" ht="12">
      <c r="A8" s="16"/>
      <c r="B8" s="16"/>
      <c r="C8" s="16"/>
      <c r="D8" s="16"/>
      <c r="F8" s="16"/>
      <c r="G8" s="16"/>
      <c r="H8" s="16"/>
      <c r="I8" s="16"/>
      <c r="J8" s="16"/>
      <c r="K8" s="1044"/>
      <c r="L8" s="1044"/>
      <c r="M8" s="1044"/>
      <c r="N8" s="988">
        <v>3</v>
      </c>
      <c r="O8" s="77" t="s">
        <v>1725</v>
      </c>
      <c r="P8" s="77" t="s">
        <v>1726</v>
      </c>
      <c r="Q8" s="77" t="s">
        <v>1501</v>
      </c>
      <c r="R8" s="16"/>
      <c r="S8" s="16"/>
      <c r="T8" s="16"/>
      <c r="U8" s="16"/>
      <c r="V8" s="16"/>
      <c r="W8" s="16"/>
      <c r="X8" s="77">
        <v>3</v>
      </c>
      <c r="Y8" s="692" t="s">
        <v>1725</v>
      </c>
      <c r="Z8" s="77" t="s">
        <v>1726</v>
      </c>
      <c r="AA8" s="77" t="s">
        <v>1501</v>
      </c>
      <c r="AB8" s="16"/>
      <c r="AC8" s="77">
        <v>3</v>
      </c>
      <c r="AD8" s="77" t="s">
        <v>2459</v>
      </c>
      <c r="AE8" s="77" t="s">
        <v>2460</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1748</v>
      </c>
      <c r="P9" s="77" t="s">
        <v>1749</v>
      </c>
      <c r="Q9" s="77" t="s">
        <v>1501</v>
      </c>
      <c r="R9" s="16"/>
      <c r="S9" s="16"/>
      <c r="T9" s="16"/>
      <c r="U9" s="16"/>
      <c r="V9" s="16"/>
      <c r="W9" s="16"/>
      <c r="X9" s="77">
        <v>4</v>
      </c>
      <c r="Y9" s="692" t="s">
        <v>1748</v>
      </c>
      <c r="Z9" s="77" t="s">
        <v>1749</v>
      </c>
      <c r="AA9" s="77" t="s">
        <v>1501</v>
      </c>
      <c r="AB9" s="16"/>
      <c r="AC9" s="77">
        <v>4</v>
      </c>
      <c r="AD9" s="77" t="s">
        <v>2483</v>
      </c>
      <c r="AE9" s="77" t="s">
        <v>2484</v>
      </c>
      <c r="AF9" s="77" t="s">
        <v>1501</v>
      </c>
    </row>
    <row r="10" spans="1:32" ht="12">
      <c r="A10" s="16"/>
      <c r="B10" s="16"/>
      <c r="C10" s="16"/>
      <c r="D10" s="16"/>
      <c r="F10" s="75" t="s">
        <v>1501</v>
      </c>
      <c r="G10" s="76" t="s">
        <v>2227</v>
      </c>
      <c r="H10" s="77" t="s">
        <v>2228</v>
      </c>
      <c r="I10" s="77" t="s">
        <v>2520</v>
      </c>
      <c r="J10" s="77" t="s">
        <v>2521</v>
      </c>
      <c r="K10" s="1079">
        <v>28</v>
      </c>
      <c r="L10" s="1045">
        <v>43</v>
      </c>
      <c r="M10" s="1044"/>
      <c r="N10" s="988">
        <v>5</v>
      </c>
      <c r="O10" s="77" t="s">
        <v>1771</v>
      </c>
      <c r="P10" s="77" t="s">
        <v>1772</v>
      </c>
      <c r="Q10" s="77" t="s">
        <v>1501</v>
      </c>
      <c r="R10" s="16"/>
      <c r="S10" s="16"/>
      <c r="T10" s="16"/>
      <c r="U10" s="16"/>
      <c r="V10" s="16"/>
      <c r="W10" s="16"/>
      <c r="X10" s="77">
        <v>5</v>
      </c>
      <c r="Y10" s="692" t="s">
        <v>1771</v>
      </c>
      <c r="Z10" s="77" t="s">
        <v>1772</v>
      </c>
      <c r="AA10" s="77" t="s">
        <v>1501</v>
      </c>
      <c r="AB10" s="16"/>
      <c r="AC10" s="77">
        <v>5</v>
      </c>
      <c r="AD10" s="77" t="s">
        <v>2340</v>
      </c>
      <c r="AE10" s="77" t="s">
        <v>2341</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1794</v>
      </c>
      <c r="P11" s="77" t="s">
        <v>1795</v>
      </c>
      <c r="Q11" s="77" t="s">
        <v>1501</v>
      </c>
      <c r="R11" s="16"/>
      <c r="S11" s="16"/>
      <c r="T11" s="16"/>
      <c r="U11" s="16"/>
      <c r="V11" s="16"/>
      <c r="W11" s="16"/>
      <c r="X11" s="77">
        <v>6</v>
      </c>
      <c r="Y11" s="692" t="s">
        <v>1794</v>
      </c>
      <c r="Z11" s="77" t="s">
        <v>1795</v>
      </c>
      <c r="AA11" s="77" t="s">
        <v>1501</v>
      </c>
      <c r="AB11" s="16"/>
      <c r="AC11" s="77">
        <v>6</v>
      </c>
      <c r="AD11" s="77" t="s">
        <v>1645</v>
      </c>
      <c r="AE11" s="77" t="s">
        <v>1646</v>
      </c>
      <c r="AF11" s="77" t="s">
        <v>1501</v>
      </c>
    </row>
    <row r="12" spans="1:32" ht="12">
      <c r="A12" s="16"/>
      <c r="B12" s="16"/>
      <c r="C12" s="16"/>
      <c r="D12" s="16"/>
      <c r="F12" s="75" t="s">
        <v>1505</v>
      </c>
      <c r="G12" s="76" t="s">
        <v>2227</v>
      </c>
      <c r="H12" s="77"/>
      <c r="I12" s="77" t="s">
        <v>2227</v>
      </c>
      <c r="J12" s="77"/>
      <c r="K12" s="1079" t="s">
        <v>1544</v>
      </c>
      <c r="L12" s="1045"/>
      <c r="M12" s="1044"/>
      <c r="N12" s="988">
        <v>7</v>
      </c>
      <c r="O12" s="77" t="s">
        <v>1817</v>
      </c>
      <c r="P12" s="77" t="s">
        <v>1818</v>
      </c>
      <c r="Q12" s="77" t="s">
        <v>1501</v>
      </c>
      <c r="R12" s="16"/>
      <c r="S12" s="16"/>
      <c r="T12" s="16"/>
      <c r="U12" s="16"/>
      <c r="V12" s="16"/>
      <c r="W12" s="16"/>
      <c r="X12" s="77">
        <v>7</v>
      </c>
      <c r="Y12" s="692" t="s">
        <v>1817</v>
      </c>
      <c r="Z12" s="77" t="s">
        <v>1818</v>
      </c>
      <c r="AA12" s="77" t="s">
        <v>1501</v>
      </c>
      <c r="AB12" s="16"/>
      <c r="AC12" s="77">
        <v>7</v>
      </c>
      <c r="AD12" s="77" t="s">
        <v>2348</v>
      </c>
      <c r="AE12" s="77" t="s">
        <v>2349</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1840</v>
      </c>
      <c r="P13" s="77" t="s">
        <v>1841</v>
      </c>
      <c r="Q13" s="77" t="s">
        <v>1501</v>
      </c>
      <c r="R13" s="16"/>
      <c r="S13" s="16"/>
      <c r="T13" s="16"/>
      <c r="U13" s="16"/>
      <c r="V13" s="16"/>
      <c r="W13" s="16"/>
      <c r="X13" s="77">
        <v>8</v>
      </c>
      <c r="Y13" s="692" t="s">
        <v>1840</v>
      </c>
      <c r="Z13" s="77" t="s">
        <v>1841</v>
      </c>
      <c r="AA13" s="77" t="s">
        <v>1501</v>
      </c>
      <c r="AB13" s="16"/>
      <c r="AC13" s="77">
        <v>8</v>
      </c>
      <c r="AD13" s="77" t="s">
        <v>2415</v>
      </c>
      <c r="AE13" s="77" t="s">
        <v>2416</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1863</v>
      </c>
      <c r="P14" s="77" t="s">
        <v>1864</v>
      </c>
      <c r="Q14" s="77" t="s">
        <v>1501</v>
      </c>
      <c r="R14" s="16"/>
      <c r="S14" s="16"/>
      <c r="T14" s="16"/>
      <c r="U14" s="16"/>
      <c r="V14" s="16"/>
      <c r="W14" s="16"/>
      <c r="X14" s="77">
        <v>9</v>
      </c>
      <c r="Y14" s="692" t="s">
        <v>1863</v>
      </c>
      <c r="Z14" s="77" t="s">
        <v>1864</v>
      </c>
      <c r="AA14" s="77" t="s">
        <v>1501</v>
      </c>
      <c r="AB14" s="16"/>
      <c r="AC14" s="77">
        <v>9</v>
      </c>
      <c r="AD14" s="77" t="s">
        <v>2376</v>
      </c>
      <c r="AE14" s="77" t="s">
        <v>2377</v>
      </c>
      <c r="AF14" s="77" t="s">
        <v>1501</v>
      </c>
    </row>
    <row r="15" spans="1:32" ht="12">
      <c r="A15" s="16"/>
      <c r="B15" s="16"/>
      <c r="C15" s="16"/>
      <c r="D15" s="16"/>
      <c r="E15" s="16"/>
      <c r="F15" s="16"/>
      <c r="G15" s="16"/>
      <c r="H15" s="16"/>
      <c r="I15" s="16"/>
      <c r="J15" s="16"/>
      <c r="K15" s="1044"/>
      <c r="L15" s="1044"/>
      <c r="M15" s="1044"/>
      <c r="N15" s="988">
        <v>10</v>
      </c>
      <c r="O15" s="77" t="s">
        <v>1886</v>
      </c>
      <c r="P15" s="77" t="s">
        <v>1887</v>
      </c>
      <c r="Q15" s="77" t="s">
        <v>1501</v>
      </c>
      <c r="R15" s="16"/>
      <c r="S15" s="16"/>
      <c r="T15" s="16"/>
      <c r="U15" s="16"/>
      <c r="V15" s="16"/>
      <c r="W15" s="16"/>
      <c r="X15" s="77">
        <v>10</v>
      </c>
      <c r="Y15" s="692" t="s">
        <v>1886</v>
      </c>
      <c r="Z15" s="77" t="s">
        <v>1887</v>
      </c>
      <c r="AA15" s="77" t="s">
        <v>1501</v>
      </c>
      <c r="AB15" s="16"/>
      <c r="AC15" s="77">
        <v>10</v>
      </c>
      <c r="AD15" s="77" t="s">
        <v>1702</v>
      </c>
      <c r="AE15" s="77" t="s">
        <v>1703</v>
      </c>
      <c r="AF15" s="77" t="s">
        <v>1501</v>
      </c>
    </row>
    <row r="16" spans="1:32" ht="12">
      <c r="A16" s="16"/>
      <c r="B16" s="16"/>
      <c r="C16" s="16"/>
      <c r="D16" s="16"/>
      <c r="E16" s="16"/>
      <c r="F16" s="16"/>
      <c r="G16" s="16"/>
      <c r="H16" s="16"/>
      <c r="I16" s="16"/>
      <c r="J16" s="16"/>
      <c r="K16" s="1044"/>
      <c r="L16" s="1044"/>
      <c r="M16" s="1044"/>
      <c r="N16" s="988">
        <v>11</v>
      </c>
      <c r="O16" s="77" t="s">
        <v>1909</v>
      </c>
      <c r="P16" s="77" t="s">
        <v>1910</v>
      </c>
      <c r="Q16" s="77" t="s">
        <v>1501</v>
      </c>
      <c r="R16" s="16"/>
      <c r="S16" s="16"/>
      <c r="T16" s="16"/>
      <c r="U16" s="16"/>
      <c r="V16" s="16"/>
      <c r="W16" s="16"/>
      <c r="X16" s="77">
        <v>11</v>
      </c>
      <c r="Y16" s="692" t="s">
        <v>1909</v>
      </c>
      <c r="Z16" s="77" t="s">
        <v>1910</v>
      </c>
      <c r="AA16" s="77" t="s">
        <v>1501</v>
      </c>
      <c r="AB16" s="16"/>
      <c r="AC16" s="77">
        <v>11</v>
      </c>
      <c r="AD16" s="77" t="s">
        <v>2427</v>
      </c>
      <c r="AE16" s="77" t="s">
        <v>2428</v>
      </c>
      <c r="AF16" s="77" t="s">
        <v>1501</v>
      </c>
    </row>
    <row r="17" spans="1:32" ht="12">
      <c r="A17" s="16"/>
      <c r="B17" s="16"/>
      <c r="C17" s="16"/>
      <c r="D17" s="16"/>
      <c r="E17" s="16"/>
      <c r="F17" s="16"/>
      <c r="G17" s="16"/>
      <c r="H17" s="16"/>
      <c r="I17" s="16"/>
      <c r="J17" s="16"/>
      <c r="K17" s="1044"/>
      <c r="L17" s="1044"/>
      <c r="M17" s="1044"/>
      <c r="N17" s="988">
        <v>12</v>
      </c>
      <c r="O17" s="77" t="s">
        <v>1932</v>
      </c>
      <c r="P17" s="77" t="s">
        <v>1933</v>
      </c>
      <c r="Q17" s="77" t="s">
        <v>1501</v>
      </c>
      <c r="R17" s="16"/>
      <c r="S17" s="16"/>
      <c r="T17" s="16"/>
      <c r="U17" s="16"/>
      <c r="V17" s="16"/>
      <c r="W17" s="16"/>
      <c r="X17" s="77">
        <v>12</v>
      </c>
      <c r="Y17" s="692" t="s">
        <v>1932</v>
      </c>
      <c r="Z17" s="77" t="s">
        <v>1933</v>
      </c>
      <c r="AA17" s="77" t="s">
        <v>1501</v>
      </c>
      <c r="AB17" s="16"/>
      <c r="AC17" s="77">
        <v>12</v>
      </c>
      <c r="AD17" s="77" t="s">
        <v>2443</v>
      </c>
      <c r="AE17" s="77" t="s">
        <v>2444</v>
      </c>
      <c r="AF17" s="77" t="s">
        <v>1501</v>
      </c>
    </row>
    <row r="18" spans="1:32" ht="12">
      <c r="A18" s="16"/>
      <c r="B18" s="16"/>
      <c r="C18" s="16"/>
      <c r="D18" s="16"/>
      <c r="E18" s="16"/>
      <c r="F18" s="16"/>
      <c r="G18" s="16"/>
      <c r="H18" s="16"/>
      <c r="I18" s="16"/>
      <c r="J18" s="16"/>
      <c r="K18" s="1044"/>
      <c r="L18" s="1044"/>
      <c r="M18" s="1044"/>
      <c r="N18" s="988">
        <v>13</v>
      </c>
      <c r="O18" s="77" t="s">
        <v>1955</v>
      </c>
      <c r="P18" s="77" t="s">
        <v>1956</v>
      </c>
      <c r="Q18" s="77" t="s">
        <v>1501</v>
      </c>
      <c r="R18" s="16"/>
      <c r="S18" s="16"/>
      <c r="T18" s="16"/>
      <c r="U18" s="16"/>
      <c r="V18" s="16"/>
      <c r="W18" s="16"/>
      <c r="X18" s="77">
        <v>13</v>
      </c>
      <c r="Y18" s="692" t="s">
        <v>1955</v>
      </c>
      <c r="Z18" s="77" t="s">
        <v>1956</v>
      </c>
      <c r="AA18" s="77" t="s">
        <v>1501</v>
      </c>
      <c r="AB18" s="16"/>
      <c r="AC18" s="77">
        <v>13</v>
      </c>
      <c r="AD18" s="77" t="s">
        <v>1649</v>
      </c>
      <c r="AE18" s="77" t="s">
        <v>1650</v>
      </c>
      <c r="AF18" s="77" t="s">
        <v>1501</v>
      </c>
    </row>
    <row r="19" spans="1:32" ht="12">
      <c r="A19" s="16"/>
      <c r="B19" s="16"/>
      <c r="C19" s="16"/>
      <c r="D19" s="16"/>
      <c r="E19" s="16"/>
      <c r="F19" s="16"/>
      <c r="G19" s="16"/>
      <c r="H19" s="16"/>
      <c r="I19" s="16"/>
      <c r="J19" s="16"/>
      <c r="K19" s="1044"/>
      <c r="L19" s="1044"/>
      <c r="M19" s="1044"/>
      <c r="N19" s="988">
        <v>14</v>
      </c>
      <c r="O19" s="77" t="s">
        <v>1662</v>
      </c>
      <c r="P19" s="77" t="s">
        <v>1663</v>
      </c>
      <c r="Q19" s="77" t="s">
        <v>1501</v>
      </c>
      <c r="R19" s="16"/>
      <c r="S19" s="16"/>
      <c r="T19" s="16"/>
      <c r="U19" s="16"/>
      <c r="V19" s="16"/>
      <c r="W19" s="16"/>
      <c r="X19" s="77">
        <v>14</v>
      </c>
      <c r="Y19" s="692" t="s">
        <v>1662</v>
      </c>
      <c r="Z19" s="77" t="s">
        <v>1663</v>
      </c>
      <c r="AA19" s="77" t="s">
        <v>1501</v>
      </c>
      <c r="AB19" s="16"/>
      <c r="AC19" s="77">
        <v>14</v>
      </c>
      <c r="AD19" s="77" t="s">
        <v>1637</v>
      </c>
      <c r="AE19" s="77" t="s">
        <v>1638</v>
      </c>
      <c r="AF19" s="77" t="s">
        <v>1501</v>
      </c>
    </row>
    <row r="20" spans="1:32" ht="12">
      <c r="A20" s="16"/>
      <c r="B20" s="16"/>
      <c r="C20" s="16"/>
      <c r="D20" s="16"/>
      <c r="E20" s="16"/>
      <c r="F20" s="16"/>
      <c r="G20" s="16"/>
      <c r="H20" s="16"/>
      <c r="I20" s="16"/>
      <c r="J20" s="16"/>
      <c r="K20" s="1044"/>
      <c r="L20" s="1044"/>
      <c r="M20" s="1044"/>
      <c r="N20" s="988">
        <v>15</v>
      </c>
      <c r="O20" s="77" t="s">
        <v>1997</v>
      </c>
      <c r="P20" s="77" t="s">
        <v>1998</v>
      </c>
      <c r="Q20" s="77" t="s">
        <v>1501</v>
      </c>
      <c r="R20" s="16"/>
      <c r="S20" s="16"/>
      <c r="T20" s="16"/>
      <c r="U20" s="16"/>
      <c r="V20" s="16"/>
      <c r="W20" s="16"/>
      <c r="X20" s="77">
        <v>15</v>
      </c>
      <c r="Y20" s="692" t="s">
        <v>1997</v>
      </c>
      <c r="Z20" s="77" t="s">
        <v>1998</v>
      </c>
      <c r="AA20" s="77" t="s">
        <v>1501</v>
      </c>
      <c r="AB20" s="16"/>
      <c r="AC20" s="77">
        <v>15</v>
      </c>
      <c r="AD20" s="77" t="s">
        <v>1817</v>
      </c>
      <c r="AE20" s="77" t="s">
        <v>1818</v>
      </c>
      <c r="AF20" s="77" t="s">
        <v>1501</v>
      </c>
    </row>
    <row r="21" spans="1:32" ht="12">
      <c r="A21" s="16"/>
      <c r="B21" s="16"/>
      <c r="C21" s="16"/>
      <c r="D21" s="16"/>
      <c r="E21" s="16"/>
      <c r="F21" s="16"/>
      <c r="G21" s="16"/>
      <c r="H21" s="16"/>
      <c r="I21" s="16"/>
      <c r="J21" s="16"/>
      <c r="K21" s="1044"/>
      <c r="L21" s="1044"/>
      <c r="M21" s="1044"/>
      <c r="N21" s="988">
        <v>16</v>
      </c>
      <c r="O21" s="77" t="s">
        <v>2020</v>
      </c>
      <c r="P21" s="77" t="s">
        <v>2021</v>
      </c>
      <c r="Q21" s="77" t="s">
        <v>1501</v>
      </c>
      <c r="R21" s="16"/>
      <c r="S21" s="16"/>
      <c r="T21" s="16"/>
      <c r="U21" s="16"/>
      <c r="V21" s="16"/>
      <c r="W21" s="16"/>
      <c r="X21" s="77">
        <v>16</v>
      </c>
      <c r="Y21" s="692" t="s">
        <v>2020</v>
      </c>
      <c r="Z21" s="77" t="s">
        <v>2021</v>
      </c>
      <c r="AA21" s="77" t="s">
        <v>1501</v>
      </c>
      <c r="AB21" s="16"/>
      <c r="AC21" s="77">
        <v>16</v>
      </c>
      <c r="AD21" s="77" t="s">
        <v>2471</v>
      </c>
      <c r="AE21" s="77" t="s">
        <v>2472</v>
      </c>
      <c r="AF21" s="77" t="s">
        <v>1501</v>
      </c>
    </row>
    <row r="22" spans="1:32" ht="12">
      <c r="A22" s="16"/>
      <c r="B22" s="16"/>
      <c r="C22" s="16"/>
      <c r="D22" s="16"/>
      <c r="E22" s="16"/>
      <c r="F22" s="16"/>
      <c r="G22" s="16"/>
      <c r="H22" s="16"/>
      <c r="I22" s="16"/>
      <c r="J22" s="16"/>
      <c r="K22" s="1044"/>
      <c r="L22" s="1044"/>
      <c r="M22" s="1044"/>
      <c r="N22" s="988">
        <v>17</v>
      </c>
      <c r="O22" s="77" t="s">
        <v>2043</v>
      </c>
      <c r="P22" s="77" t="s">
        <v>2044</v>
      </c>
      <c r="Q22" s="77" t="s">
        <v>1501</v>
      </c>
      <c r="R22" s="16"/>
      <c r="S22" s="16"/>
      <c r="T22" s="16"/>
      <c r="U22" s="16"/>
      <c r="V22" s="16"/>
      <c r="W22" s="16"/>
      <c r="X22" s="77">
        <v>17</v>
      </c>
      <c r="Y22" s="692" t="s">
        <v>2043</v>
      </c>
      <c r="Z22" s="77" t="s">
        <v>2044</v>
      </c>
      <c r="AA22" s="77" t="s">
        <v>1501</v>
      </c>
      <c r="AB22" s="16"/>
      <c r="AC22" s="77">
        <v>17</v>
      </c>
      <c r="AD22" s="77" t="s">
        <v>1674</v>
      </c>
      <c r="AE22" s="77" t="s">
        <v>1675</v>
      </c>
      <c r="AF22" s="77" t="s">
        <v>1501</v>
      </c>
    </row>
    <row r="23" spans="1:32" ht="12">
      <c r="A23" s="16"/>
      <c r="B23" s="16"/>
      <c r="C23" s="16"/>
      <c r="D23" s="16"/>
      <c r="E23" s="16"/>
      <c r="F23" s="16"/>
      <c r="G23" s="16"/>
      <c r="H23" s="16"/>
      <c r="I23" s="16"/>
      <c r="J23" s="16"/>
      <c r="K23" s="1044"/>
      <c r="L23" s="1044"/>
      <c r="M23" s="1044"/>
      <c r="N23" s="988">
        <v>18</v>
      </c>
      <c r="O23" s="77" t="s">
        <v>2066</v>
      </c>
      <c r="P23" s="77" t="s">
        <v>2067</v>
      </c>
      <c r="Q23" s="77" t="s">
        <v>1501</v>
      </c>
      <c r="R23" s="16"/>
      <c r="S23" s="16"/>
      <c r="T23" s="16"/>
      <c r="U23" s="16"/>
      <c r="V23" s="16"/>
      <c r="W23" s="16"/>
      <c r="X23" s="77">
        <v>18</v>
      </c>
      <c r="Y23" s="692" t="s">
        <v>2066</v>
      </c>
      <c r="Z23" s="77" t="s">
        <v>2067</v>
      </c>
      <c r="AA23" s="77" t="s">
        <v>1501</v>
      </c>
      <c r="AB23" s="16"/>
      <c r="AC23" s="77">
        <v>18</v>
      </c>
      <c r="AD23" s="77" t="s">
        <v>1665</v>
      </c>
      <c r="AE23" s="77" t="s">
        <v>1666</v>
      </c>
      <c r="AF23" s="77" t="s">
        <v>1501</v>
      </c>
    </row>
    <row r="24" spans="1:32" ht="12">
      <c r="A24" s="16"/>
      <c r="B24" s="16"/>
      <c r="C24" s="16"/>
      <c r="D24" s="16"/>
      <c r="E24" s="16"/>
      <c r="F24" s="16"/>
      <c r="G24" s="16"/>
      <c r="H24" s="16"/>
      <c r="I24" s="16"/>
      <c r="J24" s="16"/>
      <c r="K24" s="1044"/>
      <c r="L24" s="1044"/>
      <c r="M24" s="1044"/>
      <c r="N24" s="988">
        <v>19</v>
      </c>
      <c r="O24" s="77" t="s">
        <v>2089</v>
      </c>
      <c r="P24" s="77" t="s">
        <v>2090</v>
      </c>
      <c r="Q24" s="77" t="s">
        <v>1501</v>
      </c>
      <c r="R24" s="16"/>
      <c r="S24" s="16"/>
      <c r="T24" s="16"/>
      <c r="U24" s="16"/>
      <c r="V24" s="16"/>
      <c r="W24" s="16"/>
      <c r="X24" s="77">
        <v>19</v>
      </c>
      <c r="Y24" s="692" t="s">
        <v>2089</v>
      </c>
      <c r="Z24" s="77" t="s">
        <v>2090</v>
      </c>
      <c r="AA24" s="77" t="s">
        <v>1501</v>
      </c>
      <c r="AB24" s="16"/>
      <c r="AC24" s="77">
        <v>19</v>
      </c>
      <c r="AD24" s="77" t="s">
        <v>2499</v>
      </c>
      <c r="AE24" s="77" t="s">
        <v>2500</v>
      </c>
      <c r="AF24" s="77" t="s">
        <v>1501</v>
      </c>
    </row>
    <row r="25" spans="1:32" ht="12">
      <c r="A25" s="16"/>
      <c r="B25" s="16"/>
      <c r="C25" s="16"/>
      <c r="D25" s="16"/>
      <c r="E25" s="16"/>
      <c r="F25" s="16"/>
      <c r="G25" s="16"/>
      <c r="H25" s="16"/>
      <c r="I25" s="16"/>
      <c r="J25" s="16"/>
      <c r="K25" s="1044"/>
      <c r="L25" s="1044"/>
      <c r="M25" s="1044"/>
      <c r="N25" s="988">
        <v>20</v>
      </c>
      <c r="O25" s="77" t="s">
        <v>2112</v>
      </c>
      <c r="P25" s="77" t="s">
        <v>2113</v>
      </c>
      <c r="Q25" s="77" t="s">
        <v>1501</v>
      </c>
      <c r="R25" s="16"/>
      <c r="S25" s="16"/>
      <c r="T25" s="16"/>
      <c r="U25" s="16"/>
      <c r="V25" s="16"/>
      <c r="W25" s="16"/>
      <c r="X25" s="77">
        <v>20</v>
      </c>
      <c r="Y25" s="692" t="s">
        <v>2112</v>
      </c>
      <c r="Z25" s="77" t="s">
        <v>2113</v>
      </c>
      <c r="AA25" s="77" t="s">
        <v>1501</v>
      </c>
      <c r="AB25" s="16"/>
      <c r="AC25" s="77">
        <v>20</v>
      </c>
      <c r="AD25" s="77" t="s">
        <v>2507</v>
      </c>
      <c r="AE25" s="77" t="s">
        <v>2508</v>
      </c>
      <c r="AF25" s="77" t="s">
        <v>1501</v>
      </c>
    </row>
    <row r="26" spans="1:32" ht="12">
      <c r="A26" s="16"/>
      <c r="B26" s="16"/>
      <c r="C26" s="16"/>
      <c r="D26" s="16"/>
      <c r="E26" s="16"/>
      <c r="F26" s="16"/>
      <c r="G26" s="16"/>
      <c r="H26" s="16"/>
      <c r="I26" s="16"/>
      <c r="J26" s="16"/>
      <c r="K26" s="1044"/>
      <c r="L26" s="1044"/>
      <c r="M26" s="1044"/>
      <c r="N26" s="988">
        <v>21</v>
      </c>
      <c r="O26" s="77" t="s">
        <v>2135</v>
      </c>
      <c r="P26" s="77" t="s">
        <v>2136</v>
      </c>
      <c r="Q26" s="77" t="s">
        <v>1501</v>
      </c>
      <c r="R26" s="16"/>
      <c r="S26" s="16"/>
      <c r="T26" s="16"/>
      <c r="U26" s="16"/>
      <c r="V26" s="16"/>
      <c r="W26" s="16"/>
      <c r="X26" s="77">
        <v>21</v>
      </c>
      <c r="Y26" s="692" t="s">
        <v>2135</v>
      </c>
      <c r="Z26" s="77" t="s">
        <v>2136</v>
      </c>
      <c r="AA26" s="77" t="s">
        <v>1501</v>
      </c>
      <c r="AB26" s="16"/>
      <c r="AC26" s="77">
        <v>21</v>
      </c>
      <c r="AD26" s="77" t="s">
        <v>2380</v>
      </c>
      <c r="AE26" s="77" t="s">
        <v>2352</v>
      </c>
      <c r="AF26" s="77" t="s">
        <v>1501</v>
      </c>
    </row>
    <row r="27" spans="1:32" ht="12">
      <c r="A27" s="16"/>
      <c r="B27" s="16"/>
      <c r="C27" s="16"/>
      <c r="D27" s="16"/>
      <c r="E27" s="16"/>
      <c r="F27" s="16"/>
      <c r="G27" s="16"/>
      <c r="H27" s="16"/>
      <c r="I27" s="16"/>
      <c r="J27" s="16"/>
      <c r="K27" s="1044"/>
      <c r="L27" s="1044"/>
      <c r="M27" s="1044"/>
      <c r="N27" s="988">
        <v>22</v>
      </c>
      <c r="O27" s="77" t="s">
        <v>2158</v>
      </c>
      <c r="P27" s="77" t="s">
        <v>2159</v>
      </c>
      <c r="Q27" s="77" t="s">
        <v>1501</v>
      </c>
      <c r="R27" s="16"/>
      <c r="S27" s="16"/>
      <c r="T27" s="16"/>
      <c r="U27" s="16"/>
      <c r="V27" s="16"/>
      <c r="W27" s="16"/>
      <c r="X27" s="77">
        <v>22</v>
      </c>
      <c r="Y27" s="692" t="s">
        <v>2158</v>
      </c>
      <c r="Z27" s="77" t="s">
        <v>2159</v>
      </c>
      <c r="AA27" s="77" t="s">
        <v>1501</v>
      </c>
      <c r="AB27" s="16"/>
      <c r="AC27" s="77">
        <v>22</v>
      </c>
      <c r="AD27" s="77" t="s">
        <v>2451</v>
      </c>
      <c r="AE27" s="77" t="s">
        <v>2452</v>
      </c>
      <c r="AF27" s="77" t="s">
        <v>1501</v>
      </c>
    </row>
    <row r="28" spans="1:32" ht="12">
      <c r="A28" s="16"/>
      <c r="B28" s="16"/>
      <c r="C28" s="16"/>
      <c r="D28" s="16"/>
      <c r="E28" s="16"/>
      <c r="F28" s="16"/>
      <c r="G28" s="16"/>
      <c r="H28" s="16"/>
      <c r="I28" s="16"/>
      <c r="J28" s="16"/>
      <c r="K28" s="1044"/>
      <c r="L28" s="1044"/>
      <c r="M28" s="1044"/>
      <c r="N28" s="988">
        <v>23</v>
      </c>
      <c r="O28" s="77" t="s">
        <v>2181</v>
      </c>
      <c r="P28" s="77" t="s">
        <v>2182</v>
      </c>
      <c r="Q28" s="77" t="s">
        <v>1501</v>
      </c>
      <c r="R28" s="16"/>
      <c r="S28" s="16"/>
      <c r="T28" s="16"/>
      <c r="U28" s="16"/>
      <c r="V28" s="16"/>
      <c r="W28" s="16"/>
      <c r="X28" s="77">
        <v>23</v>
      </c>
      <c r="Y28" s="692" t="s">
        <v>2181</v>
      </c>
      <c r="Z28" s="77" t="s">
        <v>2182</v>
      </c>
      <c r="AA28" s="77" t="s">
        <v>1501</v>
      </c>
      <c r="AB28" s="16"/>
      <c r="AC28" s="77">
        <v>23</v>
      </c>
      <c r="AD28" s="77" t="s">
        <v>2372</v>
      </c>
      <c r="AE28" s="77" t="s">
        <v>2373</v>
      </c>
      <c r="AF28" s="77" t="s">
        <v>1501</v>
      </c>
    </row>
    <row r="29" spans="1:32" ht="12">
      <c r="A29" s="16"/>
      <c r="B29" s="16"/>
      <c r="C29" s="16"/>
      <c r="D29" s="16"/>
      <c r="E29" s="16"/>
      <c r="F29" s="16"/>
      <c r="G29" s="16"/>
      <c r="H29" s="16"/>
      <c r="I29" s="16"/>
      <c r="J29" s="16"/>
      <c r="K29" s="1044"/>
      <c r="L29" s="1044"/>
      <c r="M29" s="1044"/>
      <c r="N29" s="988">
        <v>24</v>
      </c>
      <c r="O29" s="77" t="s">
        <v>2204</v>
      </c>
      <c r="P29" s="77" t="s">
        <v>2205</v>
      </c>
      <c r="Q29" s="77" t="s">
        <v>1501</v>
      </c>
      <c r="R29" s="16"/>
      <c r="S29" s="16"/>
      <c r="T29" s="16"/>
      <c r="U29" s="16"/>
      <c r="V29" s="16"/>
      <c r="W29" s="16"/>
      <c r="X29" s="77">
        <v>24</v>
      </c>
      <c r="Y29" s="692" t="s">
        <v>2204</v>
      </c>
      <c r="Z29" s="77" t="s">
        <v>2205</v>
      </c>
      <c r="AA29" s="77" t="s">
        <v>1501</v>
      </c>
      <c r="AB29" s="16"/>
      <c r="AC29" s="77">
        <v>24</v>
      </c>
      <c r="AD29" s="77" t="s">
        <v>1559</v>
      </c>
      <c r="AE29" s="77" t="s">
        <v>1560</v>
      </c>
      <c r="AF29" s="77" t="s">
        <v>1501</v>
      </c>
    </row>
    <row r="30" spans="1:32" ht="12">
      <c r="A30" s="16"/>
      <c r="B30" s="16"/>
      <c r="C30" s="16"/>
      <c r="D30" s="16"/>
      <c r="E30" s="16"/>
      <c r="F30" s="16"/>
      <c r="G30" s="16"/>
      <c r="H30" s="16"/>
      <c r="I30" s="16"/>
      <c r="J30" s="16"/>
      <c r="K30" s="1044"/>
      <c r="L30" s="1044"/>
      <c r="M30" s="1044"/>
      <c r="N30" s="988">
        <v>25</v>
      </c>
      <c r="O30" s="77" t="s">
        <v>2227</v>
      </c>
      <c r="P30" s="77" t="s">
        <v>2228</v>
      </c>
      <c r="Q30" s="77" t="s">
        <v>1501</v>
      </c>
      <c r="R30" s="16"/>
      <c r="S30" s="16"/>
      <c r="T30" s="16"/>
      <c r="U30" s="16"/>
      <c r="V30" s="16"/>
      <c r="W30" s="16"/>
      <c r="X30" s="77">
        <v>25</v>
      </c>
      <c r="Y30" s="692" t="s">
        <v>2227</v>
      </c>
      <c r="Z30" s="77" t="s">
        <v>2228</v>
      </c>
      <c r="AA30" s="77" t="s">
        <v>1501</v>
      </c>
      <c r="AB30" s="16"/>
      <c r="AC30" s="77">
        <v>25</v>
      </c>
      <c r="AD30" s="77" t="s">
        <v>2383</v>
      </c>
      <c r="AE30" s="77" t="s">
        <v>2384</v>
      </c>
      <c r="AF30" s="77" t="s">
        <v>1501</v>
      </c>
    </row>
    <row r="31" spans="1:32" ht="12">
      <c r="A31" s="16"/>
      <c r="B31" s="16"/>
      <c r="C31" s="16"/>
      <c r="D31" s="16"/>
      <c r="E31" s="16"/>
      <c r="F31" s="16"/>
      <c r="G31" s="16"/>
      <c r="H31" s="16"/>
      <c r="I31" s="16"/>
      <c r="J31" s="16"/>
      <c r="K31" s="1044"/>
      <c r="L31" s="1044"/>
      <c r="M31" s="1044"/>
      <c r="N31" s="988">
        <v>26</v>
      </c>
      <c r="O31" s="77" t="s">
        <v>2250</v>
      </c>
      <c r="P31" s="77" t="s">
        <v>2251</v>
      </c>
      <c r="Q31" s="77" t="s">
        <v>1501</v>
      </c>
      <c r="R31" s="16"/>
      <c r="S31" s="16"/>
      <c r="T31" s="16"/>
      <c r="U31" s="16"/>
      <c r="V31" s="16"/>
      <c r="W31" s="16"/>
      <c r="X31" s="77">
        <v>26</v>
      </c>
      <c r="Y31" s="692" t="s">
        <v>2250</v>
      </c>
      <c r="Z31" s="77" t="s">
        <v>2251</v>
      </c>
      <c r="AA31" s="77" t="s">
        <v>1501</v>
      </c>
      <c r="AB31" s="16"/>
      <c r="AC31" s="77">
        <v>26</v>
      </c>
      <c r="AD31" s="77" t="s">
        <v>1657</v>
      </c>
      <c r="AE31" s="77" t="s">
        <v>1658</v>
      </c>
      <c r="AF31" s="77" t="s">
        <v>1501</v>
      </c>
    </row>
    <row r="32" spans="1:32" ht="12">
      <c r="A32" s="16"/>
      <c r="B32" s="16"/>
      <c r="C32" s="16"/>
      <c r="D32" s="16"/>
      <c r="E32" s="16"/>
      <c r="F32" s="16"/>
      <c r="G32" s="16"/>
      <c r="H32" s="16"/>
      <c r="I32" s="16"/>
      <c r="J32" s="16"/>
      <c r="K32" s="1044"/>
      <c r="L32" s="1044"/>
      <c r="M32" s="1044"/>
      <c r="N32" s="988">
        <v>27</v>
      </c>
      <c r="O32" s="77" t="s">
        <v>2273</v>
      </c>
      <c r="P32" s="77" t="s">
        <v>1636</v>
      </c>
      <c r="Q32" s="77" t="s">
        <v>1501</v>
      </c>
      <c r="R32" s="16"/>
      <c r="S32" s="16"/>
      <c r="T32" s="16"/>
      <c r="U32" s="16"/>
      <c r="V32" s="16"/>
      <c r="W32" s="16"/>
      <c r="X32" s="77">
        <v>27</v>
      </c>
      <c r="Y32" s="692" t="s">
        <v>2273</v>
      </c>
      <c r="Z32" s="77" t="s">
        <v>1636</v>
      </c>
      <c r="AA32" s="77" t="s">
        <v>1501</v>
      </c>
      <c r="AB32" s="16"/>
      <c r="AC32" s="77">
        <v>27</v>
      </c>
      <c r="AD32" s="77" t="s">
        <v>2487</v>
      </c>
      <c r="AE32" s="77" t="s">
        <v>2488</v>
      </c>
      <c r="AF32" s="77" t="s">
        <v>1501</v>
      </c>
    </row>
    <row r="33" spans="1:32" ht="12">
      <c r="A33" s="16"/>
      <c r="B33" s="16"/>
      <c r="C33" s="16"/>
      <c r="D33" s="16"/>
      <c r="E33" s="16"/>
      <c r="F33" s="16"/>
      <c r="G33" s="16"/>
      <c r="H33" s="16"/>
      <c r="I33" s="16"/>
      <c r="J33" s="16"/>
      <c r="K33" s="1044"/>
      <c r="L33" s="1044"/>
      <c r="M33" s="1044"/>
      <c r="N33" s="988">
        <v>28</v>
      </c>
      <c r="O33" s="77" t="s">
        <v>2295</v>
      </c>
      <c r="P33" s="77" t="s">
        <v>2296</v>
      </c>
      <c r="Q33" s="77" t="s">
        <v>1501</v>
      </c>
      <c r="R33" s="16"/>
      <c r="S33" s="16"/>
      <c r="T33" s="16"/>
      <c r="U33" s="16"/>
      <c r="V33" s="16"/>
      <c r="W33" s="16"/>
      <c r="X33" s="77">
        <v>28</v>
      </c>
      <c r="Y33" s="692" t="s">
        <v>2295</v>
      </c>
      <c r="Z33" s="77" t="s">
        <v>2296</v>
      </c>
      <c r="AA33" s="77" t="s">
        <v>1501</v>
      </c>
      <c r="AB33" s="16"/>
      <c r="AC33" s="77">
        <v>28</v>
      </c>
      <c r="AD33" s="77" t="s">
        <v>2431</v>
      </c>
      <c r="AE33" s="77" t="s">
        <v>2432</v>
      </c>
      <c r="AF33" s="77" t="s">
        <v>1501</v>
      </c>
    </row>
    <row r="34" spans="1:32" ht="12">
      <c r="A34" s="16"/>
      <c r="B34" s="16"/>
      <c r="C34" s="16"/>
      <c r="D34" s="16"/>
      <c r="E34" s="16"/>
      <c r="F34" s="16"/>
      <c r="G34" s="16"/>
      <c r="H34" s="16"/>
      <c r="I34" s="16"/>
      <c r="J34" s="16"/>
      <c r="K34" s="1044"/>
      <c r="L34" s="1044"/>
      <c r="M34" s="1044"/>
      <c r="N34" s="988">
        <v>29</v>
      </c>
      <c r="O34" s="77" t="s">
        <v>2318</v>
      </c>
      <c r="P34" s="77" t="s">
        <v>2319</v>
      </c>
      <c r="Q34" s="77" t="s">
        <v>1501</v>
      </c>
      <c r="R34" s="16"/>
      <c r="S34" s="16"/>
      <c r="T34" s="16"/>
      <c r="U34" s="16"/>
      <c r="V34" s="16"/>
      <c r="W34" s="16"/>
      <c r="X34" s="77">
        <v>29</v>
      </c>
      <c r="Y34" s="692" t="s">
        <v>2318</v>
      </c>
      <c r="Z34" s="77" t="s">
        <v>2319</v>
      </c>
      <c r="AA34" s="77" t="s">
        <v>1501</v>
      </c>
      <c r="AB34" s="16"/>
      <c r="AC34" s="77">
        <v>29</v>
      </c>
      <c r="AD34" s="77" t="s">
        <v>2475</v>
      </c>
      <c r="AE34" s="77" t="s">
        <v>2476</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2435</v>
      </c>
      <c r="AE35" s="77" t="s">
        <v>2436</v>
      </c>
      <c r="AF35" s="77" t="s">
        <v>1501</v>
      </c>
    </row>
    <row r="36" spans="1:32" ht="12">
      <c r="A36" s="16"/>
      <c r="B36" s="16"/>
      <c r="C36" s="16"/>
      <c r="D36" s="16"/>
      <c r="E36" s="16"/>
      <c r="F36" s="16"/>
      <c r="G36" s="16"/>
      <c r="H36" s="16"/>
      <c r="I36" s="16"/>
      <c r="J36" s="16"/>
      <c r="K36" s="1044"/>
      <c r="L36" s="1044"/>
      <c r="M36" s="1044"/>
      <c r="N36" s="988">
        <v>31</v>
      </c>
      <c r="O36" s="77" t="s">
        <v>2520</v>
      </c>
      <c r="P36" s="77" t="s">
        <v>2521</v>
      </c>
      <c r="Q36" s="77" t="s">
        <v>1508</v>
      </c>
      <c r="R36" s="16"/>
      <c r="S36" s="16"/>
      <c r="T36" s="16"/>
      <c r="U36" s="16"/>
      <c r="V36" s="16"/>
      <c r="W36" s="16"/>
      <c r="X36" s="77">
        <v>31</v>
      </c>
      <c r="Y36" s="692">
        <v>0</v>
      </c>
      <c r="Z36" s="77">
        <v>0</v>
      </c>
      <c r="AA36" s="77">
        <v>0</v>
      </c>
      <c r="AB36" s="16"/>
      <c r="AC36" s="77">
        <v>31</v>
      </c>
      <c r="AD36" s="77" t="s">
        <v>1909</v>
      </c>
      <c r="AE36" s="77" t="s">
        <v>1910</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2387</v>
      </c>
      <c r="AE37" s="77" t="s">
        <v>2388</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2515</v>
      </c>
      <c r="AE38" s="77" t="s">
        <v>2516</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2479</v>
      </c>
      <c r="AE39" s="77" t="s">
        <v>2480</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2344</v>
      </c>
      <c r="AE40" s="77" t="s">
        <v>2345</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2391</v>
      </c>
      <c r="AE41" s="77" t="s">
        <v>2392</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2399</v>
      </c>
      <c r="AE42" s="77" t="s">
        <v>2400</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2439</v>
      </c>
      <c r="AE43" s="77" t="s">
        <v>2440</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2495</v>
      </c>
      <c r="AE44" s="77" t="s">
        <v>2496</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1641</v>
      </c>
      <c r="AE45" s="77" t="s">
        <v>1642</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2364</v>
      </c>
      <c r="AE46" s="77" t="s">
        <v>2365</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2227</v>
      </c>
      <c r="AE47" s="77" t="s">
        <v>2228</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2447</v>
      </c>
      <c r="AE48" s="77" t="s">
        <v>2448</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2463</v>
      </c>
      <c r="AE49" s="77" t="s">
        <v>2464</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2503</v>
      </c>
      <c r="AE50" s="77" t="s">
        <v>2504</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2407</v>
      </c>
      <c r="AE51" s="77" t="s">
        <v>2408</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2455</v>
      </c>
      <c r="AE52" s="77" t="s">
        <v>2456</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2357</v>
      </c>
      <c r="AE53" s="77" t="s">
        <v>1673</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1555</v>
      </c>
      <c r="AE54" s="77" t="s">
        <v>1556</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2353</v>
      </c>
      <c r="AE55" s="77" t="s">
        <v>2354</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2403</v>
      </c>
      <c r="AE56" s="77" t="s">
        <v>2404</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t="s">
        <v>2368</v>
      </c>
      <c r="AE57" s="77" t="s">
        <v>2369</v>
      </c>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t="s">
        <v>2419</v>
      </c>
      <c r="AE58" s="77" t="s">
        <v>2420</v>
      </c>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t="s">
        <v>2360</v>
      </c>
      <c r="AE59" s="77" t="s">
        <v>2361</v>
      </c>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t="s">
        <v>2511</v>
      </c>
      <c r="AE60" s="77" t="s">
        <v>2512</v>
      </c>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t="s">
        <v>2423</v>
      </c>
      <c r="AE61" s="77" t="s">
        <v>2424</v>
      </c>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t="s">
        <v>1653</v>
      </c>
      <c r="AE62" s="77" t="s">
        <v>1654</v>
      </c>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t="s">
        <v>2491</v>
      </c>
      <c r="AE63" s="77" t="s">
        <v>2492</v>
      </c>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t="s">
        <v>2467</v>
      </c>
      <c r="AE64" s="77" t="s">
        <v>2468</v>
      </c>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t="s">
        <v>2395</v>
      </c>
      <c r="AE65" s="77" t="s">
        <v>2396</v>
      </c>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t="s">
        <v>1669</v>
      </c>
      <c r="AE66" s="77" t="s">
        <v>1670</v>
      </c>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40</v>
      </c>
      <c r="I4" s="70" t="str">
        <f>HLOOKUP(I3,比較地域マスタ!$E$5:$L$6,2,0)</f>
        <v>福岡県</v>
      </c>
      <c r="J4" s="70" t="str">
        <f>HLOOKUP(J3,比較地域マスタ!$E$5:$L$6,2,0)</f>
        <v>筑前町</v>
      </c>
      <c r="K4" s="70" t="str">
        <f>HLOOKUP(K3,比較地域マスタ!$E$5:$L$6,2,0)</f>
        <v>40447</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筑前町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84.730031873223993</v>
      </c>
      <c r="BB5" s="29"/>
      <c r="BC5" s="17"/>
      <c r="BD5" s="1005">
        <f>SUM(BC6:BC8)</f>
        <v>99.442099312321773</v>
      </c>
      <c r="BE5" s="29"/>
      <c r="BF5" s="17"/>
      <c r="BG5" s="1005">
        <f>AK35</f>
        <v>73.935892960103331</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74.490729361792958</v>
      </c>
      <c r="BA6" s="17"/>
      <c r="BB6" s="29"/>
      <c r="BC6" s="1005">
        <f>O32</f>
        <v>87.320006754283256</v>
      </c>
      <c r="BD6" s="17"/>
      <c r="BE6" s="29"/>
      <c r="BF6" s="1005">
        <f>AK36</f>
        <v>63.776446897612871</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1.926020605581358</v>
      </c>
      <c r="BA7" s="17"/>
      <c r="BB7" s="29"/>
      <c r="BC7" s="1005">
        <f>O33</f>
        <v>1.9683633974804959</v>
      </c>
      <c r="BD7" s="17"/>
      <c r="BE7" s="29"/>
      <c r="BF7" s="1005">
        <f t="shared" ref="BF7:BF8" si="0">AK37</f>
        <v>1.5670957701260604</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8.3132819058496725</v>
      </c>
      <c r="BA8" s="17"/>
      <c r="BB8" s="29"/>
      <c r="BC8" s="1005">
        <f>O34</f>
        <v>10.15372916055801</v>
      </c>
      <c r="BD8" s="17"/>
      <c r="BE8" s="29"/>
      <c r="BF8" s="1005">
        <f t="shared" si="0"/>
        <v>8.5923502923644062</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197.68293733594075</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19.54614054934455</v>
      </c>
      <c r="BA9" s="1005">
        <f>AZ9</f>
        <v>19.54614054934455</v>
      </c>
      <c r="BB9" s="29"/>
      <c r="BC9" s="1005">
        <f>O35</f>
        <v>30.294658112335799</v>
      </c>
      <c r="BD9" s="1005">
        <f>BC9</f>
        <v>30.294658112335799</v>
      </c>
      <c r="BE9" s="29"/>
      <c r="BF9" s="1005">
        <f>AK39</f>
        <v>21.79205027652414</v>
      </c>
      <c r="BG9" s="1005">
        <f>AK39</f>
        <v>21.79205027652414</v>
      </c>
      <c r="BH9" s="29"/>
    </row>
    <row r="10" spans="1:62" ht="17.100000000000001" customHeight="1" thickBot="1">
      <c r="B10" s="323"/>
      <c r="C10" s="324"/>
      <c r="D10" s="326"/>
      <c r="E10" s="326"/>
      <c r="F10" s="326"/>
      <c r="G10" s="325"/>
      <c r="H10" s="325"/>
      <c r="I10" s="326"/>
      <c r="J10" s="327"/>
      <c r="K10" s="334"/>
      <c r="L10" s="246" t="s">
        <v>114</v>
      </c>
      <c r="M10" s="246"/>
      <c r="N10" s="563"/>
      <c r="O10" s="906">
        <f>SUM(O11:O13)</f>
        <v>84.730031873223993</v>
      </c>
      <c r="P10" s="453">
        <f t="shared" ref="P10:P22" si="1">O10/$O$9</f>
        <v>0.42861580779343883</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25.61580094543487</v>
      </c>
      <c r="BA10" s="1005">
        <f>AZ10</f>
        <v>25.61580094543487</v>
      </c>
      <c r="BB10" s="29"/>
      <c r="BC10" s="1005">
        <f>O36</f>
        <v>34.49743959976243</v>
      </c>
      <c r="BD10" s="1005">
        <f>BC10</f>
        <v>34.49743959976243</v>
      </c>
      <c r="BE10" s="29"/>
      <c r="BF10" s="1005">
        <f>AK40</f>
        <v>27.589154353366236</v>
      </c>
      <c r="BG10" s="1005">
        <f>AK40</f>
        <v>27.589154353366236</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74.490729361792958</v>
      </c>
      <c r="P11" s="454">
        <f t="shared" si="1"/>
        <v>0.3768192154854722</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64.542696237477216</v>
      </c>
      <c r="BB11" s="29"/>
      <c r="BC11" s="1005"/>
      <c r="BD11" s="1005">
        <f>SUM(BC12:BC14)</f>
        <v>61.218295590328175</v>
      </c>
      <c r="BE11" s="29"/>
      <c r="BF11" s="17"/>
      <c r="BG11" s="1005">
        <f>AK41</f>
        <v>53.531035967513802</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1.926020605581358</v>
      </c>
      <c r="P12" s="454">
        <f t="shared" si="1"/>
        <v>9.7429784863439905E-3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62.813855606858922</v>
      </c>
      <c r="BA12" s="17"/>
      <c r="BB12" s="29"/>
      <c r="BC12" s="1005">
        <f>O38</f>
        <v>58.936171513499545</v>
      </c>
      <c r="BD12" s="17"/>
      <c r="BE12" s="29"/>
      <c r="BF12" s="1005">
        <f>AK42</f>
        <v>51.751224018997121</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8.3132819058496725</v>
      </c>
      <c r="P13" s="454">
        <f t="shared" si="1"/>
        <v>4.20536138216226E-2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1.72884063061829</v>
      </c>
      <c r="BA13" s="17"/>
      <c r="BB13" s="29"/>
      <c r="BC13" s="1005">
        <f>O41</f>
        <v>2.2821240768286302</v>
      </c>
      <c r="BD13" s="17"/>
      <c r="BE13" s="29"/>
      <c r="BF13" s="1005">
        <f>AK45</f>
        <v>1.7798119485166786</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19.54614054934455</v>
      </c>
      <c r="P14" s="453">
        <f t="shared" si="1"/>
        <v>9.8876214673641757E-2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25.61580094543487</v>
      </c>
      <c r="P15" s="453">
        <f t="shared" si="1"/>
        <v>0.1295802323187033</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3.2482677304601162</v>
      </c>
      <c r="BA15" s="1005">
        <f>AZ15</f>
        <v>3.2482677304601162</v>
      </c>
      <c r="BB15" s="29"/>
      <c r="BC15" s="1005">
        <f>O43</f>
        <v>3.5583269738556051</v>
      </c>
      <c r="BD15" s="1005">
        <f>BC15</f>
        <v>3.5583269738556051</v>
      </c>
      <c r="BE15" s="29"/>
      <c r="BF15" s="1005">
        <f>AK47</f>
        <v>3.591054110248709</v>
      </c>
      <c r="BG15" s="1005">
        <f>AK47</f>
        <v>3.591054110248709</v>
      </c>
      <c r="BH15" s="29"/>
    </row>
    <row r="16" spans="1:62" ht="17.100000000000001" customHeight="1" thickBot="1">
      <c r="B16" s="323"/>
      <c r="C16" s="324"/>
      <c r="D16" s="326"/>
      <c r="E16" s="326"/>
      <c r="F16" s="326"/>
      <c r="G16" s="325"/>
      <c r="H16" s="325"/>
      <c r="I16" s="326"/>
      <c r="J16" s="327"/>
      <c r="K16" s="335"/>
      <c r="L16" s="246" t="s">
        <v>128</v>
      </c>
      <c r="M16" s="344"/>
      <c r="N16" s="345"/>
      <c r="O16" s="906">
        <f>SUM(O18:O21)</f>
        <v>64.542696237477216</v>
      </c>
      <c r="P16" s="453">
        <f t="shared" si="1"/>
        <v>0.32649604010989525</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62.813855606858922</v>
      </c>
      <c r="P17" s="454">
        <f t="shared" si="1"/>
        <v>0.3177505173353104</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32.968737686675823</v>
      </c>
      <c r="P18" s="454">
        <f t="shared" si="1"/>
        <v>0.16677583877989946</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29.8451179201831</v>
      </c>
      <c r="P19" s="454">
        <f t="shared" si="1"/>
        <v>0.15097467855541094</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1.72884063061829</v>
      </c>
      <c r="P20" s="454">
        <f t="shared" si="1"/>
        <v>8.7455227745848012E-3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3.2482677304601162</v>
      </c>
      <c r="P22" s="612">
        <f t="shared" si="1"/>
        <v>1.6431705104320848E-2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77.65782190990204</v>
      </c>
      <c r="AZ22" s="1005">
        <f t="shared" si="3"/>
        <v>109.46678843340965</v>
      </c>
      <c r="BA22" s="1005">
        <f t="shared" si="3"/>
        <v>93.592630666312147</v>
      </c>
      <c r="BB22" s="1005">
        <f t="shared" si="3"/>
        <v>104.62822660127527</v>
      </c>
      <c r="BC22" s="1005">
        <f t="shared" si="3"/>
        <v>99.442099312321773</v>
      </c>
      <c r="BD22" s="1005">
        <f t="shared" si="3"/>
        <v>109.9309839261264</v>
      </c>
      <c r="BE22" s="1005">
        <f t="shared" si="3"/>
        <v>106.7139729064759</v>
      </c>
      <c r="BF22" s="1005">
        <f t="shared" si="3"/>
        <v>85.805823196111902</v>
      </c>
      <c r="BG22" s="1005">
        <f t="shared" si="3"/>
        <v>67.587733536011129</v>
      </c>
      <c r="BH22" s="1005">
        <f t="shared" si="3"/>
        <v>79.104228413713358</v>
      </c>
      <c r="BI22" s="1005">
        <f t="shared" si="3"/>
        <v>79.328835784181237</v>
      </c>
      <c r="BJ22" s="1005">
        <f t="shared" si="3"/>
        <v>71.776546307604647</v>
      </c>
      <c r="BK22" s="1005">
        <f t="shared" si="3"/>
        <v>73.49368093046705</v>
      </c>
      <c r="BL22" s="1005">
        <f t="shared" si="3"/>
        <v>73.935892960103331</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21.65449077249043</v>
      </c>
      <c r="AZ23" s="1005">
        <f t="shared" ref="AZ23:BL23" si="4">Y39</f>
        <v>22.77685607875712</v>
      </c>
      <c r="BA23" s="1005">
        <f t="shared" si="4"/>
        <v>27.562536312292099</v>
      </c>
      <c r="BB23" s="1005">
        <f t="shared" si="4"/>
        <v>30.57760994377826</v>
      </c>
      <c r="BC23" s="1005">
        <f t="shared" si="4"/>
        <v>30.294658112335799</v>
      </c>
      <c r="BD23" s="1005">
        <f t="shared" si="4"/>
        <v>31.222042350097439</v>
      </c>
      <c r="BE23" s="1005">
        <f t="shared" si="4"/>
        <v>29.880009438076829</v>
      </c>
      <c r="BF23" s="1005">
        <f t="shared" si="4"/>
        <v>24.299183005955935</v>
      </c>
      <c r="BG23" s="1005">
        <f t="shared" si="4"/>
        <v>22.624116401908026</v>
      </c>
      <c r="BH23" s="1005">
        <f t="shared" si="4"/>
        <v>20.642006771381226</v>
      </c>
      <c r="BI23" s="1005">
        <f t="shared" si="4"/>
        <v>21.677286633714939</v>
      </c>
      <c r="BJ23" s="1005">
        <f t="shared" si="4"/>
        <v>20.924692553718142</v>
      </c>
      <c r="BK23" s="1005">
        <f t="shared" si="4"/>
        <v>19.254593571970979</v>
      </c>
      <c r="BL23" s="1005">
        <f t="shared" si="4"/>
        <v>21.79205027652414</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24.09813649021449</v>
      </c>
      <c r="AZ24" s="1005">
        <f t="shared" ref="AZ24:BL24" si="5">Y40</f>
        <v>24.67341983574412</v>
      </c>
      <c r="BA24" s="1005">
        <f t="shared" si="5"/>
        <v>30.463326506234701</v>
      </c>
      <c r="BB24" s="1005">
        <f t="shared" si="5"/>
        <v>35.826044140111428</v>
      </c>
      <c r="BC24" s="1005">
        <f t="shared" si="5"/>
        <v>34.49743959976243</v>
      </c>
      <c r="BD24" s="1005">
        <f t="shared" si="5"/>
        <v>30.564415514682871</v>
      </c>
      <c r="BE24" s="1005">
        <f t="shared" si="5"/>
        <v>27.493535728743279</v>
      </c>
      <c r="BF24" s="1005">
        <f t="shared" si="5"/>
        <v>27.886682615556385</v>
      </c>
      <c r="BG24" s="1005">
        <f t="shared" si="5"/>
        <v>26.204202990862804</v>
      </c>
      <c r="BH24" s="1005">
        <f t="shared" si="5"/>
        <v>18.471162511891482</v>
      </c>
      <c r="BI24" s="1005">
        <f t="shared" si="5"/>
        <v>18.560746887534336</v>
      </c>
      <c r="BJ24" s="1005">
        <f t="shared" si="5"/>
        <v>21.960720358080383</v>
      </c>
      <c r="BK24" s="1005">
        <f t="shared" si="5"/>
        <v>21.32198024007992</v>
      </c>
      <c r="BL24" s="1005">
        <f t="shared" si="5"/>
        <v>27.589154353366236</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62.532384939264361</v>
      </c>
      <c r="AZ25" s="1005">
        <f t="shared" ref="AZ25:BL25" si="6">Y41</f>
        <v>62.714966672482603</v>
      </c>
      <c r="BA25" s="1005">
        <f t="shared" si="6"/>
        <v>61.69512813656506</v>
      </c>
      <c r="BB25" s="1005">
        <f t="shared" si="6"/>
        <v>61.833324638509062</v>
      </c>
      <c r="BC25" s="1005">
        <f t="shared" si="6"/>
        <v>61.218295590328175</v>
      </c>
      <c r="BD25" s="1005">
        <f t="shared" si="6"/>
        <v>59.662378456458697</v>
      </c>
      <c r="BE25" s="1005">
        <f t="shared" si="6"/>
        <v>59.5817179453582</v>
      </c>
      <c r="BF25" s="1005">
        <f t="shared" si="6"/>
        <v>58.622204865092876</v>
      </c>
      <c r="BG25" s="1005">
        <f t="shared" si="6"/>
        <v>57.853990090135184</v>
      </c>
      <c r="BH25" s="1005">
        <f t="shared" si="6"/>
        <v>57.417060422593153</v>
      </c>
      <c r="BI25" s="1005">
        <f t="shared" si="6"/>
        <v>56.948861635450619</v>
      </c>
      <c r="BJ25" s="1005">
        <f t="shared" si="6"/>
        <v>52.105636237491517</v>
      </c>
      <c r="BK25" s="1005">
        <f t="shared" si="6"/>
        <v>52.270803843893276</v>
      </c>
      <c r="BL25" s="1005">
        <f t="shared" si="6"/>
        <v>53.531035967513802</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3.1274833746156938</v>
      </c>
      <c r="AZ26" s="1005">
        <f t="shared" si="7"/>
        <v>3.0952471370223709</v>
      </c>
      <c r="BA26" s="1005">
        <f t="shared" si="7"/>
        <v>3.0257150589725939</v>
      </c>
      <c r="BB26" s="1005">
        <f t="shared" si="7"/>
        <v>2.9203433215043599</v>
      </c>
      <c r="BC26" s="1005">
        <f t="shared" si="7"/>
        <v>3.5583269738556051</v>
      </c>
      <c r="BD26" s="1005">
        <f t="shared" si="7"/>
        <v>3.8527357325635618</v>
      </c>
      <c r="BE26" s="1005">
        <f t="shared" si="7"/>
        <v>4.0687834628652011</v>
      </c>
      <c r="BF26" s="1005">
        <f t="shared" si="7"/>
        <v>3.3019876285208469</v>
      </c>
      <c r="BG26" s="1005">
        <f t="shared" si="7"/>
        <v>3.5683697781928529</v>
      </c>
      <c r="BH26" s="1005">
        <f t="shared" si="7"/>
        <v>3.9230031527454985</v>
      </c>
      <c r="BI26" s="1005">
        <f t="shared" si="7"/>
        <v>4.6766170038835133</v>
      </c>
      <c r="BJ26" s="1005">
        <f t="shared" si="7"/>
        <v>3.5805320537604648</v>
      </c>
      <c r="BK26" s="1005">
        <f t="shared" si="7"/>
        <v>2.7903780749268821</v>
      </c>
      <c r="BL26" s="1005">
        <f t="shared" si="7"/>
        <v>3.591054110248709</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189.07031748648703</v>
      </c>
      <c r="AZ27" s="1005">
        <f t="shared" si="8"/>
        <v>222.72727815741587</v>
      </c>
      <c r="BA27" s="1005">
        <f t="shared" si="8"/>
        <v>216.33933668037662</v>
      </c>
      <c r="BB27" s="1005">
        <f t="shared" si="8"/>
        <v>235.78554864517838</v>
      </c>
      <c r="BC27" s="1005">
        <f t="shared" si="8"/>
        <v>229.01081958860379</v>
      </c>
      <c r="BD27" s="1005">
        <f t="shared" si="8"/>
        <v>235.23255597992897</v>
      </c>
      <c r="BE27" s="1005">
        <f t="shared" si="8"/>
        <v>227.73801948151942</v>
      </c>
      <c r="BF27" s="1005">
        <f t="shared" si="8"/>
        <v>199.91588131123794</v>
      </c>
      <c r="BG27" s="1005">
        <f t="shared" si="8"/>
        <v>177.83841279710998</v>
      </c>
      <c r="BH27" s="1005">
        <f t="shared" si="8"/>
        <v>179.55746127232473</v>
      </c>
      <c r="BI27" s="1005">
        <f t="shared" si="8"/>
        <v>181.19234794476463</v>
      </c>
      <c r="BJ27" s="1005">
        <f t="shared" si="8"/>
        <v>170.34812751065516</v>
      </c>
      <c r="BK27" s="1005">
        <f t="shared" si="8"/>
        <v>169.13143666133811</v>
      </c>
      <c r="BL27" s="1005">
        <f t="shared" si="8"/>
        <v>180.43918766775622</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229.01081958860379</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99.442099312321773</v>
      </c>
      <c r="P31" s="453">
        <f t="shared" ref="P31:P43" si="9">O31/$O$30</f>
        <v>0.43422445931139875</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87.320006754283256</v>
      </c>
      <c r="P32" s="454">
        <f t="shared" si="9"/>
        <v>0.3812920582143034</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1.9683633974804959</v>
      </c>
      <c r="P33" s="454">
        <f t="shared" si="9"/>
        <v>8.5950672593394228E-3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10.15372916055801</v>
      </c>
      <c r="P34" s="454">
        <f t="shared" si="9"/>
        <v>4.4337333837755878E-2</v>
      </c>
      <c r="Q34" s="328"/>
      <c r="R34" s="13"/>
      <c r="S34" s="323"/>
      <c r="T34" s="563" t="s">
        <v>112</v>
      </c>
      <c r="U34" s="332"/>
      <c r="V34" s="332"/>
      <c r="W34" s="332"/>
      <c r="X34" s="893">
        <f>X35+X39+X40+X41+X47</f>
        <v>189.07031748648703</v>
      </c>
      <c r="Y34" s="894">
        <f t="shared" ref="Y34:AK34" si="10">Y35+Y39+Y40+Y41+Y47</f>
        <v>222.72727815741587</v>
      </c>
      <c r="Z34" s="894">
        <f t="shared" si="10"/>
        <v>216.33933668037662</v>
      </c>
      <c r="AA34" s="894">
        <f t="shared" si="10"/>
        <v>235.78554864517838</v>
      </c>
      <c r="AB34" s="894">
        <f t="shared" si="10"/>
        <v>229.01081958860379</v>
      </c>
      <c r="AC34" s="894">
        <f t="shared" si="10"/>
        <v>235.23255597992897</v>
      </c>
      <c r="AD34" s="894">
        <f t="shared" si="10"/>
        <v>227.73801948151942</v>
      </c>
      <c r="AE34" s="894">
        <f t="shared" si="10"/>
        <v>199.91588131123794</v>
      </c>
      <c r="AF34" s="894">
        <f t="shared" si="10"/>
        <v>177.83841279710998</v>
      </c>
      <c r="AG34" s="894">
        <f t="shared" si="10"/>
        <v>179.55746127232473</v>
      </c>
      <c r="AH34" s="894">
        <f t="shared" si="10"/>
        <v>181.19234794476463</v>
      </c>
      <c r="AI34" s="894">
        <f t="shared" si="10"/>
        <v>170.34812751065516</v>
      </c>
      <c r="AJ34" s="894">
        <f t="shared" si="10"/>
        <v>169.13143666133811</v>
      </c>
      <c r="AK34" s="895">
        <f t="shared" si="10"/>
        <v>180.43918766775622</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30.294658112335799</v>
      </c>
      <c r="P35" s="453">
        <f t="shared" si="9"/>
        <v>0.13228483338366842</v>
      </c>
      <c r="Q35" s="328"/>
      <c r="R35" s="13"/>
      <c r="S35" s="323"/>
      <c r="T35" s="334"/>
      <c r="U35" s="246" t="s">
        <v>114</v>
      </c>
      <c r="V35" s="344"/>
      <c r="W35" s="344"/>
      <c r="X35" s="896">
        <f>SUM(X36:X38)</f>
        <v>77.65782190990204</v>
      </c>
      <c r="Y35" s="897">
        <f t="shared" ref="Y35:AK35" si="11">SUM(Y36:Y38)</f>
        <v>109.46678843340965</v>
      </c>
      <c r="Z35" s="897">
        <f t="shared" si="11"/>
        <v>93.592630666312147</v>
      </c>
      <c r="AA35" s="897">
        <f t="shared" si="11"/>
        <v>104.62822660127527</v>
      </c>
      <c r="AB35" s="897">
        <f t="shared" si="11"/>
        <v>99.442099312321773</v>
      </c>
      <c r="AC35" s="897">
        <f t="shared" si="11"/>
        <v>109.9309839261264</v>
      </c>
      <c r="AD35" s="897">
        <f t="shared" si="11"/>
        <v>106.7139729064759</v>
      </c>
      <c r="AE35" s="897">
        <f t="shared" si="11"/>
        <v>85.805823196111902</v>
      </c>
      <c r="AF35" s="897">
        <f t="shared" si="11"/>
        <v>67.587733536011129</v>
      </c>
      <c r="AG35" s="897">
        <f t="shared" si="11"/>
        <v>79.104228413713358</v>
      </c>
      <c r="AH35" s="897">
        <f t="shared" si="11"/>
        <v>79.328835784181237</v>
      </c>
      <c r="AI35" s="897">
        <f t="shared" si="11"/>
        <v>71.776546307604647</v>
      </c>
      <c r="AJ35" s="897">
        <f t="shared" si="11"/>
        <v>73.49368093046705</v>
      </c>
      <c r="AK35" s="898">
        <f t="shared" si="11"/>
        <v>73.935892960103331</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34.49743959976243</v>
      </c>
      <c r="P36" s="453">
        <f t="shared" si="9"/>
        <v>0.15063672389686131</v>
      </c>
      <c r="Q36" s="328"/>
      <c r="R36" s="13"/>
      <c r="S36" s="356" t="s">
        <v>184</v>
      </c>
      <c r="T36" s="335"/>
      <c r="U36" s="346"/>
      <c r="V36" s="336" t="s">
        <v>184</v>
      </c>
      <c r="W36" s="357"/>
      <c r="X36" s="899">
        <f>VLOOKUP(年度マスタ!$K$4&amp;"_"&amp;X$33,データシート1!$A:$BT,MATCH("aa_"&amp;$S36,データシート1!$A$1:$BT$1,0),0)</f>
        <v>66.550309502263204</v>
      </c>
      <c r="Y36" s="900">
        <f>VLOOKUP(年度マスタ!$K$4&amp;"_"&amp;Y$33,データシート1!$A:$BT,MATCH("aa_"&amp;$S36,データシート1!$A$1:$BT$1,0),0)</f>
        <v>98.726659954940274</v>
      </c>
      <c r="Z36" s="900">
        <f>VLOOKUP(年度マスタ!$K$4&amp;"_"&amp;Z$33,データシート1!$A:$BT,MATCH("aa_"&amp;$S36,データシート1!$A$1:$BT$1,0),0)</f>
        <v>80.739810605925854</v>
      </c>
      <c r="AA36" s="900">
        <f>VLOOKUP(年度マスタ!$K$4&amp;"_"&amp;AA$33,データシート1!$A:$BT,MATCH("aa_"&amp;$S36,データシート1!$A$1:$BT$1,0),0)</f>
        <v>91.698867101352747</v>
      </c>
      <c r="AB36" s="900">
        <f>VLOOKUP(年度マスタ!$K$4&amp;"_"&amp;AB$33,データシート1!$A:$BT,MATCH("aa_"&amp;$S36,データシート1!$A$1:$BT$1,0),0)</f>
        <v>87.320006754283256</v>
      </c>
      <c r="AC36" s="900">
        <f>VLOOKUP(年度マスタ!$K$4&amp;"_"&amp;AC$33,データシート1!$A:$BT,MATCH("aa_"&amp;$S36,データシート1!$A$1:$BT$1,0),0)</f>
        <v>94.722255203626105</v>
      </c>
      <c r="AD36" s="900">
        <f>VLOOKUP(年度マスタ!$K$4&amp;"_"&amp;AD$33,データシート1!$A:$BT,MATCH("aa_"&amp;$S36,データシート1!$A$1:$BT$1,0),0)</f>
        <v>91.733584832438183</v>
      </c>
      <c r="AE36" s="900">
        <f>VLOOKUP(年度マスタ!$K$4&amp;"_"&amp;AE$33,データシート1!$A:$BT,MATCH("aa_"&amp;$S36,データシート1!$A$1:$BT$1,0),0)</f>
        <v>71.605353975641222</v>
      </c>
      <c r="AF36" s="900">
        <f>VLOOKUP(年度マスタ!$K$4&amp;"_"&amp;AF$33,データシート1!$A:$BT,MATCH("aa_"&amp;$S36,データシート1!$A$1:$BT$1,0),0)</f>
        <v>53.431717624227133</v>
      </c>
      <c r="AG36" s="900">
        <f>VLOOKUP(年度マスタ!$K$4&amp;"_"&amp;AG$33,データシート1!$A:$BT,MATCH("aa_"&amp;$S36,データシート1!$A$1:$BT$1,0),0)</f>
        <v>66.440096266792025</v>
      </c>
      <c r="AH36" s="900">
        <f>VLOOKUP(年度マスタ!$K$4&amp;"_"&amp;AH$33,データシート1!$A:$BT,MATCH("aa_"&amp;$S36,データシート1!$A$1:$BT$1,0),0)</f>
        <v>66.564867025799785</v>
      </c>
      <c r="AI36" s="900">
        <f>VLOOKUP(年度マスタ!$K$4&amp;"_"&amp;AI$33,データシート1!$A:$BT,MATCH("aa_"&amp;$S36,データシート1!$A$1:$BT$1,0),0)</f>
        <v>59.177464668010003</v>
      </c>
      <c r="AJ36" s="900">
        <f>VLOOKUP(年度マスタ!$K$4&amp;"_"&amp;AJ$33,データシート1!$A:$BT,MATCH("aa_"&amp;$S36,データシート1!$A$1:$BT$1,0),0)</f>
        <v>61.79446538937966</v>
      </c>
      <c r="AK36" s="901">
        <f>VLOOKUP(年度マスタ!$K$4&amp;"_"&amp;AK$33,データシート1!$A:$BT,MATCH("aa_"&amp;$S36,データシート1!$A$1:$BT$1,0),0)</f>
        <v>63.776446897612871</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61.218295590328175</v>
      </c>
      <c r="P37" s="453">
        <f t="shared" si="9"/>
        <v>0.26731617178743361</v>
      </c>
      <c r="Q37" s="328"/>
      <c r="R37" s="13"/>
      <c r="S37" s="356" t="s">
        <v>187</v>
      </c>
      <c r="T37" s="335"/>
      <c r="U37" s="346"/>
      <c r="V37" s="336" t="s">
        <v>194</v>
      </c>
      <c r="W37" s="357"/>
      <c r="X37" s="899">
        <f>VLOOKUP(年度マスタ!$K$4&amp;"_"&amp;X$33,データシート1!$A:$BT,MATCH("aa_"&amp;$S37,データシート1!$A$1:$BT$1,0),0)</f>
        <v>1.392937175287114</v>
      </c>
      <c r="Y37" s="900">
        <f>VLOOKUP(年度マスタ!$K$4&amp;"_"&amp;Y$33,データシート1!$A:$BT,MATCH("aa_"&amp;$S37,データシート1!$A$1:$BT$1,0),0)</f>
        <v>1.560792780457821</v>
      </c>
      <c r="Z37" s="900">
        <f>VLOOKUP(年度マスタ!$K$4&amp;"_"&amp;Z$33,データシート1!$A:$BT,MATCH("aa_"&amp;$S37,データシート1!$A$1:$BT$1,0),0)</f>
        <v>2.530080578029231</v>
      </c>
      <c r="AA37" s="900">
        <f>VLOOKUP(年度マスタ!$K$4&amp;"_"&amp;AA$33,データシート1!$A:$BT,MATCH("aa_"&amp;$S37,データシート1!$A$1:$BT$1,0),0)</f>
        <v>2.363476238523706</v>
      </c>
      <c r="AB37" s="900">
        <f>VLOOKUP(年度マスタ!$K$4&amp;"_"&amp;AB$33,データシート1!$A:$BT,MATCH("aa_"&amp;$S37,データシート1!$A$1:$BT$1,0),0)</f>
        <v>1.9683633974804959</v>
      </c>
      <c r="AC37" s="900">
        <f>VLOOKUP(年度マスタ!$K$4&amp;"_"&amp;AC$33,データシート1!$A:$BT,MATCH("aa_"&amp;$S37,データシート1!$A$1:$BT$1,0),0)</f>
        <v>2.2649279086001739</v>
      </c>
      <c r="AD37" s="900">
        <f>VLOOKUP(年度マスタ!$K$4&amp;"_"&amp;AD$33,データシート1!$A:$BT,MATCH("aa_"&amp;$S37,データシート1!$A$1:$BT$1,0),0)</f>
        <v>2.0336408307884142</v>
      </c>
      <c r="AE37" s="900">
        <f>VLOOKUP(年度マスタ!$K$4&amp;"_"&amp;AE$33,データシート1!$A:$BT,MATCH("aa_"&amp;$S37,データシート1!$A$1:$BT$1,0),0)</f>
        <v>1.9781602121153805</v>
      </c>
      <c r="AF37" s="900">
        <f>VLOOKUP(年度マスタ!$K$4&amp;"_"&amp;AF$33,データシート1!$A:$BT,MATCH("aa_"&amp;$S37,データシート1!$A$1:$BT$1,0),0)</f>
        <v>2.0324100861607781</v>
      </c>
      <c r="AG37" s="900">
        <f>VLOOKUP(年度マスタ!$K$4&amp;"_"&amp;AG$33,データシート1!$A:$BT,MATCH("aa_"&amp;$S37,データシート1!$A$1:$BT$1,0),0)</f>
        <v>1.7151497860897118</v>
      </c>
      <c r="AH37" s="900">
        <f>VLOOKUP(年度マスタ!$K$4&amp;"_"&amp;AH$33,データシート1!$A:$BT,MATCH("aa_"&amp;$S37,データシート1!$A$1:$BT$1,0),0)</f>
        <v>1.6297018262061247</v>
      </c>
      <c r="AI37" s="900">
        <f>VLOOKUP(年度マスタ!$K$4&amp;"_"&amp;AI$33,データシート1!$A:$BT,MATCH("aa_"&amp;$S37,データシート1!$A$1:$BT$1,0),0)</f>
        <v>1.4572574950830053</v>
      </c>
      <c r="AJ37" s="900">
        <f>VLOOKUP(年度マスタ!$K$4&amp;"_"&amp;AJ$33,データシート1!$A:$BT,MATCH("aa_"&amp;$S37,データシート1!$A$1:$BT$1,0),0)</f>
        <v>1.5750743640582674</v>
      </c>
      <c r="AK37" s="901">
        <f>VLOOKUP(年度マスタ!$K$4&amp;"_"&amp;AK$33,データシート1!$A:$BT,MATCH("aa_"&amp;$S37,データシート1!$A$1:$BT$1,0),0)</f>
        <v>1.5670957701260604</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58.936171513499545</v>
      </c>
      <c r="P38" s="454">
        <f t="shared" si="9"/>
        <v>0.25735103528895614</v>
      </c>
      <c r="Q38" s="328"/>
      <c r="R38" s="13"/>
      <c r="S38" s="356" t="s">
        <v>188</v>
      </c>
      <c r="T38" s="335"/>
      <c r="U38" s="348"/>
      <c r="V38" s="358" t="s">
        <v>197</v>
      </c>
      <c r="W38" s="358"/>
      <c r="X38" s="899">
        <f>VLOOKUP(年度マスタ!$K$4&amp;"_"&amp;X$33,データシート1!$A:$BT,MATCH("aa_"&amp;$S38,データシート1!$A$1:$BT$1,0),0)</f>
        <v>9.7145752323517165</v>
      </c>
      <c r="Y38" s="900">
        <f>VLOOKUP(年度マスタ!$K$4&amp;"_"&amp;Y$33,データシート1!$A:$BT,MATCH("aa_"&amp;$S38,データシート1!$A$1:$BT$1,0),0)</f>
        <v>9.1793356980115597</v>
      </c>
      <c r="Z38" s="900">
        <f>VLOOKUP(年度マスタ!$K$4&amp;"_"&amp;Z$33,データシート1!$A:$BT,MATCH("aa_"&amp;$S38,データシート1!$A$1:$BT$1,0),0)</f>
        <v>10.32273948235706</v>
      </c>
      <c r="AA38" s="900">
        <f>VLOOKUP(年度マスタ!$K$4&amp;"_"&amp;AA$33,データシート1!$A:$BT,MATCH("aa_"&amp;$S38,データシート1!$A$1:$BT$1,0),0)</f>
        <v>10.565883261398829</v>
      </c>
      <c r="AB38" s="900">
        <f>VLOOKUP(年度マスタ!$K$4&amp;"_"&amp;AB$33,データシート1!$A:$BT,MATCH("aa_"&amp;$S38,データシート1!$A$1:$BT$1,0),0)</f>
        <v>10.15372916055801</v>
      </c>
      <c r="AC38" s="900">
        <f>VLOOKUP(年度マスタ!$K$4&amp;"_"&amp;AC$33,データシート1!$A:$BT,MATCH("aa_"&amp;$S38,データシート1!$A$1:$BT$1,0),0)</f>
        <v>12.943800813900131</v>
      </c>
      <c r="AD38" s="900">
        <f>VLOOKUP(年度マスタ!$K$4&amp;"_"&amp;AD$33,データシート1!$A:$BT,MATCH("aa_"&amp;$S38,データシート1!$A$1:$BT$1,0),0)</f>
        <v>12.9467472432493</v>
      </c>
      <c r="AE38" s="900">
        <f>VLOOKUP(年度マスタ!$K$4&amp;"_"&amp;AE$33,データシート1!$A:$BT,MATCH("aa_"&amp;$S38,データシート1!$A$1:$BT$1,0),0)</f>
        <v>12.222309008355293</v>
      </c>
      <c r="AF38" s="900">
        <f>VLOOKUP(年度マスタ!$K$4&amp;"_"&amp;AF$33,データシート1!$A:$BT,MATCH("aa_"&amp;$S38,データシート1!$A$1:$BT$1,0),0)</f>
        <v>12.123605825623217</v>
      </c>
      <c r="AG38" s="900">
        <f>VLOOKUP(年度マスタ!$K$4&amp;"_"&amp;AG$33,データシート1!$A:$BT,MATCH("aa_"&amp;$S38,データシート1!$A$1:$BT$1,0),0)</f>
        <v>10.948982360831618</v>
      </c>
      <c r="AH38" s="900">
        <f>VLOOKUP(年度マスタ!$K$4&amp;"_"&amp;AH$33,データシート1!$A:$BT,MATCH("aa_"&amp;$S38,データシート1!$A$1:$BT$1,0),0)</f>
        <v>11.13426693217532</v>
      </c>
      <c r="AI38" s="900">
        <f>VLOOKUP(年度マスタ!$K$4&amp;"_"&amp;AI$33,データシート1!$A:$BT,MATCH("aa_"&amp;$S38,データシート1!$A$1:$BT$1,0),0)</f>
        <v>11.141824144511638</v>
      </c>
      <c r="AJ38" s="900">
        <f>VLOOKUP(年度マスタ!$K$4&amp;"_"&amp;AJ$33,データシート1!$A:$BT,MATCH("aa_"&amp;$S38,データシート1!$A$1:$BT$1,0),0)</f>
        <v>10.124141177029122</v>
      </c>
      <c r="AK38" s="901">
        <f>VLOOKUP(年度マスタ!$K$4&amp;"_"&amp;AK$33,データシート1!$A:$BT,MATCH("aa_"&amp;$S38,データシート1!$A$1:$BT$1,0),0)</f>
        <v>8.5923502923644062</v>
      </c>
      <c r="AL38" s="330"/>
      <c r="AW38" s="17" t="str">
        <f>年度マスタ!H4</f>
        <v>40</v>
      </c>
      <c r="AX38" s="17" t="s">
        <v>198</v>
      </c>
      <c r="AY38" s="17">
        <f>VLOOKUP($AW38&amp;"_"&amp;$AY$34,データシート1!$A:$BT,MATCH($AY$31&amp;"_"&amp;AY$36,データシート1!$A$1:$BT$1,0),0)</f>
        <v>15622.924171385335</v>
      </c>
      <c r="AZ38" s="17">
        <f>VLOOKUP($AW38&amp;"_"&amp;$AY$34,データシート1!$A:$BT,MATCH($AY$31&amp;"_"&amp;AZ$36,データシート1!$A$1:$BT$1,0),0)</f>
        <v>316.06100130052039</v>
      </c>
      <c r="BA38" s="17">
        <f>VLOOKUP($AW38&amp;"_"&amp;$AY$34,データシート1!$A:$BT,MATCH($AY$31&amp;"_"&amp;BA$36,データシート1!$A$1:$BT$1,0),0)</f>
        <v>255.99956634426169</v>
      </c>
      <c r="BB38" s="17">
        <f>VLOOKUP($AW38&amp;"_"&amp;$AY$34,データシート1!$A:$BT,MATCH($AY$31&amp;"_"&amp;BB$36,データシート1!$A$1:$BT$1,0),0)</f>
        <v>7207.5009439191099</v>
      </c>
      <c r="BC38" s="17">
        <f>VLOOKUP($AW38&amp;"_"&amp;$AY$34,データシート1!$A:$BT,MATCH($AY$31&amp;"_"&amp;BC$36,データシート1!$A$1:$BT$1,0),0)</f>
        <v>5777.0340942780686</v>
      </c>
      <c r="BD38" s="17">
        <f>VLOOKUP($AW38&amp;"_"&amp;$AY$34,データシート1!$A:$BT,MATCH($AY$31&amp;"_"&amp;BD$36,データシート1!$A$1:$BT$1,0),0)</f>
        <v>3917.9776231602582</v>
      </c>
      <c r="BE38" s="17">
        <f>VLOOKUP($AW38&amp;"_"&amp;$AY$34,データシート1!$A:$BT,MATCH($AY$31&amp;"_"&amp;BE$36,データシート1!$A$1:$BT$1,0),0)</f>
        <v>2908.9562599123378</v>
      </c>
      <c r="BF38" s="17">
        <f>VLOOKUP($AW38&amp;"_"&amp;$AY$34,データシート1!$A:$BT,MATCH($AY$31&amp;"_"&amp;BF$36,データシート1!$A$1:$BT$1,0),0)</f>
        <v>300.5258952811073</v>
      </c>
      <c r="BG38" s="17">
        <f>VLOOKUP($AW38&amp;"_"&amp;$AY$34,データシート1!$A:$BT,MATCH($AY$31&amp;"_"&amp;BG$36,データシート1!$A$1:$BT$1,0),0)</f>
        <v>521.39400501095474</v>
      </c>
      <c r="BH38" s="17">
        <f>VLOOKUP($AW38&amp;"_"&amp;$AY$34,データシート1!$A:$BT,MATCH($AY$31&amp;"_"&amp;BH$36,データシート1!$A$1:$BT$1,0),0)</f>
        <v>515.57410045818074</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31.791363972831792</v>
      </c>
      <c r="P39" s="454">
        <f t="shared" si="9"/>
        <v>0.1388203580509513</v>
      </c>
      <c r="Q39" s="328"/>
      <c r="R39" s="13"/>
      <c r="S39" s="356" t="s">
        <v>189</v>
      </c>
      <c r="T39" s="335"/>
      <c r="U39" s="343" t="s">
        <v>199</v>
      </c>
      <c r="V39" s="344"/>
      <c r="W39" s="344"/>
      <c r="X39" s="896">
        <f>VLOOKUP(年度マスタ!$K$4&amp;"_"&amp;X$33,データシート1!$A:$BT,MATCH("aa_"&amp;$S39,データシート1!$A$1:$BT$1,0),0)</f>
        <v>21.65449077249043</v>
      </c>
      <c r="Y39" s="897">
        <f>VLOOKUP(年度マスタ!$K$4&amp;"_"&amp;Y$33,データシート1!$A:$BT,MATCH("aa_"&amp;$S39,データシート1!$A$1:$BT$1,0),0)</f>
        <v>22.77685607875712</v>
      </c>
      <c r="Z39" s="897">
        <f>VLOOKUP(年度マスタ!$K$4&amp;"_"&amp;Z$33,データシート1!$A:$BT,MATCH("aa_"&amp;$S39,データシート1!$A$1:$BT$1,0),0)</f>
        <v>27.562536312292099</v>
      </c>
      <c r="AA39" s="897">
        <f>VLOOKUP(年度マスタ!$K$4&amp;"_"&amp;AA$33,データシート1!$A:$BT,MATCH("aa_"&amp;$S39,データシート1!$A$1:$BT$1,0),0)</f>
        <v>30.57760994377826</v>
      </c>
      <c r="AB39" s="897">
        <f>VLOOKUP(年度マスタ!$K$4&amp;"_"&amp;AB$33,データシート1!$A:$BT,MATCH("aa_"&amp;$S39,データシート1!$A$1:$BT$1,0),0)</f>
        <v>30.294658112335799</v>
      </c>
      <c r="AC39" s="897">
        <f>VLOOKUP(年度マスタ!$K$4&amp;"_"&amp;AC$33,データシート1!$A:$BT,MATCH("aa_"&amp;$S39,データシート1!$A$1:$BT$1,0),0)</f>
        <v>31.222042350097439</v>
      </c>
      <c r="AD39" s="897">
        <f>VLOOKUP(年度マスタ!$K$4&amp;"_"&amp;AD$33,データシート1!$A:$BT,MATCH("aa_"&amp;$S39,データシート1!$A$1:$BT$1,0),0)</f>
        <v>29.880009438076829</v>
      </c>
      <c r="AE39" s="897">
        <f>VLOOKUP(年度マスタ!$K$4&amp;"_"&amp;AE$33,データシート1!$A:$BT,MATCH("aa_"&amp;$S39,データシート1!$A$1:$BT$1,0),0)</f>
        <v>24.299183005955935</v>
      </c>
      <c r="AF39" s="897">
        <f>VLOOKUP(年度マスタ!$K$4&amp;"_"&amp;AF$33,データシート1!$A:$BT,MATCH("aa_"&amp;$S39,データシート1!$A$1:$BT$1,0),0)</f>
        <v>22.624116401908026</v>
      </c>
      <c r="AG39" s="897">
        <f>VLOOKUP(年度マスタ!$K$4&amp;"_"&amp;AG$33,データシート1!$A:$BT,MATCH("aa_"&amp;$S39,データシート1!$A$1:$BT$1,0),0)</f>
        <v>20.642006771381226</v>
      </c>
      <c r="AH39" s="897">
        <f>VLOOKUP(年度マスタ!$K$4&amp;"_"&amp;AH$33,データシート1!$A:$BT,MATCH("aa_"&amp;$S39,データシート1!$A$1:$BT$1,0),0)</f>
        <v>21.677286633714939</v>
      </c>
      <c r="AI39" s="897">
        <f>VLOOKUP(年度マスタ!$K$4&amp;"_"&amp;AI$33,データシート1!$A:$BT,MATCH("aa_"&amp;$S39,データシート1!$A$1:$BT$1,0),0)</f>
        <v>20.924692553718142</v>
      </c>
      <c r="AJ39" s="897">
        <f>VLOOKUP(年度マスタ!$K$4&amp;"_"&amp;AJ$33,データシート1!$A:$BT,MATCH("aa_"&amp;$S39,データシート1!$A$1:$BT$1,0),0)</f>
        <v>19.254593571970979</v>
      </c>
      <c r="AK39" s="898">
        <f>VLOOKUP(年度マスタ!$K$4&amp;"_"&amp;AK$33,データシート1!$A:$BT,MATCH("aa_"&amp;$S39,データシート1!$A$1:$BT$1,0),0)</f>
        <v>21.79205027652414</v>
      </c>
      <c r="AL39" s="330"/>
      <c r="AW39" s="17" t="str">
        <f>年度マスタ!K4</f>
        <v>40447</v>
      </c>
      <c r="AX39" s="17" t="s">
        <v>200</v>
      </c>
      <c r="AY39" s="17">
        <f>VLOOKUP($AW39&amp;"_"&amp;$AY$34,データシート1!$A:$BT,MATCH($AY$31&amp;"_"&amp;AY$36,データシート1!$A$1:$BT$1,0),0)</f>
        <v>63.776446897612871</v>
      </c>
      <c r="AZ39" s="17">
        <f>VLOOKUP($AW39&amp;"_"&amp;$AY$34,データシート1!$A:$BT,MATCH($AY$31&amp;"_"&amp;AZ$36,データシート1!$A$1:$BT$1,0),0)</f>
        <v>1.5670957701260604</v>
      </c>
      <c r="BA39" s="17">
        <f>VLOOKUP($AW39&amp;"_"&amp;$AY$34,データシート1!$A:$BT,MATCH($AY$31&amp;"_"&amp;BA$36,データシート1!$A$1:$BT$1,0),0)</f>
        <v>8.5923502923644062</v>
      </c>
      <c r="BB39" s="17">
        <f>VLOOKUP($AW39&amp;"_"&amp;$AY$34,データシート1!$A:$BT,MATCH($AY$31&amp;"_"&amp;BB$36,データシート1!$A$1:$BT$1,0),0)</f>
        <v>21.79205027652414</v>
      </c>
      <c r="BC39" s="17">
        <f>VLOOKUP($AW39&amp;"_"&amp;$AY$34,データシート1!$A:$BT,MATCH($AY$31&amp;"_"&amp;BC$36,データシート1!$A$1:$BT$1,0),0)</f>
        <v>27.589154353366236</v>
      </c>
      <c r="BD39" s="17">
        <f>VLOOKUP($AW39&amp;"_"&amp;$AY$34,データシート1!$A:$BT,MATCH($AY$31&amp;"_"&amp;BD$36,データシート1!$A$1:$BT$1,0),0)</f>
        <v>27.063756365779852</v>
      </c>
      <c r="BE39" s="17">
        <f>VLOOKUP($AW39&amp;"_"&amp;$AY$34,データシート1!$A:$BT,MATCH($AY$31&amp;"_"&amp;BE$36,データシート1!$A$1:$BT$1,0),0)</f>
        <v>24.687467653217269</v>
      </c>
      <c r="BF39" s="17">
        <f>VLOOKUP($AW39&amp;"_"&amp;$AY$34,データシート1!$A:$BT,MATCH($AY$31&amp;"_"&amp;BF$36,データシート1!$A$1:$BT$1,0),0)</f>
        <v>1.7798119485166786</v>
      </c>
      <c r="BG39" s="17">
        <f>VLOOKUP($AW39&amp;"_"&amp;$AY$34,データシート1!$A:$BT,MATCH($AY$31&amp;"_"&amp;BG$36,データシート1!$A$1:$BT$1,0),0)</f>
        <v>0</v>
      </c>
      <c r="BH39" s="17">
        <f>VLOOKUP($AW39&amp;"_"&amp;$AY$34,データシート1!$A:$BT,MATCH($AY$31&amp;"_"&amp;BH$36,データシート1!$A$1:$BT$1,0),0)</f>
        <v>3.591054110248709</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27.144807540667752</v>
      </c>
      <c r="P40" s="454">
        <f t="shared" si="9"/>
        <v>0.11853067723800484</v>
      </c>
      <c r="Q40" s="328"/>
      <c r="R40" s="13"/>
      <c r="S40" s="356" t="s">
        <v>165</v>
      </c>
      <c r="T40" s="335"/>
      <c r="U40" s="343" t="s">
        <v>165</v>
      </c>
      <c r="V40" s="344"/>
      <c r="W40" s="344"/>
      <c r="X40" s="896">
        <f>VLOOKUP(年度マスタ!$K$4&amp;"_"&amp;X$33,データシート1!$A:$BT,MATCH("aa_"&amp;$S40,データシート1!$A$1:$BT$1,0),0)</f>
        <v>24.09813649021449</v>
      </c>
      <c r="Y40" s="897">
        <f>VLOOKUP(年度マスタ!$K$4&amp;"_"&amp;Y$33,データシート1!$A:$BT,MATCH("aa_"&amp;$S40,データシート1!$A$1:$BT$1,0),0)</f>
        <v>24.67341983574412</v>
      </c>
      <c r="Z40" s="897">
        <f>VLOOKUP(年度マスタ!$K$4&amp;"_"&amp;Z$33,データシート1!$A:$BT,MATCH("aa_"&amp;$S40,データシート1!$A$1:$BT$1,0),0)</f>
        <v>30.463326506234701</v>
      </c>
      <c r="AA40" s="897">
        <f>VLOOKUP(年度マスタ!$K$4&amp;"_"&amp;AA$33,データシート1!$A:$BT,MATCH("aa_"&amp;$S40,データシート1!$A$1:$BT$1,0),0)</f>
        <v>35.826044140111428</v>
      </c>
      <c r="AB40" s="897">
        <f>VLOOKUP(年度マスタ!$K$4&amp;"_"&amp;AB$33,データシート1!$A:$BT,MATCH("aa_"&amp;$S40,データシート1!$A$1:$BT$1,0),0)</f>
        <v>34.49743959976243</v>
      </c>
      <c r="AC40" s="897">
        <f>VLOOKUP(年度マスタ!$K$4&amp;"_"&amp;AC$33,データシート1!$A:$BT,MATCH("aa_"&amp;$S40,データシート1!$A$1:$BT$1,0),0)</f>
        <v>30.564415514682871</v>
      </c>
      <c r="AD40" s="897">
        <f>VLOOKUP(年度マスタ!$K$4&amp;"_"&amp;AD$33,データシート1!$A:$BT,MATCH("aa_"&amp;$S40,データシート1!$A$1:$BT$1,0),0)</f>
        <v>27.493535728743279</v>
      </c>
      <c r="AE40" s="897">
        <f>VLOOKUP(年度マスタ!$K$4&amp;"_"&amp;AE$33,データシート1!$A:$BT,MATCH("aa_"&amp;$S40,データシート1!$A$1:$BT$1,0),0)</f>
        <v>27.886682615556385</v>
      </c>
      <c r="AF40" s="897">
        <f>VLOOKUP(年度マスタ!$K$4&amp;"_"&amp;AF$33,データシート1!$A:$BT,MATCH("aa_"&amp;$S40,データシート1!$A$1:$BT$1,0),0)</f>
        <v>26.204202990862804</v>
      </c>
      <c r="AG40" s="897">
        <f>VLOOKUP(年度マスタ!$K$4&amp;"_"&amp;AG$33,データシート1!$A:$BT,MATCH("aa_"&amp;$S40,データシート1!$A$1:$BT$1,0),0)</f>
        <v>18.471162511891482</v>
      </c>
      <c r="AH40" s="897">
        <f>VLOOKUP(年度マスタ!$K$4&amp;"_"&amp;AH$33,データシート1!$A:$BT,MATCH("aa_"&amp;$S40,データシート1!$A$1:$BT$1,0),0)</f>
        <v>18.560746887534336</v>
      </c>
      <c r="AI40" s="897">
        <f>VLOOKUP(年度マスタ!$K$4&amp;"_"&amp;AI$33,データシート1!$A:$BT,MATCH("aa_"&amp;$S40,データシート1!$A$1:$BT$1,0),0)</f>
        <v>21.960720358080383</v>
      </c>
      <c r="AJ40" s="897">
        <f>VLOOKUP(年度マスタ!$K$4&amp;"_"&amp;AJ$33,データシート1!$A:$BT,MATCH("aa_"&amp;$S40,データシート1!$A$1:$BT$1,0),0)</f>
        <v>21.32198024007992</v>
      </c>
      <c r="AK40" s="898">
        <f>VLOOKUP(年度マスタ!$K$4&amp;"_"&amp;AK$33,データシート1!$A:$BT,MATCH("aa_"&amp;$S40,データシート1!$A$1:$BT$1,0),0)</f>
        <v>27.589154353366236</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2.2821240768286302</v>
      </c>
      <c r="P41" s="454">
        <f t="shared" si="9"/>
        <v>9.9651364984774497E-3</v>
      </c>
      <c r="Q41" s="328"/>
      <c r="R41" s="13"/>
      <c r="S41" s="356" t="s">
        <v>201</v>
      </c>
      <c r="T41" s="335"/>
      <c r="U41" s="246" t="s">
        <v>128</v>
      </c>
      <c r="V41" s="344"/>
      <c r="W41" s="344"/>
      <c r="X41" s="896">
        <f>X42+X45+X46</f>
        <v>62.532384939264361</v>
      </c>
      <c r="Y41" s="897">
        <f t="shared" ref="Y41:AH41" si="12">Y42+Y45+Y46</f>
        <v>62.714966672482603</v>
      </c>
      <c r="Z41" s="897">
        <f t="shared" si="12"/>
        <v>61.69512813656506</v>
      </c>
      <c r="AA41" s="897">
        <f t="shared" si="12"/>
        <v>61.833324638509062</v>
      </c>
      <c r="AB41" s="897">
        <f t="shared" si="12"/>
        <v>61.218295590328175</v>
      </c>
      <c r="AC41" s="897">
        <f t="shared" si="12"/>
        <v>59.662378456458697</v>
      </c>
      <c r="AD41" s="897">
        <f t="shared" si="12"/>
        <v>59.5817179453582</v>
      </c>
      <c r="AE41" s="897">
        <f t="shared" si="12"/>
        <v>58.622204865092876</v>
      </c>
      <c r="AF41" s="897">
        <f t="shared" si="12"/>
        <v>57.853990090135184</v>
      </c>
      <c r="AG41" s="897">
        <f t="shared" si="12"/>
        <v>57.417060422593153</v>
      </c>
      <c r="AH41" s="897">
        <f t="shared" si="12"/>
        <v>56.948861635450619</v>
      </c>
      <c r="AI41" s="897">
        <f>AI42+AI45+AI46</f>
        <v>52.105636237491517</v>
      </c>
      <c r="AJ41" s="897">
        <f>AJ42+AJ45+AJ46</f>
        <v>52.270803843893276</v>
      </c>
      <c r="AK41" s="898">
        <f>AK42+AK45+AK46</f>
        <v>53.531035967513802</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60.825613178658351</v>
      </c>
      <c r="Y42" s="900">
        <f t="shared" ref="Y42:AK42" si="13">SUM(Y43:Y44)</f>
        <v>60.936400334561441</v>
      </c>
      <c r="Z42" s="900">
        <f t="shared" si="13"/>
        <v>59.642379486766629</v>
      </c>
      <c r="AA42" s="900">
        <f t="shared" si="13"/>
        <v>59.592608899332824</v>
      </c>
      <c r="AB42" s="900">
        <f t="shared" si="13"/>
        <v>58.936171513499545</v>
      </c>
      <c r="AC42" s="900">
        <f t="shared" si="13"/>
        <v>57.461980593282348</v>
      </c>
      <c r="AD42" s="900">
        <f t="shared" si="13"/>
        <v>57.427089017852673</v>
      </c>
      <c r="AE42" s="900">
        <f t="shared" si="13"/>
        <v>56.527753343218095</v>
      </c>
      <c r="AF42" s="900">
        <f t="shared" si="13"/>
        <v>55.826423160314491</v>
      </c>
      <c r="AG42" s="900">
        <f t="shared" si="13"/>
        <v>55.535220098701664</v>
      </c>
      <c r="AH42" s="900">
        <f t="shared" si="13"/>
        <v>55.107243553599801</v>
      </c>
      <c r="AI42" s="900">
        <f t="shared" si="13"/>
        <v>50.336578692630326</v>
      </c>
      <c r="AJ42" s="900">
        <f t="shared" si="13"/>
        <v>50.513059975693466</v>
      </c>
      <c r="AK42" s="901">
        <f t="shared" si="13"/>
        <v>51.751224018997121</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3.5583269738556051</v>
      </c>
      <c r="P43" s="612">
        <f t="shared" si="9"/>
        <v>1.5537811620637845E-2</v>
      </c>
      <c r="Q43" s="328"/>
      <c r="R43" s="13"/>
      <c r="S43" s="356" t="s">
        <v>190</v>
      </c>
      <c r="T43" s="359"/>
      <c r="U43" s="346"/>
      <c r="V43" s="360"/>
      <c r="W43" s="347" t="s">
        <v>190</v>
      </c>
      <c r="X43" s="899">
        <f>VLOOKUP(年度マスタ!$K$4&amp;"_"&amp;X$33,データシート1!$A:$BT,MATCH("aa_"&amp;$S43,データシート1!$A$1:$BT$1,0),0)</f>
        <v>32.59980965258741</v>
      </c>
      <c r="Y43" s="900">
        <f>VLOOKUP(年度マスタ!$K$4&amp;"_"&amp;Y$33,データシート1!$A:$BT,MATCH("aa_"&amp;$S43,データシート1!$A$1:$BT$1,0),0)</f>
        <v>32.527785306600613</v>
      </c>
      <c r="Z43" s="900">
        <f>VLOOKUP(年度マスタ!$K$4&amp;"_"&amp;Z$33,データシート1!$A:$BT,MATCH("aa_"&amp;$S43,データシート1!$A$1:$BT$1,0),0)</f>
        <v>32.242768990390942</v>
      </c>
      <c r="AA43" s="900">
        <f>VLOOKUP(年度マスタ!$K$4&amp;"_"&amp;AA$33,データシート1!$A:$BT,MATCH("aa_"&amp;$S43,データシート1!$A$1:$BT$1,0),0)</f>
        <v>32.489979894265502</v>
      </c>
      <c r="AB43" s="900">
        <f>VLOOKUP(年度マスタ!$K$4&amp;"_"&amp;AB$33,データシート1!$A:$BT,MATCH("aa_"&amp;$S43,データシート1!$A$1:$BT$1,0),0)</f>
        <v>31.791363972831792</v>
      </c>
      <c r="AC43" s="900">
        <f>VLOOKUP(年度マスタ!$K$4&amp;"_"&amp;AC$33,データシート1!$A:$BT,MATCH("aa_"&amp;$S43,データシート1!$A$1:$BT$1,0),0)</f>
        <v>30.537614181038521</v>
      </c>
      <c r="AD43" s="900">
        <f>VLOOKUP(年度マスタ!$K$4&amp;"_"&amp;AD$33,データシート1!$A:$BT,MATCH("aa_"&amp;$S43,データシート1!$A$1:$BT$1,0),0)</f>
        <v>30.637234965047753</v>
      </c>
      <c r="AE43" s="900">
        <f>VLOOKUP(年度マスタ!$K$4&amp;"_"&amp;AE$33,データシート1!$A:$BT,MATCH("aa_"&amp;$S43,データシート1!$A$1:$BT$1,0),0)</f>
        <v>30.562743327597612</v>
      </c>
      <c r="AF43" s="900">
        <f>VLOOKUP(年度マスタ!$K$4&amp;"_"&amp;AF$33,データシート1!$A:$BT,MATCH("aa_"&amp;$S43,データシート1!$A$1:$BT$1,0),0)</f>
        <v>30.204526126999983</v>
      </c>
      <c r="AG43" s="900">
        <f>VLOOKUP(年度マスタ!$K$4&amp;"_"&amp;AG$33,データシート1!$A:$BT,MATCH("aa_"&amp;$S43,データシート1!$A$1:$BT$1,0),0)</f>
        <v>29.881576399886622</v>
      </c>
      <c r="AH43" s="900">
        <f>VLOOKUP(年度マスタ!$K$4&amp;"_"&amp;AH$33,データシート1!$A:$BT,MATCH("aa_"&amp;$S43,データシート1!$A$1:$BT$1,0),0)</f>
        <v>29.322739542383328</v>
      </c>
      <c r="AI43" s="900">
        <f>VLOOKUP(年度マスタ!$K$4&amp;"_"&amp;AI$33,データシート1!$A:$BT,MATCH("aa_"&amp;$S43,データシート1!$A$1:$BT$1,0),0)</f>
        <v>25.896582823654558</v>
      </c>
      <c r="AJ43" s="900">
        <f>VLOOKUP(年度マスタ!$K$4&amp;"_"&amp;AJ$33,データシート1!$A:$BT,MATCH("aa_"&amp;$S43,データシート1!$A$1:$BT$1,0),0)</f>
        <v>25.453892776213948</v>
      </c>
      <c r="AK43" s="901">
        <f>VLOOKUP(年度マスタ!$K$4&amp;"_"&amp;AK$33,データシート1!$A:$BT,MATCH("aa_"&amp;$S43,データシート1!$A$1:$BT$1,0),0)</f>
        <v>27.063756365779852</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28.225803526070941</v>
      </c>
      <c r="Y44" s="900">
        <f>VLOOKUP(年度マスタ!$K$4&amp;"_"&amp;Y$33,データシート1!$A:$BT,MATCH("aa_"&amp;$S44,データシート1!$A$1:$BT$1,0),0)</f>
        <v>28.408615027960831</v>
      </c>
      <c r="Z44" s="900">
        <f>VLOOKUP(年度マスタ!$K$4&amp;"_"&amp;Z$33,データシート1!$A:$BT,MATCH("aa_"&amp;$S44,データシート1!$A$1:$BT$1,0),0)</f>
        <v>27.399610496375686</v>
      </c>
      <c r="AA44" s="900">
        <f>VLOOKUP(年度マスタ!$K$4&amp;"_"&amp;AA$33,データシート1!$A:$BT,MATCH("aa_"&amp;$S44,データシート1!$A$1:$BT$1,0),0)</f>
        <v>27.102629005067321</v>
      </c>
      <c r="AB44" s="900">
        <f>VLOOKUP(年度マスタ!$K$4&amp;"_"&amp;AB$33,データシート1!$A:$BT,MATCH("aa_"&amp;$S44,データシート1!$A$1:$BT$1,0),0)</f>
        <v>27.144807540667752</v>
      </c>
      <c r="AC44" s="900">
        <f>VLOOKUP(年度マスタ!$K$4&amp;"_"&amp;AC$33,データシート1!$A:$BT,MATCH("aa_"&amp;$S44,データシート1!$A$1:$BT$1,0),0)</f>
        <v>26.924366412243824</v>
      </c>
      <c r="AD44" s="900">
        <f>VLOOKUP(年度マスタ!$K$4&amp;"_"&amp;AD$33,データシート1!$A:$BT,MATCH("aa_"&amp;$S44,データシート1!$A$1:$BT$1,0),0)</f>
        <v>26.78985405280492</v>
      </c>
      <c r="AE44" s="900">
        <f>VLOOKUP(年度マスタ!$K$4&amp;"_"&amp;AE$33,データシート1!$A:$BT,MATCH("aa_"&amp;$S44,データシート1!$A$1:$BT$1,0),0)</f>
        <v>25.965010015620479</v>
      </c>
      <c r="AF44" s="900">
        <f>VLOOKUP(年度マスタ!$K$4&amp;"_"&amp;AF$33,データシート1!$A:$BT,MATCH("aa_"&amp;$S44,データシート1!$A$1:$BT$1,0),0)</f>
        <v>25.621897033314504</v>
      </c>
      <c r="AG44" s="900">
        <f>VLOOKUP(年度マスタ!$K$4&amp;"_"&amp;AG$33,データシート1!$A:$BT,MATCH("aa_"&amp;$S44,データシート1!$A$1:$BT$1,0),0)</f>
        <v>25.653643698815042</v>
      </c>
      <c r="AH44" s="900">
        <f>VLOOKUP(年度マスタ!$K$4&amp;"_"&amp;AH$33,データシート1!$A:$BT,MATCH("aa_"&amp;$S44,データシート1!$A$1:$BT$1,0),0)</f>
        <v>25.78450401121647</v>
      </c>
      <c r="AI44" s="900">
        <f>VLOOKUP(年度マスタ!$K$4&amp;"_"&amp;AI$33,データシート1!$A:$BT,MATCH("aa_"&amp;$S44,データシート1!$A$1:$BT$1,0),0)</f>
        <v>24.439995868975767</v>
      </c>
      <c r="AJ44" s="900">
        <f>VLOOKUP(年度マスタ!$K$4&amp;"_"&amp;AJ$33,データシート1!$A:$BT,MATCH("aa_"&amp;$S44,データシート1!$A$1:$BT$1,0),0)</f>
        <v>25.059167199479514</v>
      </c>
      <c r="AK44" s="901">
        <f>VLOOKUP(年度マスタ!$K$4&amp;"_"&amp;AK$33,データシート1!$A:$BT,MATCH("aa_"&amp;$S44,データシート1!$A$1:$BT$1,0),0)</f>
        <v>24.687467653217269</v>
      </c>
      <c r="AL44" s="330"/>
      <c r="AW44" s="17" t="str">
        <f>AW47</f>
        <v>福岡県</v>
      </c>
      <c r="AX44" s="1010">
        <f t="shared" si="14"/>
        <v>0.43367093607839285</v>
      </c>
      <c r="AY44" s="1010">
        <f t="shared" si="14"/>
        <v>0.1930031878080356</v>
      </c>
      <c r="AZ44" s="1010">
        <f t="shared" si="14"/>
        <v>0.15469800211570925</v>
      </c>
      <c r="BA44" s="1010">
        <f t="shared" si="14"/>
        <v>0.20482177869326973</v>
      </c>
      <c r="BB44" s="1010">
        <f t="shared" si="14"/>
        <v>1.3806095304592727E-2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1.70677176060601</v>
      </c>
      <c r="Y45" s="900">
        <f>VLOOKUP(年度マスタ!$K$4&amp;"_"&amp;Y$33,データシート1!$A:$BT,MATCH("aa_"&amp;$S45,データシート1!$A$1:$BT$1,0),0)</f>
        <v>1.77856633792116</v>
      </c>
      <c r="Z45" s="900">
        <f>VLOOKUP(年度マスタ!$K$4&amp;"_"&amp;Z$33,データシート1!$A:$BT,MATCH("aa_"&amp;$S45,データシート1!$A$1:$BT$1,0),0)</f>
        <v>2.05274864979843</v>
      </c>
      <c r="AA45" s="900">
        <f>VLOOKUP(年度マスタ!$K$4&amp;"_"&amp;AA$33,データシート1!$A:$BT,MATCH("aa_"&amp;$S45,データシート1!$A$1:$BT$1,0),0)</f>
        <v>2.24071573917624</v>
      </c>
      <c r="AB45" s="900">
        <f>VLOOKUP(年度マスタ!$K$4&amp;"_"&amp;AB$33,データシート1!$A:$BT,MATCH("aa_"&amp;$S45,データシート1!$A$1:$BT$1,0),0)</f>
        <v>2.2821240768286302</v>
      </c>
      <c r="AC45" s="900">
        <f>VLOOKUP(年度マスタ!$K$4&amp;"_"&amp;AC$33,データシート1!$A:$BT,MATCH("aa_"&amp;$S45,データシート1!$A$1:$BT$1,0),0)</f>
        <v>2.2003978631763501</v>
      </c>
      <c r="AD45" s="900">
        <f>VLOOKUP(年度マスタ!$K$4&amp;"_"&amp;AD$33,データシート1!$A:$BT,MATCH("aa_"&amp;$S45,データシート1!$A$1:$BT$1,0),0)</f>
        <v>2.1546289275055299</v>
      </c>
      <c r="AE45" s="900">
        <f>VLOOKUP(年度マスタ!$K$4&amp;"_"&amp;AE$33,データシート1!$A:$BT,MATCH("aa_"&amp;$S45,データシート1!$A$1:$BT$1,0),0)</f>
        <v>2.0944515218747788</v>
      </c>
      <c r="AF45" s="900">
        <f>VLOOKUP(年度マスタ!$K$4&amp;"_"&amp;AF$33,データシート1!$A:$BT,MATCH("aa_"&amp;$S45,データシート1!$A$1:$BT$1,0),0)</f>
        <v>2.02756692982069</v>
      </c>
      <c r="AG45" s="900">
        <f>VLOOKUP(年度マスタ!$K$4&amp;"_"&amp;AG$33,データシート1!$A:$BT,MATCH("aa_"&amp;$S45,データシート1!$A$1:$BT$1,0),0)</f>
        <v>1.88184032389149</v>
      </c>
      <c r="AH45" s="900">
        <f>VLOOKUP(年度マスタ!$K$4&amp;"_"&amp;AH$33,データシート1!$A:$BT,MATCH("aa_"&amp;$S45,データシート1!$A$1:$BT$1,0),0)</f>
        <v>1.8416180818508201</v>
      </c>
      <c r="AI45" s="900">
        <f>VLOOKUP(年度マスタ!$K$4&amp;"_"&amp;AI$33,データシート1!$A:$BT,MATCH("aa_"&amp;$S45,データシート1!$A$1:$BT$1,0),0)</f>
        <v>1.76905754486119</v>
      </c>
      <c r="AJ45" s="900">
        <f>VLOOKUP(年度マスタ!$K$4&amp;"_"&amp;AJ$33,データシート1!$A:$BT,MATCH("aa_"&amp;$S45,データシート1!$A$1:$BT$1,0),0)</f>
        <v>1.7577438681998101</v>
      </c>
      <c r="AK45" s="901">
        <f>VLOOKUP(年度マスタ!$K$4&amp;"_"&amp;AK$33,データシート1!$A:$BT,MATCH("aa_"&amp;$S45,データシート1!$A$1:$BT$1,0),0)</f>
        <v>1.7798119485166786</v>
      </c>
      <c r="AL45" s="330"/>
      <c r="AW45" s="17" t="str">
        <f>AW48</f>
        <v>筑前町</v>
      </c>
      <c r="AX45" s="1010">
        <f t="shared" ref="AX45:BB45" si="15">AX48/$BC48</f>
        <v>0.40975518630820895</v>
      </c>
      <c r="AY45" s="1010">
        <f t="shared" si="15"/>
        <v>0.12077226991649938</v>
      </c>
      <c r="AZ45" s="1010">
        <f t="shared" si="15"/>
        <v>0.15290001418187671</v>
      </c>
      <c r="BA45" s="1010">
        <f t="shared" si="15"/>
        <v>0.29667078786721668</v>
      </c>
      <c r="BB45" s="1010">
        <f t="shared" si="15"/>
        <v>1.9901741726198297E-2</v>
      </c>
      <c r="BC45" s="1010">
        <f t="shared" ref="BC45" si="16">SUM(AX45:BB45)</f>
        <v>1</v>
      </c>
      <c r="BD45" s="29"/>
      <c r="BE45" s="29"/>
      <c r="BF45" s="29"/>
      <c r="BG45" s="29"/>
      <c r="BH45" s="29"/>
    </row>
    <row r="46" spans="2:64" s="21" customFormat="1" ht="17.100000000000001" customHeight="1" thickBot="1">
      <c r="B46" s="313"/>
      <c r="C46" s="1087" t="s">
        <v>1611</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3.1274833746156938</v>
      </c>
      <c r="Y47" s="903">
        <f>VLOOKUP(年度マスタ!$K$4&amp;"_"&amp;Y$33,データシート1!$A:$BT,MATCH("aa_"&amp;$S47,データシート1!$A$1:$BT$1,0),0)</f>
        <v>3.0952471370223709</v>
      </c>
      <c r="Z47" s="903">
        <f>VLOOKUP(年度マスタ!$K$4&amp;"_"&amp;Z$33,データシート1!$A:$BT,MATCH("aa_"&amp;$S47,データシート1!$A$1:$BT$1,0),0)</f>
        <v>3.0257150589725939</v>
      </c>
      <c r="AA47" s="903">
        <f>VLOOKUP(年度マスタ!$K$4&amp;"_"&amp;AA$33,データシート1!$A:$BT,MATCH("aa_"&amp;$S47,データシート1!$A$1:$BT$1,0),0)</f>
        <v>2.9203433215043599</v>
      </c>
      <c r="AB47" s="903">
        <f>VLOOKUP(年度マスタ!$K$4&amp;"_"&amp;AB$33,データシート1!$A:$BT,MATCH("aa_"&amp;$S47,データシート1!$A$1:$BT$1,0),0)</f>
        <v>3.5583269738556051</v>
      </c>
      <c r="AC47" s="903">
        <f>VLOOKUP(年度マスタ!$K$4&amp;"_"&amp;AC$33,データシート1!$A:$BT,MATCH("aa_"&amp;$S47,データシート1!$A$1:$BT$1,0),0)</f>
        <v>3.8527357325635618</v>
      </c>
      <c r="AD47" s="903">
        <f>VLOOKUP(年度マスタ!$K$4&amp;"_"&amp;AD$33,データシート1!$A:$BT,MATCH("aa_"&amp;$S47,データシート1!$A$1:$BT$1,0),0)</f>
        <v>4.0687834628652011</v>
      </c>
      <c r="AE47" s="903">
        <f>VLOOKUP(年度マスタ!$K$4&amp;"_"&amp;AE$33,データシート1!$A:$BT,MATCH("aa_"&amp;$S47,データシート1!$A$1:$BT$1,0),0)</f>
        <v>3.3019876285208469</v>
      </c>
      <c r="AF47" s="903">
        <f>VLOOKUP(年度マスタ!$K$4&amp;"_"&amp;AF$33,データシート1!$A:$BT,MATCH("aa_"&amp;$S47,データシート1!$A$1:$BT$1,0),0)</f>
        <v>3.5683697781928529</v>
      </c>
      <c r="AG47" s="903">
        <f>VLOOKUP(年度マスタ!$K$4&amp;"_"&amp;AG$33,データシート1!$A:$BT,MATCH("aa_"&amp;$S47,データシート1!$A$1:$BT$1,0),0)</f>
        <v>3.9230031527454985</v>
      </c>
      <c r="AH47" s="903">
        <f>VLOOKUP(年度マスタ!$K$4&amp;"_"&amp;AH$33,データシート1!$A:$BT,MATCH("aa_"&amp;$S47,データシート1!$A$1:$BT$1,0),0)</f>
        <v>4.6766170038835133</v>
      </c>
      <c r="AI47" s="903">
        <f>VLOOKUP(年度マスタ!$K$4&amp;"_"&amp;AI$33,データシート1!$A:$BT,MATCH("aa_"&amp;$S47,データシート1!$A$1:$BT$1,0),0)</f>
        <v>3.5805320537604648</v>
      </c>
      <c r="AJ47" s="903">
        <f>VLOOKUP(年度マスタ!$K$4&amp;"_"&amp;AJ$33,データシート1!$A:$BT,MATCH("aa_"&amp;$S47,データシート1!$A$1:$BT$1,0),0)</f>
        <v>2.7903780749268821</v>
      </c>
      <c r="AK47" s="904">
        <f>VLOOKUP(年度マスタ!$K$4&amp;"_"&amp;AK$33,データシート1!$A:$BT,MATCH("aa_"&amp;$S47,データシート1!$A$1:$BT$1,0),0)</f>
        <v>3.591054110248709</v>
      </c>
      <c r="AL47" s="330"/>
      <c r="AW47" s="17" t="str">
        <f>年度マスタ!I4</f>
        <v>福岡県</v>
      </c>
      <c r="AX47" s="1011">
        <f>SUM(AY38:BA38)</f>
        <v>16194.984739030118</v>
      </c>
      <c r="AY47" s="1011">
        <f t="shared" si="17"/>
        <v>7207.5009439191099</v>
      </c>
      <c r="AZ47" s="1011">
        <f t="shared" si="17"/>
        <v>5777.0340942780686</v>
      </c>
      <c r="BA47" s="1011">
        <f>SUM(BD38:BG38)</f>
        <v>7648.8537833646578</v>
      </c>
      <c r="BB47" s="1011">
        <f>BH38</f>
        <v>515.57410045818074</v>
      </c>
      <c r="BC47" s="1011">
        <f>SUM(AX47:BB47)</f>
        <v>37343.94766105013</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筑前町</v>
      </c>
      <c r="AX48" s="1011">
        <f>SUM(AY39:BA39)</f>
        <v>73.935892960103331</v>
      </c>
      <c r="AY48" s="1011">
        <f>BB39</f>
        <v>21.79205027652414</v>
      </c>
      <c r="AZ48" s="1011">
        <f>BC39</f>
        <v>27.589154353366236</v>
      </c>
      <c r="BA48" s="1011">
        <f>SUM(BD39:BG39)</f>
        <v>53.531035967513802</v>
      </c>
      <c r="BB48" s="1011">
        <f>BH39</f>
        <v>3.591054110248709</v>
      </c>
      <c r="BC48" s="1011">
        <f>SUM(AX48:BB48)</f>
        <v>180.43918766775622</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180.43918766775622</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73.935892960103331</v>
      </c>
      <c r="P52" s="453">
        <f t="shared" ref="P52:P64" si="18">O52/$O$51</f>
        <v>0.40975518630820895</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63.776446897612871</v>
      </c>
      <c r="P53" s="454">
        <f t="shared" si="18"/>
        <v>0.35345119717034434</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1.5670957701260604</v>
      </c>
      <c r="P54" s="454">
        <f t="shared" si="18"/>
        <v>8.6848970580136031E-3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8.5923502923644062</v>
      </c>
      <c r="P55" s="454">
        <f t="shared" si="18"/>
        <v>4.7619092079851044E-2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21.79205027652414</v>
      </c>
      <c r="P56" s="453">
        <f t="shared" si="18"/>
        <v>0.12077226991649938</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27.589154353366236</v>
      </c>
      <c r="P57" s="453">
        <f t="shared" si="18"/>
        <v>0.15290001418187671</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53.531035967513802</v>
      </c>
      <c r="P58" s="453">
        <f t="shared" si="18"/>
        <v>0.29667078786721668</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51.751224018997121</v>
      </c>
      <c r="P59" s="454">
        <f t="shared" si="18"/>
        <v>0.28680701064941039</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27.063756365779852</v>
      </c>
      <c r="P60" s="454">
        <f t="shared" si="18"/>
        <v>0.14998824100013414</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24.687467653217269</v>
      </c>
      <c r="P61" s="454">
        <f t="shared" si="18"/>
        <v>0.13681876964927628</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1.7798119485166786</v>
      </c>
      <c r="P62" s="454">
        <f t="shared" si="18"/>
        <v>9.8637772178062407E-3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3.591054110248709</v>
      </c>
      <c r="P64" s="612">
        <f t="shared" si="18"/>
        <v>1.9901741726198297E-2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1632</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筑前町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300.55040000000002</v>
      </c>
      <c r="AI7" s="78">
        <f>VLOOKUP(年度マスタ!$K$4&amp;"_"&amp;$AG7,データシート1!$A:$BT,MATCH("ab_"&amp;AI$2,データシート1!$A$1:$BT$1,0),0)</f>
        <v>1004</v>
      </c>
      <c r="AJ7" s="78">
        <f>VLOOKUP(年度マスタ!$K$4&amp;"_"&amp;$AG7,データシート1!$A:$BT,MATCH("ab_"&amp;AJ$2,データシート1!$A$1:$BT$1,0),0)</f>
        <v>229</v>
      </c>
      <c r="AK7" s="78">
        <f>VLOOKUP(年度マスタ!$K$4&amp;"_"&amp;$AG7,データシート1!$A:$BT,MATCH("ab_"&amp;AK$2,データシート1!$A$1:$BT$1,0),0)</f>
        <v>5766</v>
      </c>
      <c r="AL7" s="78">
        <f>VLOOKUP(年度マスタ!$K$4&amp;"_"&amp;$AG7,データシート1!$A:$BT,MATCH("ab_"&amp;AL$2,データシート1!$A$1:$BT$1,0),0)</f>
        <v>9747</v>
      </c>
      <c r="AM7" s="78">
        <f>VLOOKUP(年度マスタ!$K$4&amp;"_"&amp;$AG7,データシート1!$A:$BT,MATCH("ab_"&amp;AM$2,データシート1!$A$1:$BT$1,0),0)</f>
        <v>16480</v>
      </c>
      <c r="AN7" s="78">
        <f>VLOOKUP(年度マスタ!$K$4&amp;"_"&amp;$AG7,データシート1!$A:$BT,MATCH("ab_"&amp;AN$2,データシート1!$A$1:$BT$1,0),0)</f>
        <v>5681</v>
      </c>
      <c r="AO7" s="78">
        <f>VLOOKUP(年度マスタ!$K$4&amp;"_"&amp;$AG7,データシート1!$A:$BT,MATCH("ab_"&amp;AO$2,データシート1!$A$1:$BT$1,0),0)</f>
        <v>29277</v>
      </c>
      <c r="AP7" s="78">
        <f>VLOOKUP(年度マスタ!$K$4&amp;"_"&amp;$AG7,データシート1!$A:$BT,MATCH("ab_"&amp;AP$2,データシート1!$A$1:$BT$1,0),0)</f>
        <v>0</v>
      </c>
      <c r="AQ7" s="954">
        <f>VLOOKUP(年度マスタ!$K$4&amp;"_"&amp;$AG7,データシート1!$A:$BT,MATCH("ab_"&amp;AQ$2,データシート1!$A$1:$BT$1,0),0)</f>
        <v>3.1274833746156938</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411.59350000000001</v>
      </c>
      <c r="AI8" s="78">
        <f>VLOOKUP(年度マスタ!$K$4&amp;"_"&amp;$AG8,データシート1!$A:$BT,MATCH("ab_"&amp;AI$2,データシート1!$A$1:$BT$1,0),0)</f>
        <v>1004</v>
      </c>
      <c r="AJ8" s="78">
        <f>VLOOKUP(年度マスタ!$K$4&amp;"_"&amp;$AG8,データシート1!$A:$BT,MATCH("ab_"&amp;AJ$2,データシート1!$A$1:$BT$1,0),0)</f>
        <v>229</v>
      </c>
      <c r="AK8" s="78">
        <f>VLOOKUP(年度マスタ!$K$4&amp;"_"&amp;$AG8,データシート1!$A:$BT,MATCH("ab_"&amp;AK$2,データシート1!$A$1:$BT$1,0),0)</f>
        <v>5766</v>
      </c>
      <c r="AL8" s="78">
        <f>VLOOKUP(年度マスタ!$K$4&amp;"_"&amp;$AG8,データシート1!$A:$BT,MATCH("ab_"&amp;AL$2,データシート1!$A$1:$BT$1,0),0)</f>
        <v>9843</v>
      </c>
      <c r="AM8" s="78">
        <f>VLOOKUP(年度マスタ!$K$4&amp;"_"&amp;$AG8,データシート1!$A:$BT,MATCH("ab_"&amp;AM$2,データシート1!$A$1:$BT$1,0),0)</f>
        <v>16520</v>
      </c>
      <c r="AN8" s="78">
        <f>VLOOKUP(年度マスタ!$K$4&amp;"_"&amp;$AG8,データシート1!$A:$BT,MATCH("ab_"&amp;AN$2,データシート1!$A$1:$BT$1,0),0)</f>
        <v>5575</v>
      </c>
      <c r="AO8" s="78">
        <f>VLOOKUP(年度マスタ!$K$4&amp;"_"&amp;$AG8,データシート1!$A:$BT,MATCH("ab_"&amp;AO$2,データシート1!$A$1:$BT$1,0),0)</f>
        <v>29234</v>
      </c>
      <c r="AP8" s="78">
        <f>VLOOKUP(年度マスタ!$K$4&amp;"_"&amp;$AG8,データシート1!$A:$BT,MATCH("ab_"&amp;AP$2,データシート1!$A$1:$BT$1,0),0)</f>
        <v>0</v>
      </c>
      <c r="AQ8" s="954">
        <f>VLOOKUP(年度マスタ!$K$4&amp;"_"&amp;$AG8,データシート1!$A:$BT,MATCH("ab_"&amp;AQ$2,データシート1!$A$1:$BT$1,0),0)</f>
        <v>3.0952471370223709</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317.84730000000002</v>
      </c>
      <c r="AI9" s="78">
        <f>VLOOKUP(年度マスタ!$K$4&amp;"_"&amp;$AG9,データシート1!$A:$BT,MATCH("ab_"&amp;AI$2,データシート1!$A$1:$BT$1,0),0)</f>
        <v>1004</v>
      </c>
      <c r="AJ9" s="78">
        <f>VLOOKUP(年度マスタ!$K$4&amp;"_"&amp;$AG9,データシート1!$A:$BT,MATCH("ab_"&amp;AJ$2,データシート1!$A$1:$BT$1,0),0)</f>
        <v>229</v>
      </c>
      <c r="AK9" s="78">
        <f>VLOOKUP(年度マスタ!$K$4&amp;"_"&amp;$AG9,データシート1!$A:$BT,MATCH("ab_"&amp;AK$2,データシート1!$A$1:$BT$1,0),0)</f>
        <v>5766</v>
      </c>
      <c r="AL9" s="78">
        <f>VLOOKUP(年度マスタ!$K$4&amp;"_"&amp;$AG9,データシート1!$A:$BT,MATCH("ab_"&amp;AL$2,データシート1!$A$1:$BT$1,0),0)</f>
        <v>9960</v>
      </c>
      <c r="AM9" s="78">
        <f>VLOOKUP(年度マスタ!$K$4&amp;"_"&amp;$AG9,データシート1!$A:$BT,MATCH("ab_"&amp;AM$2,データシート1!$A$1:$BT$1,0),0)</f>
        <v>16731</v>
      </c>
      <c r="AN9" s="78">
        <f>VLOOKUP(年度マスタ!$K$4&amp;"_"&amp;$AG9,データシート1!$A:$BT,MATCH("ab_"&amp;AN$2,データシート1!$A$1:$BT$1,0),0)</f>
        <v>5537</v>
      </c>
      <c r="AO9" s="78">
        <f>VLOOKUP(年度マスタ!$K$4&amp;"_"&amp;$AG9,データシート1!$A:$BT,MATCH("ab_"&amp;AO$2,データシート1!$A$1:$BT$1,0),0)</f>
        <v>29251</v>
      </c>
      <c r="AP9" s="78">
        <f>VLOOKUP(年度マスタ!$K$4&amp;"_"&amp;$AG9,データシート1!$A:$BT,MATCH("ab_"&amp;AP$2,データシート1!$A$1:$BT$1,0),0)</f>
        <v>0</v>
      </c>
      <c r="AQ9" s="954">
        <f>VLOOKUP(年度マスタ!$K$4&amp;"_"&amp;$AG9,データシート1!$A:$BT,MATCH("ab_"&amp;AQ$2,データシート1!$A$1:$BT$1,0),0)</f>
        <v>3.0257150589725939</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347.27210000000002</v>
      </c>
      <c r="AI10" s="78">
        <f>VLOOKUP(年度マスタ!$K$4&amp;"_"&amp;$AG10,データシート1!$A:$BT,MATCH("ab_"&amp;AI$2,データシート1!$A$1:$BT$1,0),0)</f>
        <v>1004</v>
      </c>
      <c r="AJ10" s="78">
        <f>VLOOKUP(年度マスタ!$K$4&amp;"_"&amp;$AG10,データシート1!$A:$BT,MATCH("ab_"&amp;AJ$2,データシート1!$A$1:$BT$1,0),0)</f>
        <v>229</v>
      </c>
      <c r="AK10" s="78">
        <f>VLOOKUP(年度マスタ!$K$4&amp;"_"&amp;$AG10,データシート1!$A:$BT,MATCH("ab_"&amp;AK$2,データシート1!$A$1:$BT$1,0),0)</f>
        <v>5766</v>
      </c>
      <c r="AL10" s="78">
        <f>VLOOKUP(年度マスタ!$K$4&amp;"_"&amp;$AG10,データシート1!$A:$BT,MATCH("ab_"&amp;AL$2,データシート1!$A$1:$BT$1,0),0)</f>
        <v>10134</v>
      </c>
      <c r="AM10" s="78">
        <f>VLOOKUP(年度マスタ!$K$4&amp;"_"&amp;$AG10,データシート1!$A:$BT,MATCH("ab_"&amp;AM$2,データシート1!$A$1:$BT$1,0),0)</f>
        <v>16993</v>
      </c>
      <c r="AN10" s="78">
        <f>VLOOKUP(年度マスタ!$K$4&amp;"_"&amp;$AG10,データシート1!$A:$BT,MATCH("ab_"&amp;AN$2,データシート1!$A$1:$BT$1,0),0)</f>
        <v>5446</v>
      </c>
      <c r="AO10" s="78">
        <f>VLOOKUP(年度マスタ!$K$4&amp;"_"&amp;$AG10,データシート1!$A:$BT,MATCH("ab_"&amp;AO$2,データシート1!$A$1:$BT$1,0),0)</f>
        <v>29388</v>
      </c>
      <c r="AP10" s="78">
        <f>VLOOKUP(年度マスタ!$K$4&amp;"_"&amp;$AG10,データシート1!$A:$BT,MATCH("ab_"&amp;AP$2,データシート1!$A$1:$BT$1,0),0)</f>
        <v>0</v>
      </c>
      <c r="AQ10" s="954">
        <f>VLOOKUP(年度マスタ!$K$4&amp;"_"&amp;$AG10,データシート1!$A:$BT,MATCH("ab_"&amp;AQ$2,データシート1!$A$1:$BT$1,0),0)</f>
        <v>2.9203433215043599</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332.15820000000002</v>
      </c>
      <c r="AI11" s="78">
        <f>VLOOKUP(年度マスタ!$K$4&amp;"_"&amp;$AG11,データシート1!$A:$BT,MATCH("ab_"&amp;AI$2,データシート1!$A$1:$BT$1,0),0)</f>
        <v>1004</v>
      </c>
      <c r="AJ11" s="78">
        <f>VLOOKUP(年度マスタ!$K$4&amp;"_"&amp;$AG11,データシート1!$A:$BT,MATCH("ab_"&amp;AJ$2,データシート1!$A$1:$BT$1,0),0)</f>
        <v>229</v>
      </c>
      <c r="AK11" s="78">
        <f>VLOOKUP(年度マスタ!$K$4&amp;"_"&amp;$AG11,データシート1!$A:$BT,MATCH("ab_"&amp;AK$2,データシート1!$A$1:$BT$1,0),0)</f>
        <v>5766</v>
      </c>
      <c r="AL11" s="78">
        <f>VLOOKUP(年度マスタ!$K$4&amp;"_"&amp;$AG11,データシート1!$A:$BT,MATCH("ab_"&amp;AL$2,データシート1!$A$1:$BT$1,0),0)</f>
        <v>10240</v>
      </c>
      <c r="AM11" s="78">
        <f>VLOOKUP(年度マスタ!$K$4&amp;"_"&amp;$AG11,データシート1!$A:$BT,MATCH("ab_"&amp;AM$2,データシート1!$A$1:$BT$1,0),0)</f>
        <v>17370</v>
      </c>
      <c r="AN11" s="78">
        <f>VLOOKUP(年度マスタ!$K$4&amp;"_"&amp;$AG11,データシート1!$A:$BT,MATCH("ab_"&amp;AN$2,データシート1!$A$1:$BT$1,0),0)</f>
        <v>5434</v>
      </c>
      <c r="AO11" s="78">
        <f>VLOOKUP(年度マスタ!$K$4&amp;"_"&amp;$AG11,データシート1!$A:$BT,MATCH("ab_"&amp;AO$2,データシート1!$A$1:$BT$1,0),0)</f>
        <v>29502</v>
      </c>
      <c r="AP11" s="78">
        <f>VLOOKUP(年度マスタ!$K$4&amp;"_"&amp;$AG11,データシート1!$A:$BT,MATCH("ab_"&amp;AP$2,データシート1!$A$1:$BT$1,0),0)</f>
        <v>0</v>
      </c>
      <c r="AQ11" s="954">
        <f>VLOOKUP(年度マスタ!$K$4&amp;"_"&amp;$AG11,データシート1!$A:$BT,MATCH("ab_"&amp;AQ$2,データシート1!$A$1:$BT$1,0),0)</f>
        <v>3.5583269738556051</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367.57490000000001</v>
      </c>
      <c r="AI12" s="78">
        <f>VLOOKUP(年度マスタ!$K$4&amp;"_"&amp;$AG12,データシート1!$A:$BT,MATCH("ab_"&amp;AI$2,データシート1!$A$1:$BT$1,0),0)</f>
        <v>886</v>
      </c>
      <c r="AJ12" s="78">
        <f>VLOOKUP(年度マスタ!$K$4&amp;"_"&amp;$AG12,データシート1!$A:$BT,MATCH("ab_"&amp;AJ$2,データシート1!$A$1:$BT$1,0),0)</f>
        <v>297</v>
      </c>
      <c r="AK12" s="78">
        <f>VLOOKUP(年度マスタ!$K$4&amp;"_"&amp;$AG12,データシート1!$A:$BT,MATCH("ab_"&amp;AK$2,データシート1!$A$1:$BT$1,0),0)</f>
        <v>6075</v>
      </c>
      <c r="AL12" s="78">
        <f>VLOOKUP(年度マスタ!$K$4&amp;"_"&amp;$AG12,データシート1!$A:$BT,MATCH("ab_"&amp;AL$2,データシート1!$A$1:$BT$1,0),0)</f>
        <v>10376</v>
      </c>
      <c r="AM12" s="78">
        <f>VLOOKUP(年度マスタ!$K$4&amp;"_"&amp;$AG12,データシート1!$A:$BT,MATCH("ab_"&amp;AM$2,データシート1!$A$1:$BT$1,0),0)</f>
        <v>17573</v>
      </c>
      <c r="AN12" s="78">
        <f>VLOOKUP(年度マスタ!$K$4&amp;"_"&amp;$AG12,データシート1!$A:$BT,MATCH("ab_"&amp;AN$2,データシート1!$A$1:$BT$1,0),0)</f>
        <v>5362</v>
      </c>
      <c r="AO12" s="78">
        <f>VLOOKUP(年度マスタ!$K$4&amp;"_"&amp;$AG12,データシート1!$A:$BT,MATCH("ab_"&amp;AO$2,データシート1!$A$1:$BT$1,0),0)</f>
        <v>29648</v>
      </c>
      <c r="AP12" s="78">
        <f>VLOOKUP(年度マスタ!$K$4&amp;"_"&amp;$AG12,データシート1!$A:$BT,MATCH("ab_"&amp;AP$2,データシート1!$A$1:$BT$1,0),0)</f>
        <v>0</v>
      </c>
      <c r="AQ12" s="954">
        <f>VLOOKUP(年度マスタ!$K$4&amp;"_"&amp;$AG12,データシート1!$A:$BT,MATCH("ab_"&amp;AQ$2,データシート1!$A$1:$BT$1,0),0)</f>
        <v>3.8527357325635618</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406.35070000000002</v>
      </c>
      <c r="AI13" s="78">
        <f>VLOOKUP(年度マスタ!$K$4&amp;"_"&amp;$AG13,データシート1!$A:$BT,MATCH("ab_"&amp;AI$2,データシート1!$A$1:$BT$1,0),0)</f>
        <v>886</v>
      </c>
      <c r="AJ13" s="78">
        <f>VLOOKUP(年度マスタ!$K$4&amp;"_"&amp;$AG13,データシート1!$A:$BT,MATCH("ab_"&amp;AJ$2,データシート1!$A$1:$BT$1,0),0)</f>
        <v>297</v>
      </c>
      <c r="AK13" s="78">
        <f>VLOOKUP(年度マスタ!$K$4&amp;"_"&amp;$AG13,データシート1!$A:$BT,MATCH("ab_"&amp;AK$2,データシート1!$A$1:$BT$1,0),0)</f>
        <v>6075</v>
      </c>
      <c r="AL13" s="78">
        <f>VLOOKUP(年度マスタ!$K$4&amp;"_"&amp;$AG13,データシート1!$A:$BT,MATCH("ab_"&amp;AL$2,データシート1!$A$1:$BT$1,0),0)</f>
        <v>10530</v>
      </c>
      <c r="AM13" s="78">
        <f>VLOOKUP(年度マスタ!$K$4&amp;"_"&amp;$AG13,データシート1!$A:$BT,MATCH("ab_"&amp;AM$2,データシート1!$A$1:$BT$1,0),0)</f>
        <v>17800</v>
      </c>
      <c r="AN13" s="78">
        <f>VLOOKUP(年度マスタ!$K$4&amp;"_"&amp;$AG13,データシート1!$A:$BT,MATCH("ab_"&amp;AN$2,データシート1!$A$1:$BT$1,0),0)</f>
        <v>5331</v>
      </c>
      <c r="AO13" s="78">
        <f>VLOOKUP(年度マスタ!$K$4&amp;"_"&amp;$AG13,データシート1!$A:$BT,MATCH("ab_"&amp;AO$2,データシート1!$A$1:$BT$1,0),0)</f>
        <v>29656</v>
      </c>
      <c r="AP13" s="78">
        <f>VLOOKUP(年度マスタ!$K$4&amp;"_"&amp;$AG13,データシート1!$A:$BT,MATCH("ab_"&amp;AP$2,データシート1!$A$1:$BT$1,0),0)</f>
        <v>0</v>
      </c>
      <c r="AQ13" s="954">
        <f>VLOOKUP(年度マスタ!$K$4&amp;"_"&amp;$AG13,データシート1!$A:$BT,MATCH("ab_"&amp;AQ$2,データシート1!$A$1:$BT$1,0),0)</f>
        <v>4.0687834628652011</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335.49610000000001</v>
      </c>
      <c r="AI14" s="78">
        <f>VLOOKUP(年度マスタ!$K$4&amp;"_"&amp;$AG14,データシート1!$A:$BT,MATCH("ab_"&amp;AI$2,データシート1!$A$1:$BT$1,0),0)</f>
        <v>886</v>
      </c>
      <c r="AJ14" s="78">
        <f>VLOOKUP(年度マスタ!$K$4&amp;"_"&amp;$AG14,データシート1!$A:$BT,MATCH("ab_"&amp;AJ$2,データシート1!$A$1:$BT$1,0),0)</f>
        <v>297</v>
      </c>
      <c r="AK14" s="78">
        <f>VLOOKUP(年度マスタ!$K$4&amp;"_"&amp;$AG14,データシート1!$A:$BT,MATCH("ab_"&amp;AK$2,データシート1!$A$1:$BT$1,0),0)</f>
        <v>6075</v>
      </c>
      <c r="AL14" s="78">
        <f>VLOOKUP(年度マスタ!$K$4&amp;"_"&amp;$AG14,データシート1!$A:$BT,MATCH("ab_"&amp;AL$2,データシート1!$A$1:$BT$1,0),0)</f>
        <v>10741</v>
      </c>
      <c r="AM14" s="78">
        <f>VLOOKUP(年度マスタ!$K$4&amp;"_"&amp;$AG14,データシート1!$A:$BT,MATCH("ab_"&amp;AM$2,データシート1!$A$1:$BT$1,0),0)</f>
        <v>17975</v>
      </c>
      <c r="AN14" s="78">
        <f>VLOOKUP(年度マスタ!$K$4&amp;"_"&amp;$AG14,データシート1!$A:$BT,MATCH("ab_"&amp;AN$2,データシート1!$A$1:$BT$1,0),0)</f>
        <v>5344</v>
      </c>
      <c r="AO14" s="78">
        <f>VLOOKUP(年度マスタ!$K$4&amp;"_"&amp;$AG14,データシート1!$A:$BT,MATCH("ab_"&amp;AO$2,データシート1!$A$1:$BT$1,0),0)</f>
        <v>29653</v>
      </c>
      <c r="AP14" s="78">
        <f>VLOOKUP(年度マスタ!$K$4&amp;"_"&amp;$AG14,データシート1!$A:$BT,MATCH("ab_"&amp;AP$2,データシート1!$A$1:$BT$1,0),0)</f>
        <v>0</v>
      </c>
      <c r="AQ14" s="954">
        <f>VLOOKUP(年度マスタ!$K$4&amp;"_"&amp;$AG14,データシート1!$A:$BT,MATCH("ab_"&amp;AQ$2,データシート1!$A$1:$BT$1,0),0)</f>
        <v>3.3019876285208469</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269.24939999999998</v>
      </c>
      <c r="AI15" s="78">
        <f>VLOOKUP(年度マスタ!$K$4&amp;"_"&amp;$AG15,データシート1!$A:$BT,MATCH("ab_"&amp;AI$2,データシート1!$A$1:$BT$1,0),0)</f>
        <v>886</v>
      </c>
      <c r="AJ15" s="78">
        <f>VLOOKUP(年度マスタ!$K$4&amp;"_"&amp;$AG15,データシート1!$A:$BT,MATCH("ab_"&amp;AJ$2,データシート1!$A$1:$BT$1,0),0)</f>
        <v>297</v>
      </c>
      <c r="AK15" s="78">
        <f>VLOOKUP(年度マスタ!$K$4&amp;"_"&amp;$AG15,データシート1!$A:$BT,MATCH("ab_"&amp;AK$2,データシート1!$A$1:$BT$1,0),0)</f>
        <v>6075</v>
      </c>
      <c r="AL15" s="78">
        <f>VLOOKUP(年度マスタ!$K$4&amp;"_"&amp;$AG15,データシート1!$A:$BT,MATCH("ab_"&amp;AL$2,データシート1!$A$1:$BT$1,0),0)</f>
        <v>10905</v>
      </c>
      <c r="AM15" s="78">
        <f>VLOOKUP(年度マスタ!$K$4&amp;"_"&amp;$AG15,データシート1!$A:$BT,MATCH("ab_"&amp;AM$2,データシート1!$A$1:$BT$1,0),0)</f>
        <v>18059</v>
      </c>
      <c r="AN15" s="78">
        <f>VLOOKUP(年度マスタ!$K$4&amp;"_"&amp;$AG15,データシート1!$A:$BT,MATCH("ab_"&amp;AN$2,データシート1!$A$1:$BT$1,0),0)</f>
        <v>5307</v>
      </c>
      <c r="AO15" s="78">
        <f>VLOOKUP(年度マスタ!$K$4&amp;"_"&amp;$AG15,データシート1!$A:$BT,MATCH("ab_"&amp;AO$2,データシート1!$A$1:$BT$1,0),0)</f>
        <v>29685</v>
      </c>
      <c r="AP15" s="78">
        <f>VLOOKUP(年度マスタ!$K$4&amp;"_"&amp;$AG15,データシート1!$A:$BT,MATCH("ab_"&amp;AP$2,データシート1!$A$1:$BT$1,0),0)</f>
        <v>0</v>
      </c>
      <c r="AQ15" s="954">
        <f>VLOOKUP(年度マスタ!$K$4&amp;"_"&amp;$AG15,データシート1!$A:$BT,MATCH("ab_"&amp;AQ$2,データシート1!$A$1:$BT$1,0),0)</f>
        <v>3.5683697781928529</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369.47129999999999</v>
      </c>
      <c r="AI16" s="78">
        <f>VLOOKUP(年度マスタ!$K$4&amp;"_"&amp;$AG16,データシート1!$A:$BT,MATCH("ab_"&amp;AI$2,データシート1!$A$1:$BT$1,0),0)</f>
        <v>886</v>
      </c>
      <c r="AJ16" s="78">
        <f>VLOOKUP(年度マスタ!$K$4&amp;"_"&amp;$AG16,データシート1!$A:$BT,MATCH("ab_"&amp;AJ$2,データシート1!$A$1:$BT$1,0),0)</f>
        <v>297</v>
      </c>
      <c r="AK16" s="78">
        <f>VLOOKUP(年度マスタ!$K$4&amp;"_"&amp;$AG16,データシート1!$A:$BT,MATCH("ab_"&amp;AK$2,データシート1!$A$1:$BT$1,0),0)</f>
        <v>6075</v>
      </c>
      <c r="AL16" s="78">
        <f>VLOOKUP(年度マスタ!$K$4&amp;"_"&amp;$AG16,データシート1!$A:$BT,MATCH("ab_"&amp;AL$2,データシート1!$A$1:$BT$1,0),0)</f>
        <v>11120</v>
      </c>
      <c r="AM16" s="78">
        <f>VLOOKUP(年度マスタ!$K$4&amp;"_"&amp;$AG16,データシート1!$A:$BT,MATCH("ab_"&amp;AM$2,データシート1!$A$1:$BT$1,0),0)</f>
        <v>18208</v>
      </c>
      <c r="AN16" s="78">
        <f>VLOOKUP(年度マスタ!$K$4&amp;"_"&amp;$AG16,データシート1!$A:$BT,MATCH("ab_"&amp;AN$2,データシート1!$A$1:$BT$1,0),0)</f>
        <v>5367</v>
      </c>
      <c r="AO16" s="78">
        <f>VLOOKUP(年度マスタ!$K$4&amp;"_"&amp;$AG16,データシート1!$A:$BT,MATCH("ab_"&amp;AO$2,データシート1!$A$1:$BT$1,0),0)</f>
        <v>29691</v>
      </c>
      <c r="AP16" s="78">
        <f>VLOOKUP(年度マスタ!$K$4&amp;"_"&amp;$AG16,データシート1!$A:$BT,MATCH("ab_"&amp;AP$2,データシート1!$A$1:$BT$1,0),0)</f>
        <v>0</v>
      </c>
      <c r="AQ16" s="954">
        <f>VLOOKUP(年度マスタ!$K$4&amp;"_"&amp;$AG16,データシート1!$A:$BT,MATCH("ab_"&amp;AQ$2,データシート1!$A$1:$BT$1,0),0)</f>
        <v>3.923003152745498</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369.39010000000002</v>
      </c>
      <c r="AI17" s="151">
        <f>VLOOKUP(年度マスタ!$K$4&amp;"_"&amp;$AG17,データシート1!$A:$BT,MATCH("ab_"&amp;AI$2,データシート1!$A$1:$BT$1,0),0)</f>
        <v>886</v>
      </c>
      <c r="AJ17" s="151">
        <f>VLOOKUP(年度マスタ!$K$4&amp;"_"&amp;$AG17,データシート1!$A:$BT,MATCH("ab_"&amp;AJ$2,データシート1!$A$1:$BT$1,0),0)</f>
        <v>297</v>
      </c>
      <c r="AK17" s="151">
        <f>VLOOKUP(年度マスタ!$K$4&amp;"_"&amp;$AG17,データシート1!$A:$BT,MATCH("ab_"&amp;AK$2,データシート1!$A$1:$BT$1,0),0)</f>
        <v>6075</v>
      </c>
      <c r="AL17" s="151">
        <f>VLOOKUP(年度マスタ!$K$4&amp;"_"&amp;$AG17,データシート1!$A:$BT,MATCH("ab_"&amp;AL$2,データシート1!$A$1:$BT$1,0),0)</f>
        <v>11385</v>
      </c>
      <c r="AM17" s="151">
        <f>VLOOKUP(年度マスタ!$K$4&amp;"_"&amp;$AG17,データシート1!$A:$BT,MATCH("ab_"&amp;AM$2,データシート1!$A$1:$BT$1,0),0)</f>
        <v>18358</v>
      </c>
      <c r="AN17" s="151">
        <f>VLOOKUP(年度マスタ!$K$4&amp;"_"&amp;$AG17,データシート1!$A:$BT,MATCH("ab_"&amp;AN$2,データシート1!$A$1:$BT$1,0),0)</f>
        <v>5354</v>
      </c>
      <c r="AO17" s="151">
        <f>VLOOKUP(年度マスタ!$K$4&amp;"_"&amp;$AG17,データシート1!$A:$BT,MATCH("ab_"&amp;AO$2,データシート1!$A$1:$BT$1,0),0)</f>
        <v>29843</v>
      </c>
      <c r="AP17" s="151">
        <f>VLOOKUP(年度マスタ!$K$4&amp;"_"&amp;$AG17,データシート1!$A:$BT,MATCH("ab_"&amp;AP$2,データシート1!$A$1:$BT$1,0),0)</f>
        <v>0</v>
      </c>
      <c r="AQ17" s="955">
        <f>VLOOKUP(年度マスタ!$K$4&amp;"_"&amp;$AG17,データシート1!$A:$BT,MATCH("ab_"&amp;AQ$2,データシート1!$A$1:$BT$1,0),0)</f>
        <v>4.6766170038835133</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334.0659</v>
      </c>
      <c r="AI18" s="78">
        <f>VLOOKUP(年度マスタ!$K$4&amp;"_"&amp;$AG18,データシート1!$A:$BT,MATCH("ab_"&amp;AI$2,データシート1!$A$1:$BT$1,0),0)</f>
        <v>783</v>
      </c>
      <c r="AJ18" s="78">
        <f>VLOOKUP(年度マスタ!$K$4&amp;"_"&amp;$AG18,データシート1!$A:$BT,MATCH("ab_"&amp;AJ$2,データシート1!$A$1:$BT$1,0),0)</f>
        <v>393</v>
      </c>
      <c r="AK18" s="78">
        <f>VLOOKUP(年度マスタ!$K$4&amp;"_"&amp;$AG18,データシート1!$A:$BT,MATCH("ab_"&amp;AK$2,データシート1!$A$1:$BT$1,0),0)</f>
        <v>6175</v>
      </c>
      <c r="AL18" s="78">
        <f>VLOOKUP(年度マスタ!$K$4&amp;"_"&amp;$AG18,データシート1!$A:$BT,MATCH("ab_"&amp;AL$2,データシート1!$A$1:$BT$1,0),0)</f>
        <v>11613</v>
      </c>
      <c r="AM18" s="78">
        <f>VLOOKUP(年度マスタ!$K$4&amp;"_"&amp;$AG18,データシート1!$A:$BT,MATCH("ab_"&amp;AM$2,データシート1!$A$1:$BT$1,0),0)</f>
        <v>18505</v>
      </c>
      <c r="AN18" s="78">
        <f>VLOOKUP(年度マスタ!$K$4&amp;"_"&amp;$AG18,データシート1!$A:$BT,MATCH("ab_"&amp;AN$2,データシート1!$A$1:$BT$1,0),0)</f>
        <v>5394</v>
      </c>
      <c r="AO18" s="78">
        <f>VLOOKUP(年度マスタ!$K$4&amp;"_"&amp;$AG18,データシート1!$A:$BT,MATCH("ab_"&amp;AO$2,データシート1!$A$1:$BT$1,0),0)</f>
        <v>30004</v>
      </c>
      <c r="AP18" s="78">
        <f>VLOOKUP(年度マスタ!$K$4&amp;"_"&amp;$AG18,データシート1!$A:$BT,MATCH("ab_"&amp;AP$2,データシート1!$A$1:$BT$1,0),0)</f>
        <v>0</v>
      </c>
      <c r="AQ18" s="954">
        <f>VLOOKUP(年度マスタ!$K$4&amp;"_"&amp;$AG18,データシート1!$A:$BT,MATCH("ab_"&amp;AQ$2,データシート1!$A$1:$BT$1,0),0)</f>
        <v>3.5805320537604648</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380.3107</v>
      </c>
      <c r="AI19" s="78">
        <f>VLOOKUP(年度マスタ!$K$4&amp;"_"&amp;$AG19,データシート1!$A:$BT,MATCH("ab_"&amp;AI$2,データシート1!$A$1:$BT$1,0),0)</f>
        <v>783</v>
      </c>
      <c r="AJ19" s="78">
        <f>VLOOKUP(年度マスタ!$K$4&amp;"_"&amp;$AG19,データシート1!$A:$BT,MATCH("ab_"&amp;AJ$2,データシート1!$A$1:$BT$1,0),0)</f>
        <v>393</v>
      </c>
      <c r="AK19" s="78">
        <f>VLOOKUP(年度マスタ!$K$4&amp;"_"&amp;$AG19,データシート1!$A:$BT,MATCH("ab_"&amp;AK$2,データシート1!$A$1:$BT$1,0),0)</f>
        <v>6175</v>
      </c>
      <c r="AL19" s="78">
        <f>VLOOKUP(年度マスタ!$K$4&amp;"_"&amp;$AG19,データシート1!$A:$BT,MATCH("ab_"&amp;AL$2,データシート1!$A$1:$BT$1,0),0)</f>
        <v>11775</v>
      </c>
      <c r="AM19" s="78">
        <f>VLOOKUP(年度マスタ!$K$4&amp;"_"&amp;$AG19,データシート1!$A:$BT,MATCH("ab_"&amp;AM$2,データシート1!$A$1:$BT$1,0),0)</f>
        <v>18728</v>
      </c>
      <c r="AN19" s="78">
        <f>VLOOKUP(年度マスタ!$K$4&amp;"_"&amp;$AG19,データシート1!$A:$BT,MATCH("ab_"&amp;AN$2,データシート1!$A$1:$BT$1,0),0)</f>
        <v>5393</v>
      </c>
      <c r="AO19" s="78">
        <f>VLOOKUP(年度マスタ!$K$4&amp;"_"&amp;$AG19,データシート1!$A:$BT,MATCH("ab_"&amp;AO$2,データシート1!$A$1:$BT$1,0),0)</f>
        <v>30105</v>
      </c>
      <c r="AP19" s="78">
        <f>VLOOKUP(年度マスタ!$K$4&amp;"_"&amp;$AG19,データシート1!$A:$BT,MATCH("ab_"&amp;AP$2,データシート1!$A$1:$BT$1,0),0)</f>
        <v>0</v>
      </c>
      <c r="AQ19" s="954">
        <f>VLOOKUP(年度マスタ!$K$4&amp;"_"&amp;$AG19,データシート1!$A:$BT,MATCH("ab_"&amp;AQ$2,データシート1!$A$1:$BT$1,0),0)</f>
        <v>2.7903780749268821</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421.75720000000001</v>
      </c>
      <c r="AI20" s="78">
        <f>VLOOKUP(年度マスタ!$K$4&amp;"_"&amp;$AG20,データシート1!$A:$BT,MATCH("ab_"&amp;AI$2,データシート1!$A$1:$BT$1,0),0)</f>
        <v>783</v>
      </c>
      <c r="AJ20" s="78">
        <f>VLOOKUP(年度マスタ!$K$4&amp;"_"&amp;$AG20,データシート1!$A:$BT,MATCH("ab_"&amp;AJ$2,データシート1!$A$1:$BT$1,0),0)</f>
        <v>393</v>
      </c>
      <c r="AK20" s="78">
        <f>VLOOKUP(年度マスタ!$K$4&amp;"_"&amp;$AG20,データシート1!$A:$BT,MATCH("ab_"&amp;AK$2,データシート1!$A$1:$BT$1,0),0)</f>
        <v>6175</v>
      </c>
      <c r="AL20" s="78">
        <f>VLOOKUP(年度マスタ!$K$4&amp;"_"&amp;$AG20,データシート1!$A:$BT,MATCH("ab_"&amp;AL$2,データシート1!$A$1:$BT$1,0),0)</f>
        <v>12032</v>
      </c>
      <c r="AM20" s="78">
        <f>VLOOKUP(年度マスタ!$K$4&amp;"_"&amp;$AG20,データシート1!$A:$BT,MATCH("ab_"&amp;AM$2,データシート1!$A$1:$BT$1,0),0)</f>
        <v>18919</v>
      </c>
      <c r="AN20" s="78">
        <f>VLOOKUP(年度マスタ!$K$4&amp;"_"&amp;$AG20,データシート1!$A:$BT,MATCH("ab_"&amp;AN$2,データシート1!$A$1:$BT$1,0),0)</f>
        <v>5394</v>
      </c>
      <c r="AO20" s="78">
        <f>VLOOKUP(年度マスタ!$K$4&amp;"_"&amp;$AG20,データシート1!$A:$BT,MATCH("ab_"&amp;AO$2,データシート1!$A$1:$BT$1,0),0)</f>
        <v>30233</v>
      </c>
      <c r="AP20" s="78">
        <f>VLOOKUP(年度マスタ!$K$4&amp;"_"&amp;$AG20,データシート1!$A:$BT,MATCH("ab_"&amp;AP$2,データシート1!$A$1:$BT$1,0),0)</f>
        <v>0</v>
      </c>
      <c r="AQ20" s="954">
        <f>VLOOKUP(年度マスタ!$K$4&amp;"_"&amp;$AG20,データシート1!$A:$BT,MATCH("ab_"&amp;AQ$2,データシート1!$A$1:$BT$1,0),0)</f>
        <v>3.591054110248709</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1633</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筑前町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11.366</v>
      </c>
      <c r="BE13" s="70" t="str">
        <f>年度マスタ!K4</f>
        <v>40447</v>
      </c>
      <c r="BF13" s="70" t="str">
        <f>年度マスタ!K4</f>
        <v>40447</v>
      </c>
      <c r="BG13" s="70" t="str">
        <f>年度マスタ!K4</f>
        <v>40447</v>
      </c>
      <c r="BH13" s="278" t="s">
        <v>195</v>
      </c>
      <c r="BI13" s="278" t="s">
        <v>195</v>
      </c>
      <c r="BJ13" s="278" t="s">
        <v>195</v>
      </c>
      <c r="BK13" s="278" t="str">
        <f>年度マスタ!K4</f>
        <v>40447</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11.366</v>
      </c>
      <c r="AY14" s="70"/>
      <c r="BE14" s="70" t="str">
        <f>AP2</f>
        <v>筑前町</v>
      </c>
      <c r="BF14" s="70" t="str">
        <f>AP2</f>
        <v>筑前町</v>
      </c>
      <c r="BG14" s="70" t="str">
        <f>AP2</f>
        <v>筑前町</v>
      </c>
      <c r="BH14" s="70" t="s">
        <v>205</v>
      </c>
      <c r="BI14" s="70" t="s">
        <v>205</v>
      </c>
      <c r="BJ14" s="70" t="s">
        <v>205</v>
      </c>
      <c r="BK14" s="70" t="str">
        <f>AP2</f>
        <v>筑前町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22.905000000000001</v>
      </c>
      <c r="AY17" s="165">
        <f>AX17</f>
        <v>22.905000000000001</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32.302999999999997</v>
      </c>
      <c r="G21" s="877">
        <f t="shared" ref="G21:O21" si="5">SUM(G22,G26,G27,G28)</f>
        <v>16.215</v>
      </c>
      <c r="H21" s="877">
        <f t="shared" si="5"/>
        <v>21.494</v>
      </c>
      <c r="I21" s="877">
        <f t="shared" si="5"/>
        <v>21.617999999999999</v>
      </c>
      <c r="J21" s="877">
        <f t="shared" si="5"/>
        <v>18.483000000000001</v>
      </c>
      <c r="K21" s="877">
        <f t="shared" si="5"/>
        <v>10.298999999999999</v>
      </c>
      <c r="L21" s="877">
        <f t="shared" si="5"/>
        <v>16.368000000000002</v>
      </c>
      <c r="M21" s="877">
        <f t="shared" si="5"/>
        <v>41.183999999999997</v>
      </c>
      <c r="N21" s="877">
        <f t="shared" si="5"/>
        <v>41.289000000000001</v>
      </c>
      <c r="O21" s="877">
        <f t="shared" si="5"/>
        <v>35.996000000000002</v>
      </c>
      <c r="P21" s="878">
        <f>SUM(P22,P26,P27,P28)</f>
        <v>34.271000000000001</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9：食料品製造業(N=1)</v>
      </c>
      <c r="BE21" s="845">
        <f>VLOOKUP(BE$13&amp;"_"&amp;$AV$8,データシート2!$A:$SI,MATCH($AV$5&amp;"_"&amp;$BA21&amp;$AV$6,データシート2!$A$1:$SI$1,0),0)</f>
        <v>1</v>
      </c>
      <c r="BF21" s="952">
        <f>VLOOKUP(BF$13&amp;"_"&amp;$AW$8,データシート2!$A:$SI,MATCH($AW$5&amp;"_"&amp;$BA21&amp;$AW$6,データシート2!$A$1:$SI$1,0),0)</f>
        <v>5.4139999999999997</v>
      </c>
      <c r="BG21" s="952">
        <f t="shared" si="2"/>
        <v>5.4139999999999997</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0.62624322775421926</v>
      </c>
    </row>
    <row r="22" spans="2:63" ht="15.95" customHeight="1" thickBot="1">
      <c r="B22" s="285"/>
      <c r="C22" s="522"/>
      <c r="D22" s="408" t="s">
        <v>114</v>
      </c>
      <c r="E22" s="409"/>
      <c r="F22" s="879">
        <f>SUM(F23:F25)</f>
        <v>4.9909999999999997</v>
      </c>
      <c r="G22" s="879">
        <f t="shared" ref="G22:P22" si="6">SUM(G23:G25)</f>
        <v>8.7319999999999993</v>
      </c>
      <c r="H22" s="879">
        <f t="shared" si="6"/>
        <v>13.287000000000001</v>
      </c>
      <c r="I22" s="879">
        <f t="shared" si="6"/>
        <v>13.606999999999999</v>
      </c>
      <c r="J22" s="879">
        <f t="shared" si="6"/>
        <v>10.739000000000001</v>
      </c>
      <c r="K22" s="879">
        <f t="shared" si="6"/>
        <v>10.298999999999999</v>
      </c>
      <c r="L22" s="879">
        <f t="shared" si="6"/>
        <v>9.83</v>
      </c>
      <c r="M22" s="879">
        <f t="shared" si="6"/>
        <v>9.9079999999999995</v>
      </c>
      <c r="N22" s="879">
        <f t="shared" si="6"/>
        <v>8.57</v>
      </c>
      <c r="O22" s="879">
        <f t="shared" si="6"/>
        <v>7.931</v>
      </c>
      <c r="P22" s="880">
        <f t="shared" si="6"/>
        <v>11.366</v>
      </c>
      <c r="Z22" s="273"/>
      <c r="AB22" s="272"/>
      <c r="AC22" s="521" t="s">
        <v>286</v>
      </c>
      <c r="AP22" s="16" t="s">
        <v>287</v>
      </c>
      <c r="AQ22" s="273"/>
      <c r="AV22" s="70" t="str">
        <f>AW22</f>
        <v>エネルギー起源CO2</v>
      </c>
      <c r="AW22" s="70" t="str">
        <f>D56</f>
        <v>エネルギー起源CO2</v>
      </c>
      <c r="AX22" s="165">
        <f>P56</f>
        <v>16.131</v>
      </c>
      <c r="AY22" s="165">
        <f>AX22</f>
        <v>16.131</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4.9909999999999997</v>
      </c>
      <c r="G23" s="881">
        <f>IFERROR(VLOOKUP(年度マスタ!$K$4&amp;"_"&amp;G$20,データシート1!$A:$BU,MATCH("ba_"&amp;$E23,データシート1!$A$1:$BU$1,0),0),0)</f>
        <v>8.7319999999999993</v>
      </c>
      <c r="H23" s="881">
        <f>IFERROR(VLOOKUP(年度マスタ!$K$4&amp;"_"&amp;H$20,データシート1!$A:$BU,MATCH("ba_"&amp;$E23,データシート1!$A$1:$BU$1,0),0),0)</f>
        <v>13.287000000000001</v>
      </c>
      <c r="I23" s="881">
        <f>IFERROR(VLOOKUP(年度マスタ!$K$4&amp;"_"&amp;I$20,データシート1!$A:$BU,MATCH("ba_"&amp;$E23,データシート1!$A$1:$BU$1,0),0),0)</f>
        <v>13.606999999999999</v>
      </c>
      <c r="J23" s="881">
        <f>IFERROR(VLOOKUP(年度マスタ!$K$4&amp;"_"&amp;J$20,データシート1!$A:$BU,MATCH("ba_"&amp;$E23,データシート1!$A$1:$BU$1,0),0),0)</f>
        <v>10.739000000000001</v>
      </c>
      <c r="K23" s="881">
        <f>IFERROR(VLOOKUP(年度マスタ!$K$4&amp;"_"&amp;K$20,データシート1!$A:$BU,MATCH("ba_"&amp;$E23,データシート1!$A$1:$BU$1,0),0),0)</f>
        <v>10.298999999999999</v>
      </c>
      <c r="L23" s="881">
        <f>IFERROR(VLOOKUP(年度マスタ!$K$4&amp;"_"&amp;L$20,データシート1!$A:$BU,MATCH("ba_"&amp;$E23,データシート1!$A$1:$BU$1,0),0),0)</f>
        <v>9.83</v>
      </c>
      <c r="M23" s="881">
        <f>IFERROR(VLOOKUP(年度マスタ!$K$4&amp;"_"&amp;M$20,データシート1!$A:$BU,MATCH("ba_"&amp;$E23,データシート1!$A$1:$BU$1,0),0),0)</f>
        <v>9.9079999999999995</v>
      </c>
      <c r="N23" s="881">
        <f>IFERROR(VLOOKUP(年度マスタ!$K$4&amp;"_"&amp;N$20,データシート1!$A:$BU,MATCH("ba_"&amp;$E23,データシート1!$A$1:$BU$1,0),0),0)</f>
        <v>8.57</v>
      </c>
      <c r="O23" s="881">
        <f>IFERROR(VLOOKUP(年度マスタ!$K$4&amp;"_"&amp;O$20,データシート1!$A:$BU,MATCH("ba_"&amp;$E23,データシート1!$A$1:$BU$1,0),0),0)</f>
        <v>7.931</v>
      </c>
      <c r="P23" s="882">
        <f>IFERROR(VLOOKUP(年度マスタ!$K$4&amp;"_"&amp;P$20,データシート1!$A:$BU,MATCH("ba_"&amp;$E23,データシート1!$A$1:$BU$1,0),0),0)</f>
        <v>11.366</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18.14</v>
      </c>
      <c r="AZ23" s="164"/>
      <c r="BA23" s="70">
        <v>11</v>
      </c>
      <c r="BB23" s="70"/>
      <c r="BC23" s="70" t="s">
        <v>1635</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121.15516697860424</v>
      </c>
      <c r="AG24" s="877">
        <f t="shared" ref="AG24:AP24" si="11">AG25+AG29</f>
        <v>135.20583654505353</v>
      </c>
      <c r="AH24" s="877">
        <f t="shared" si="11"/>
        <v>129.73675742465758</v>
      </c>
      <c r="AI24" s="877">
        <f t="shared" si="11"/>
        <v>141.15302627622384</v>
      </c>
      <c r="AJ24" s="877">
        <f t="shared" si="11"/>
        <v>136.59398234455273</v>
      </c>
      <c r="AK24" s="877">
        <f t="shared" si="11"/>
        <v>110.10500620206784</v>
      </c>
      <c r="AL24" s="877">
        <f t="shared" si="11"/>
        <v>90.211849937919155</v>
      </c>
      <c r="AM24" s="877">
        <f t="shared" si="11"/>
        <v>99.746235185094577</v>
      </c>
      <c r="AN24" s="877">
        <f t="shared" si="11"/>
        <v>101.00612241789618</v>
      </c>
      <c r="AO24" s="877">
        <f t="shared" si="11"/>
        <v>92.701238861322793</v>
      </c>
      <c r="AP24" s="878">
        <f t="shared" si="11"/>
        <v>92.748274502438022</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93.592630666312147</v>
      </c>
      <c r="AG25" s="879">
        <f>①CO2排出量の現状把握!AA35</f>
        <v>104.62822660127527</v>
      </c>
      <c r="AH25" s="879">
        <f>①CO2排出量の現状把握!AB35</f>
        <v>99.442099312321773</v>
      </c>
      <c r="AI25" s="879">
        <f>①CO2排出量の現状把握!AC35</f>
        <v>109.9309839261264</v>
      </c>
      <c r="AJ25" s="879">
        <f>①CO2排出量の現状把握!AD35</f>
        <v>106.7139729064759</v>
      </c>
      <c r="AK25" s="879">
        <f>①CO2排出量の現状把握!AE35</f>
        <v>85.805823196111902</v>
      </c>
      <c r="AL25" s="879">
        <f>①CO2排出量の現状把握!AF35</f>
        <v>67.587733536011129</v>
      </c>
      <c r="AM25" s="879">
        <f>①CO2排出量の現状把握!AG35</f>
        <v>79.104228413713358</v>
      </c>
      <c r="AN25" s="879">
        <f>①CO2排出量の現状把握!AH35</f>
        <v>79.328835784181237</v>
      </c>
      <c r="AO25" s="879">
        <f>①CO2排出量の現状把握!AI35</f>
        <v>71.776546307604647</v>
      </c>
      <c r="AP25" s="880">
        <f>①CO2排出量の現状把握!AJ35</f>
        <v>73.49368093046705</v>
      </c>
      <c r="AQ25" s="273"/>
      <c r="AV25" s="70" t="str">
        <f>AW25</f>
        <v>廃棄物原燃料以外</v>
      </c>
      <c r="AW25" s="70" t="str">
        <f>E59</f>
        <v>廃棄物原燃料以外</v>
      </c>
      <c r="AX25" s="287">
        <f t="shared" si="12"/>
        <v>18.14</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27.312000000000001</v>
      </c>
      <c r="G26" s="879">
        <f>IFERROR(VLOOKUP(年度マスタ!$K$4&amp;"_"&amp;G$20,データシート1!$A:$BU,MATCH("ba_"&amp;$D26,データシート1!$A$1:$BU$1,0),0),0)</f>
        <v>7.4829999999999997</v>
      </c>
      <c r="H26" s="879">
        <f>IFERROR(VLOOKUP(年度マスタ!$K$4&amp;"_"&amp;H$20,データシート1!$A:$BU,MATCH("ba_"&amp;$D26,データシート1!$A$1:$BU$1,0),0),0)</f>
        <v>8.2070000000000007</v>
      </c>
      <c r="I26" s="879">
        <f>IFERROR(VLOOKUP(年度マスタ!$K$4&amp;"_"&amp;I$20,データシート1!$A:$BU,MATCH("ba_"&amp;$D26,データシート1!$A$1:$BU$1,0),0),0)</f>
        <v>8.0109999999999992</v>
      </c>
      <c r="J26" s="879">
        <f>IFERROR(VLOOKUP(年度マスタ!$K$4&amp;"_"&amp;J$20,データシート1!$A:$BU,MATCH("ba_"&amp;$D26,データシート1!$A$1:$BU$1,0),0),0)</f>
        <v>7.7439999999999998</v>
      </c>
      <c r="K26" s="879">
        <f>IFERROR(VLOOKUP(年度マスタ!$K$4&amp;"_"&amp;K$20,データシート1!$A:$BU,MATCH("ba_"&amp;$D26,データシート1!$A$1:$BU$1,0),0),0)</f>
        <v>0</v>
      </c>
      <c r="L26" s="879">
        <f>IFERROR(VLOOKUP(年度マスタ!$K$4&amp;"_"&amp;L$20,データシート1!$A:$BU,MATCH("ba_"&amp;$D26,データシート1!$A$1:$BU$1,0),0),0)</f>
        <v>6.5380000000000003</v>
      </c>
      <c r="M26" s="879">
        <f>IFERROR(VLOOKUP(年度マスタ!$K$4&amp;"_"&amp;M$20,データシート1!$A:$BU,MATCH("ba_"&amp;$D26,データシート1!$A$1:$BU$1,0),0),0)</f>
        <v>31.276</v>
      </c>
      <c r="N26" s="879">
        <f>IFERROR(VLOOKUP(年度マスタ!$K$4&amp;"_"&amp;N$20,データシート1!$A:$BU,MATCH("ba_"&amp;$D26,データシート1!$A$1:$BU$1,0),0),0)</f>
        <v>32.719000000000001</v>
      </c>
      <c r="O26" s="879">
        <f>IFERROR(VLOOKUP(年度マスタ!$K$4&amp;"_"&amp;O$20,データシート1!$A:$BU,MATCH("ba_"&amp;$D26,データシート1!$A$1:$BU$1,0),0),0)</f>
        <v>28.065000000000001</v>
      </c>
      <c r="P26" s="880">
        <f>IFERROR(VLOOKUP(年度マスタ!$K$4&amp;"_"&amp;P$20,データシート1!$A:$BU,MATCH("ba_"&amp;$D26,データシート1!$A$1:$BU$1,0),0),0)</f>
        <v>22.905000000000001</v>
      </c>
      <c r="Z26" s="273"/>
      <c r="AB26" s="272"/>
      <c r="AC26" s="522"/>
      <c r="AD26" s="410"/>
      <c r="AE26" s="409" t="s">
        <v>184</v>
      </c>
      <c r="AF26" s="881">
        <f>①CO2排出量の現状把握!Z36</f>
        <v>80.739810605925854</v>
      </c>
      <c r="AG26" s="881">
        <f>①CO2排出量の現状把握!AA36</f>
        <v>91.698867101352747</v>
      </c>
      <c r="AH26" s="881">
        <f>①CO2排出量の現状把握!AB36</f>
        <v>87.320006754283256</v>
      </c>
      <c r="AI26" s="881">
        <f>①CO2排出量の現状把握!AC36</f>
        <v>94.722255203626105</v>
      </c>
      <c r="AJ26" s="881">
        <f>①CO2排出量の現状把握!AD36</f>
        <v>91.733584832438183</v>
      </c>
      <c r="AK26" s="881">
        <f>①CO2排出量の現状把握!AE36</f>
        <v>71.605353975641222</v>
      </c>
      <c r="AL26" s="881">
        <f>①CO2排出量の現状把握!AF36</f>
        <v>53.431717624227133</v>
      </c>
      <c r="AM26" s="881">
        <f>①CO2排出量の現状把握!AG36</f>
        <v>66.440096266792025</v>
      </c>
      <c r="AN26" s="881">
        <f>①CO2排出量の現状把握!AH36</f>
        <v>66.564867025799785</v>
      </c>
      <c r="AO26" s="881">
        <f>①CO2排出量の現状把握!AI36</f>
        <v>59.177464668010003</v>
      </c>
      <c r="AP26" s="882">
        <f>①CO2排出量の現状把握!AJ36</f>
        <v>61.79446538937966</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2.530080578029231</v>
      </c>
      <c r="AG27" s="881">
        <f>①CO2排出量の現状把握!AA37</f>
        <v>2.363476238523706</v>
      </c>
      <c r="AH27" s="881">
        <f>①CO2排出量の現状把握!AB37</f>
        <v>1.9683633974804959</v>
      </c>
      <c r="AI27" s="881">
        <f>①CO2排出量の現状把握!AC37</f>
        <v>2.2649279086001739</v>
      </c>
      <c r="AJ27" s="881">
        <f>①CO2排出量の現状把握!AD37</f>
        <v>2.0336408307884142</v>
      </c>
      <c r="AK27" s="881">
        <f>①CO2排出量の現状把握!AE37</f>
        <v>1.9781602121153805</v>
      </c>
      <c r="AL27" s="881">
        <f>①CO2排出量の現状把握!AF37</f>
        <v>2.0324100861607781</v>
      </c>
      <c r="AM27" s="881">
        <f>①CO2排出量の現状把握!AG37</f>
        <v>1.7151497860897118</v>
      </c>
      <c r="AN27" s="881">
        <f>①CO2排出量の現状把握!AH37</f>
        <v>1.6297018262061247</v>
      </c>
      <c r="AO27" s="881">
        <f>①CO2排出量の現状把握!AI37</f>
        <v>1.4572574950830053</v>
      </c>
      <c r="AP27" s="882">
        <f>①CO2排出量の現状把握!AJ37</f>
        <v>1.5750743640582674</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10.32273948235706</v>
      </c>
      <c r="AG28" s="881">
        <f>①CO2排出量の現状把握!AA38</f>
        <v>10.565883261398829</v>
      </c>
      <c r="AH28" s="881">
        <f>①CO2排出量の現状把握!AB38</f>
        <v>10.15372916055801</v>
      </c>
      <c r="AI28" s="881">
        <f>①CO2排出量の現状把握!AC38</f>
        <v>12.943800813900131</v>
      </c>
      <c r="AJ28" s="881">
        <f>①CO2排出量の現状把握!AD38</f>
        <v>12.9467472432493</v>
      </c>
      <c r="AK28" s="881">
        <f>①CO2排出量の現状把握!AE38</f>
        <v>12.222309008355293</v>
      </c>
      <c r="AL28" s="881">
        <f>①CO2排出量の現状把握!AF38</f>
        <v>12.123605825623217</v>
      </c>
      <c r="AM28" s="881">
        <f>①CO2排出量の現状把握!AG38</f>
        <v>10.948982360831618</v>
      </c>
      <c r="AN28" s="881">
        <f>①CO2排出量の現状把握!AH38</f>
        <v>11.13426693217532</v>
      </c>
      <c r="AO28" s="881">
        <f>①CO2排出量の現状把握!AI38</f>
        <v>11.141824144511638</v>
      </c>
      <c r="AP28" s="882">
        <f>①CO2排出量の現状把握!AJ38</f>
        <v>10.124141177029122</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27.562536312292099</v>
      </c>
      <c r="AG29" s="883">
        <f>①CO2排出量の現状把握!AA39</f>
        <v>30.57760994377826</v>
      </c>
      <c r="AH29" s="883">
        <f>①CO2排出量の現状把握!AB39</f>
        <v>30.294658112335799</v>
      </c>
      <c r="AI29" s="883">
        <f>①CO2排出量の現状把握!AC39</f>
        <v>31.222042350097439</v>
      </c>
      <c r="AJ29" s="883">
        <f>①CO2排出量の現状把握!AD39</f>
        <v>29.880009438076829</v>
      </c>
      <c r="AK29" s="883">
        <f>①CO2排出量の現状把握!AE39</f>
        <v>24.299183005955935</v>
      </c>
      <c r="AL29" s="883">
        <f>①CO2排出量の現状把握!AF39</f>
        <v>22.624116401908026</v>
      </c>
      <c r="AM29" s="883">
        <f>①CO2排出量の現状把握!AG39</f>
        <v>20.642006771381226</v>
      </c>
      <c r="AN29" s="883">
        <f>①CO2排出量の現状把握!AH39</f>
        <v>21.677286633714939</v>
      </c>
      <c r="AO29" s="883">
        <f>①CO2排出量の現状把握!AI39</f>
        <v>20.924692553718142</v>
      </c>
      <c r="AP29" s="884">
        <f>①CO2排出量の現状把握!AJ39</f>
        <v>19.254593571970979</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0.26662502974969809</v>
      </c>
      <c r="AG32" s="461">
        <f t="shared" si="16"/>
        <v>0.1199282546844552</v>
      </c>
      <c r="AH32" s="461">
        <f t="shared" si="16"/>
        <v>0.16567394180852929</v>
      </c>
      <c r="AI32" s="461">
        <f t="shared" si="16"/>
        <v>0.15315293316981746</v>
      </c>
      <c r="AJ32" s="461">
        <f t="shared" si="16"/>
        <v>0.13531342803504615</v>
      </c>
      <c r="AK32" s="461">
        <f t="shared" si="16"/>
        <v>9.3537981198593106E-2</v>
      </c>
      <c r="AL32" s="461">
        <f t="shared" si="16"/>
        <v>0.18143957818472767</v>
      </c>
      <c r="AM32" s="461">
        <f t="shared" si="16"/>
        <v>0.41288776386975118</v>
      </c>
      <c r="AN32" s="461">
        <f t="shared" si="16"/>
        <v>0.40877720094207332</v>
      </c>
      <c r="AO32" s="461">
        <f t="shared" si="16"/>
        <v>0.38830117528254959</v>
      </c>
      <c r="AP32" s="461">
        <f t="shared" si="16"/>
        <v>0.36950552647854529</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5.3326848112588275E-2</v>
      </c>
      <c r="AG33" s="458">
        <f t="shared" ref="AG33:AP33" si="17">IFERROR(IF(G22/AG25&gt;1,1,G22/AG25),0)</f>
        <v>8.3457402305751868E-2</v>
      </c>
      <c r="AH33" s="458">
        <f t="shared" si="17"/>
        <v>0.13361544146678753</v>
      </c>
      <c r="AI33" s="458">
        <f t="shared" si="17"/>
        <v>0.12377766043778796</v>
      </c>
      <c r="AJ33" s="458">
        <f t="shared" si="17"/>
        <v>0.10063349444792631</v>
      </c>
      <c r="AK33" s="458">
        <f t="shared" si="17"/>
        <v>0.12002681888455649</v>
      </c>
      <c r="AL33" s="458">
        <f t="shared" si="17"/>
        <v>0.14544059233414774</v>
      </c>
      <c r="AM33" s="458">
        <f t="shared" si="17"/>
        <v>0.1252524700472569</v>
      </c>
      <c r="AN33" s="458">
        <f>IFERROR(IF(N22/AN25&gt;1,1,N22/AN25),0)</f>
        <v>0.10803133457441869</v>
      </c>
      <c r="AO33" s="458">
        <f t="shared" si="17"/>
        <v>0.11049570379175125</v>
      </c>
      <c r="AP33" s="458">
        <f t="shared" si="17"/>
        <v>0.15465275185704008</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6.1815849734402128E-2</v>
      </c>
      <c r="AG34" s="459">
        <f t="shared" ref="AG34:AP36" si="18">IFERROR(IF(G23/AG26&gt;1,1,G23/AG26),0)</f>
        <v>9.5224731515480027E-2</v>
      </c>
      <c r="AH34" s="459">
        <f t="shared" si="18"/>
        <v>0.15216444081812031</v>
      </c>
      <c r="AI34" s="459">
        <f t="shared" si="18"/>
        <v>0.14365156288507691</v>
      </c>
      <c r="AJ34" s="459">
        <f t="shared" si="18"/>
        <v>0.11706726625385898</v>
      </c>
      <c r="AK34" s="459">
        <f t="shared" si="18"/>
        <v>0.14383002706059553</v>
      </c>
      <c r="AL34" s="459">
        <f t="shared" si="18"/>
        <v>0.183973123775135</v>
      </c>
      <c r="AM34" s="459">
        <f t="shared" si="18"/>
        <v>0.1491268158344346</v>
      </c>
      <c r="AN34" s="459">
        <f t="shared" si="18"/>
        <v>0.12874659535755351</v>
      </c>
      <c r="AO34" s="459">
        <f t="shared" si="18"/>
        <v>0.13402061146913782</v>
      </c>
      <c r="AP34" s="459">
        <f t="shared" si="18"/>
        <v>0.18393232999720108</v>
      </c>
      <c r="AQ34" s="273"/>
      <c r="BA34" s="70">
        <v>27</v>
      </c>
      <c r="BB34" s="70"/>
      <c r="BC34" s="70" t="s">
        <v>303</v>
      </c>
      <c r="BD34" s="70" t="str">
        <f t="shared" si="1"/>
        <v>27：業務用機械器具製造業(N=1)</v>
      </c>
      <c r="BE34" s="845">
        <f>VLOOKUP(BE$13&amp;"_"&amp;$AV$8,データシート2!$A:$SI,MATCH($AV$5&amp;"_"&amp;$BA34&amp;$AV$6,データシート2!$A$1:$SI$1,0),0)</f>
        <v>1</v>
      </c>
      <c r="BF34" s="952">
        <f>VLOOKUP(BF$13&amp;"_"&amp;$AW$8,データシート2!$A:$SI,MATCH($AW$5&amp;"_"&amp;$BA34&amp;$AW$6,データシート2!$A$1:$SI$1,0),0)</f>
        <v>3.427</v>
      </c>
      <c r="BG34" s="952">
        <f t="shared" si="2"/>
        <v>3.427</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f t="shared" si="4"/>
        <v>0.3302736006330248</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28：電子部品等製造業(N=1)</v>
      </c>
      <c r="BE35" s="845">
        <f>VLOOKUP(BE$13&amp;"_"&amp;$AV$8,データシート2!$A:$SI,MATCH($AV$5&amp;"_"&amp;$BA35&amp;$AV$6,データシート2!$A$1:$SI$1,0),0)</f>
        <v>1</v>
      </c>
      <c r="BF35" s="952">
        <f>VLOOKUP(BF$13&amp;"_"&amp;$AW$8,データシート2!$A:$SI,MATCH($AW$5&amp;"_"&amp;$BA35&amp;$AW$6,データシート2!$A$1:$SI$1,0),0)</f>
        <v>2.5249999999999999</v>
      </c>
      <c r="BG35" s="952">
        <f t="shared" si="2"/>
        <v>2.5249999999999999</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f t="shared" si="4"/>
        <v>7.4330598856107974E-2</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0.99091025914838016</v>
      </c>
      <c r="AG37" s="460">
        <f t="shared" ref="AG37:AP37" si="21">IFERROR(IF(G26/AG29&gt;1,1,G26/AG29),0)</f>
        <v>0.2447215467055362</v>
      </c>
      <c r="AH37" s="460">
        <f t="shared" si="21"/>
        <v>0.27090584648843291</v>
      </c>
      <c r="AI37" s="460">
        <f t="shared" si="21"/>
        <v>0.25658154934810018</v>
      </c>
      <c r="AJ37" s="460">
        <f t="shared" si="21"/>
        <v>0.25916993152390477</v>
      </c>
      <c r="AK37" s="460">
        <f t="shared" si="21"/>
        <v>0</v>
      </c>
      <c r="AL37" s="460">
        <f t="shared" si="21"/>
        <v>0.28898366167567152</v>
      </c>
      <c r="AM37" s="460">
        <f t="shared" si="21"/>
        <v>1</v>
      </c>
      <c r="AN37" s="460">
        <f t="shared" si="21"/>
        <v>1</v>
      </c>
      <c r="AO37" s="460">
        <f t="shared" si="21"/>
        <v>1</v>
      </c>
      <c r="AP37" s="460">
        <f t="shared" si="21"/>
        <v>1</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R：ｻｰﾋﾞｽ業(他に分類されない)(N=1)</v>
      </c>
      <c r="BE52" s="845">
        <f>VLOOKUP(BE$13&amp;"_"&amp;$AV$8,データシート2!$A:$SI,MATCH($AV$5&amp;"_"&amp;$BA52&amp;$AV$6,データシート2!$A$1:$SI$1,0),0)</f>
        <v>1</v>
      </c>
      <c r="BF52" s="952">
        <f>VLOOKUP(BF$13&amp;"_"&amp;$AW$8,データシート2!$A:$SI,MATCH($AW$5&amp;"_"&amp;$BA52&amp;$AW$6,データシート2!$A$1:$SI$1,0),0)</f>
        <v>22.905000000000001</v>
      </c>
      <c r="BG52" s="952">
        <f t="shared" ref="BG52" si="26">BF52/BE52</f>
        <v>22.905000000000001</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f t="shared" ref="BK52" si="28">BG52/BJ52</f>
        <v>0.85886059111087398</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32.302999999999997</v>
      </c>
      <c r="G55" s="885">
        <f t="shared" ref="G55:P55" si="32">SUM(G56,G57,G60,G61,G62,G63,G64,G65,)</f>
        <v>16.215</v>
      </c>
      <c r="H55" s="885">
        <f t="shared" si="32"/>
        <v>21.494</v>
      </c>
      <c r="I55" s="885">
        <f t="shared" si="32"/>
        <v>21.617999999999999</v>
      </c>
      <c r="J55" s="885">
        <f t="shared" si="32"/>
        <v>18.483000000000001</v>
      </c>
      <c r="K55" s="885">
        <f t="shared" si="32"/>
        <v>10.298999999999999</v>
      </c>
      <c r="L55" s="885">
        <f t="shared" si="32"/>
        <v>16.367999999999999</v>
      </c>
      <c r="M55" s="885">
        <f t="shared" si="32"/>
        <v>41.183999999999997</v>
      </c>
      <c r="N55" s="885">
        <f t="shared" si="32"/>
        <v>41.289000000000001</v>
      </c>
      <c r="O55" s="885">
        <f t="shared" si="32"/>
        <v>35.996000000000002</v>
      </c>
      <c r="P55" s="886">
        <f t="shared" si="32"/>
        <v>34.271000000000001</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12.827</v>
      </c>
      <c r="G56" s="887">
        <f>IFERROR(VLOOKUP(年度マスタ!$K$4&amp;"_"&amp;G$54,データシート1!$A:$CE,MATCH("bc_"&amp;$C56,データシート1!$A$1:$CE$1,0),0),0)</f>
        <v>16.215</v>
      </c>
      <c r="H56" s="887">
        <f>IFERROR(VLOOKUP(年度マスタ!$K$4&amp;"_"&amp;H$54,データシート1!$A:$CE,MATCH("bc_"&amp;$C56,データシート1!$A$1:$CE$1,0),0),0)</f>
        <v>21.494</v>
      </c>
      <c r="I56" s="887">
        <f>IFERROR(VLOOKUP(年度マスタ!$K$4&amp;"_"&amp;I$54,データシート1!$A:$CE,MATCH("bc_"&amp;$C56,データシート1!$A$1:$CE$1,0),0),0)</f>
        <v>21.617999999999999</v>
      </c>
      <c r="J56" s="887">
        <f>IFERROR(VLOOKUP(年度マスタ!$K$4&amp;"_"&amp;J$54,データシート1!$A:$CE,MATCH("bc_"&amp;$C56,データシート1!$A$1:$CE$1,0),0),0)</f>
        <v>18.483000000000001</v>
      </c>
      <c r="K56" s="887">
        <f>IFERROR(VLOOKUP(年度マスタ!$K$4&amp;"_"&amp;K$54,データシート1!$A:$CE,MATCH("bc_"&amp;$C56,データシート1!$A$1:$CE$1,0),0),0)</f>
        <v>10.298999999999999</v>
      </c>
      <c r="L56" s="887">
        <f>IFERROR(VLOOKUP(年度マスタ!$K$4&amp;"_"&amp;L$54,データシート1!$A:$CE,MATCH("bc_"&amp;$C56,データシート1!$A$1:$CE$1,0),0),0)</f>
        <v>16.367999999999999</v>
      </c>
      <c r="M56" s="887">
        <f>IFERROR(VLOOKUP(年度マスタ!$K$4&amp;"_"&amp;M$54,データシート1!$A:$CE,MATCH("bc_"&amp;$C56,データシート1!$A$1:$CE$1,0),0),0)</f>
        <v>16.113</v>
      </c>
      <c r="N56" s="887">
        <f>IFERROR(VLOOKUP(年度マスタ!$K$4&amp;"_"&amp;N$54,データシート1!$A:$CE,MATCH("bc_"&amp;$C56,データシート1!$A$1:$CE$1,0),0),0)</f>
        <v>13.991</v>
      </c>
      <c r="O56" s="887">
        <f>IFERROR(VLOOKUP(年度マスタ!$K$4&amp;"_"&amp;O$54,データシート1!$A:$CE,MATCH("bc_"&amp;$C56,データシート1!$A$1:$CE$1,0),0),0)</f>
        <v>12.936999999999999</v>
      </c>
      <c r="P56" s="888">
        <f>IFERROR(VLOOKUP(年度マスタ!$K$4&amp;"_"&amp;P$54,データシート1!$A:$CE,MATCH("bc_"&amp;$C56,データシート1!$A$1:$CE$1,0),0),0)</f>
        <v>16.131</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19.475999999999999</v>
      </c>
      <c r="G57" s="887">
        <f t="shared" ref="G57:J57" si="34">SUM(G58:G59)</f>
        <v>0</v>
      </c>
      <c r="H57" s="887">
        <f t="shared" si="34"/>
        <v>0</v>
      </c>
      <c r="I57" s="887">
        <f t="shared" si="34"/>
        <v>0</v>
      </c>
      <c r="J57" s="887">
        <f t="shared" si="34"/>
        <v>0</v>
      </c>
      <c r="K57" s="887">
        <f t="shared" ref="K57:O57" si="35">SUM(K58:K59)</f>
        <v>0</v>
      </c>
      <c r="L57" s="887">
        <f t="shared" si="35"/>
        <v>0</v>
      </c>
      <c r="M57" s="887">
        <f t="shared" si="35"/>
        <v>25.071000000000002</v>
      </c>
      <c r="N57" s="887">
        <f t="shared" si="35"/>
        <v>27.297999999999998</v>
      </c>
      <c r="O57" s="887">
        <f t="shared" si="35"/>
        <v>23.059000000000001</v>
      </c>
      <c r="P57" s="888">
        <f>SUM(P58:P59)</f>
        <v>18.14</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19.475999999999999</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25.071000000000002</v>
      </c>
      <c r="N59" s="889">
        <f>IFERROR(VLOOKUP(年度マスタ!$K$4&amp;"_"&amp;N$54,データシート1!$A:$CE,MATCH("bc_"&amp;$C59,データシート1!$A$1:$CE$1,0),0),0)</f>
        <v>27.297999999999998</v>
      </c>
      <c r="O59" s="889">
        <f>IFERROR(VLOOKUP(年度マスタ!$K$4&amp;"_"&amp;O$54,データシート1!$A:$CE,MATCH("bc_"&amp;$C59,データシート1!$A$1:$CE$1,0),0),0)</f>
        <v>23.059000000000001</v>
      </c>
      <c r="P59" s="890">
        <f>IFERROR(VLOOKUP(年度マスタ!$K$4&amp;"_"&amp;P$54,データシート1!$A:$CE,MATCH("bc_"&amp;$C59,データシート1!$A$1:$CE$1,0),0),0)</f>
        <v>18.14</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筑前町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1613</v>
      </c>
      <c r="AE4" s="1118" t="s">
        <v>1614</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1612</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5168.4400000000014</v>
      </c>
      <c r="K6" s="619">
        <f>VLOOKUP(年度マスタ!$K$4&amp;"_"&amp;K$5,データシート1!$A:$BT,MATCH("cb_"&amp;$G6,データシート1!$A$1:$BT$1,0),0)</f>
        <v>5484.87</v>
      </c>
      <c r="L6" s="619">
        <f>VLOOKUP(年度マスタ!$K$4&amp;"_"&amp;L$5,データシート1!$A:$BT,MATCH("cb_"&amp;$G6,データシート1!$A$1:$BT$1,0),0)</f>
        <v>5787.27</v>
      </c>
      <c r="M6" s="619">
        <f>VLOOKUP(年度マスタ!$K$4&amp;"_"&amp;M$5,データシート1!$A:$BT,MATCH("cb_"&amp;$G6,データシート1!$A$1:$BT$1,0),0)</f>
        <v>6097.7400000000016</v>
      </c>
      <c r="N6" s="619">
        <f>VLOOKUP(年度マスタ!$K$4&amp;"_"&amp;N$5,データシート1!$A:$BT,MATCH("cb_"&amp;$G6,データシート1!$A$1:$BT$1,0),0)</f>
        <v>6556.7200000000048</v>
      </c>
      <c r="O6" s="619">
        <f>VLOOKUP(年度マスタ!$K$4&amp;"_"&amp;O$5,データシート1!$A:$BT,MATCH("cb_"&amp;$G6,データシート1!$A$1:$BT$1,0),0)</f>
        <v>6988.230000000005</v>
      </c>
      <c r="P6" s="619">
        <f>VLOOKUP(年度マスタ!$K$4&amp;"_"&amp;P$5,データシート1!$A:$BT,MATCH("cb_"&amp;$G6,データシート1!$A$1:$BT$1,0),0)</f>
        <v>7553.4600000000046</v>
      </c>
      <c r="Q6" s="619">
        <f>VLOOKUP(年度マスタ!$K$4&amp;"_"&amp;Q$5,データシート1!$A:$BT,MATCH("cb_"&amp;$G6,データシート1!$A$1:$BT$1,0),0)</f>
        <v>8307.2999999999975</v>
      </c>
      <c r="R6" s="633">
        <f>VLOOKUP(年度マスタ!$K$4&amp;"_"&amp;R$5,データシート1!$A:$BT,MATCH("cb_"&amp;$G6,データシート1!$A$1:$BT$1,0),0)</f>
        <v>9020.6699999999892</v>
      </c>
      <c r="S6" s="568"/>
      <c r="T6" s="190"/>
      <c r="U6" s="581"/>
      <c r="V6" s="195"/>
      <c r="W6" s="195"/>
      <c r="X6" s="195"/>
      <c r="Y6" s="196" t="s">
        <v>372</v>
      </c>
      <c r="Z6" s="663" t="s">
        <v>373</v>
      </c>
      <c r="AA6" s="663"/>
      <c r="AB6" s="663"/>
      <c r="AC6" s="664">
        <f>SUM(AC7:AC8)</f>
        <v>779549</v>
      </c>
      <c r="AD6" s="664">
        <f>SUM(AD7:AD8)</f>
        <v>987044.076</v>
      </c>
      <c r="AE6" s="665">
        <f>$AD6*3600/100000000</f>
        <v>35.533586735999997</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6398.75</v>
      </c>
      <c r="K7" s="617">
        <f>VLOOKUP(年度マスタ!$K$4&amp;"_"&amp;K$5,データシート1!$A:$BT,MATCH("cb_"&amp;$G7,データシート1!$A$1:$BT$1,0),0)</f>
        <v>6664.15</v>
      </c>
      <c r="L7" s="617">
        <f>VLOOKUP(年度マスタ!$K$4&amp;"_"&amp;L$5,データシート1!$A:$BT,MATCH("cb_"&amp;$G7,データシート1!$A$1:$BT$1,0),0)</f>
        <v>7980.85</v>
      </c>
      <c r="M7" s="617">
        <f>VLOOKUP(年度マスタ!$K$4&amp;"_"&amp;M$5,データシート1!$A:$BT,MATCH("cb_"&amp;$G7,データシート1!$A$1:$BT$1,0),0)</f>
        <v>8823.25</v>
      </c>
      <c r="N7" s="617">
        <f>VLOOKUP(年度マスタ!$K$4&amp;"_"&amp;N$5,データシート1!$A:$BT,MATCH("cb_"&amp;$G7,データシート1!$A$1:$BT$1,0),0)</f>
        <v>9252.6499999999978</v>
      </c>
      <c r="O7" s="617">
        <f>VLOOKUP(年度マスタ!$K$4&amp;"_"&amp;O$5,データシート1!$A:$BT,MATCH("cb_"&amp;$G7,データシート1!$A$1:$BT$1,0),0)</f>
        <v>10598.95</v>
      </c>
      <c r="P7" s="617">
        <f>VLOOKUP(年度マスタ!$K$4&amp;"_"&amp;P$5,データシート1!$A:$BT,MATCH("cb_"&amp;$G7,データシート1!$A$1:$BT$1,0),0)</f>
        <v>11408.95</v>
      </c>
      <c r="Q7" s="617">
        <f>VLOOKUP(年度マスタ!$K$4&amp;"_"&amp;Q$5,データシート1!$A:$BT,MATCH("cb_"&amp;$G7,データシート1!$A$1:$BT$1,0),0)</f>
        <v>11408.950000000004</v>
      </c>
      <c r="R7" s="634">
        <f>VLOOKUP(年度マスタ!$K$4&amp;"_"&amp;R$5,データシート1!$A:$BT,MATCH("cb_"&amp;$G7,データシート1!$A$1:$BT$1,0),0)</f>
        <v>11648.550000000003</v>
      </c>
      <c r="S7" s="568"/>
      <c r="T7" s="190"/>
      <c r="U7" s="581"/>
      <c r="V7" s="195"/>
      <c r="W7" s="195"/>
      <c r="X7" s="195"/>
      <c r="Y7" s="196" t="s">
        <v>375</v>
      </c>
      <c r="Z7" s="212" t="s">
        <v>376</v>
      </c>
      <c r="AA7" s="212"/>
      <c r="AB7" s="212"/>
      <c r="AC7" s="1022">
        <f>VLOOKUP(年度マスタ!$K$4&amp;"_"&amp;年度マスタ!$K$9,データシート3!A:AB,MATCH("ea_"&amp;$Y7&amp;"_設備",データシート3!$A$1:$AB$1,0),0)</f>
        <v>139681</v>
      </c>
      <c r="AD7" s="1022">
        <f>VLOOKUP(年度マスタ!$K$4&amp;"_"&amp;年度マスタ!$K$9,データシート3!A:AB,MATCH("ea_"&amp;$Y7&amp;"_年間発電",データシート3!$A$1:$AB$1,0),0)/10^3</f>
        <v>177027.106</v>
      </c>
      <c r="AE7" s="554">
        <f t="shared" ref="AE7:AE16" si="0">$AD7*3600/100000000</f>
        <v>6.3729758160000003</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639868</v>
      </c>
      <c r="AD8" s="1022">
        <f>VLOOKUP(年度マスタ!$K$4&amp;"_"&amp;年度マスタ!$K$9,データシート3!A:AB,MATCH("ea_"&amp;$Y8&amp;"_年間発電",データシート3!$A$1:$AB$1,0),0)/10^3</f>
        <v>810016.97</v>
      </c>
      <c r="AE8" s="554">
        <f t="shared" si="0"/>
        <v>29.16061092</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30100</v>
      </c>
      <c r="AD9" s="666">
        <f>VLOOKUP(年度マスタ!$K$4&amp;"_"&amp;年度マスタ!$K$9,データシート3!A:AB,MATCH("ea_"&amp;$Y9&amp;"_年間発電",データシート3!$A$1:$AB$1,0),0)/10^3</f>
        <v>66532.184999999998</v>
      </c>
      <c r="AE9" s="667">
        <f t="shared" si="0"/>
        <v>2.3951586599999999</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5700</v>
      </c>
      <c r="P11" s="654">
        <f>VLOOKUP(年度マスタ!$K$4&amp;"_"&amp;P$5,データシート1!$A:$BT,MATCH("cb_"&amp;$G11,データシート1!$A$1:$BT$1,0),0)</f>
        <v>5700</v>
      </c>
      <c r="Q11" s="654">
        <f>VLOOKUP(年度マスタ!$K$4&amp;"_"&amp;Q$5,データシート1!$A:$BT,MATCH("cb_"&amp;$G11,データシート1!$A$1:$BT$1,0),0)</f>
        <v>5700</v>
      </c>
      <c r="R11" s="655">
        <f>VLOOKUP(年度マスタ!$K$4&amp;"_"&amp;R$5,データシート1!$A:$BT,MATCH("cb_"&amp;$G11,データシート1!$A$1:$BT$1,0),0)</f>
        <v>5700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11567.190000000002</v>
      </c>
      <c r="K12" s="651">
        <f t="shared" ref="K12:Q12" si="1">SUM(K6:K11)</f>
        <v>12149.02</v>
      </c>
      <c r="L12" s="651">
        <f t="shared" si="1"/>
        <v>13768.12</v>
      </c>
      <c r="M12" s="651">
        <f t="shared" si="1"/>
        <v>14920.990000000002</v>
      </c>
      <c r="N12" s="651">
        <f t="shared" si="1"/>
        <v>15809.370000000003</v>
      </c>
      <c r="O12" s="651">
        <f t="shared" si="1"/>
        <v>23287.180000000008</v>
      </c>
      <c r="P12" s="651">
        <f t="shared" si="1"/>
        <v>24662.410000000003</v>
      </c>
      <c r="Q12" s="651">
        <f t="shared" si="1"/>
        <v>25416.25</v>
      </c>
      <c r="R12" s="652">
        <f t="shared" ref="R12" si="2">SUM(R6:R11)</f>
        <v>26369.219999999994</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1617</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2.18979795</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15.39743593</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6202.7482128000011</v>
      </c>
      <c r="K19" s="615">
        <f>K6*別紙!$C5/100*別紙!$E5/10^3</f>
        <v>6582.5021843999994</v>
      </c>
      <c r="L19" s="615">
        <f>L6*別紙!$C5/100*別紙!$E5/10^3</f>
        <v>6945.4184724000006</v>
      </c>
      <c r="M19" s="615">
        <f>M6*別紙!$C5/100*別紙!$E5/10^3</f>
        <v>7318.0197288000018</v>
      </c>
      <c r="N19" s="615">
        <f>N6*別紙!$C5/100*別紙!$E5/10^3</f>
        <v>7868.8508064000043</v>
      </c>
      <c r="O19" s="615">
        <f>O6*別紙!$C5/100*別紙!$E5/10^3</f>
        <v>8386.714587600005</v>
      </c>
      <c r="P19" s="615">
        <f>P6*別紙!$C5/100*別紙!$E5/10^3</f>
        <v>9065.0584152000065</v>
      </c>
      <c r="Q19" s="615">
        <f>Q6*別紙!$C5/100*別紙!$E5/10^3</f>
        <v>9969.7568759999958</v>
      </c>
      <c r="R19" s="639">
        <f>R6*別紙!$C5/100*別紙!$E5/10^3</f>
        <v>10825.886480399984</v>
      </c>
      <c r="S19" s="572"/>
      <c r="T19" s="191"/>
      <c r="U19" s="588"/>
      <c r="W19" s="201"/>
      <c r="X19" s="201"/>
      <c r="Y19" s="173"/>
      <c r="Z19" s="628" t="s">
        <v>389</v>
      </c>
      <c r="AA19" s="671"/>
      <c r="AB19" s="672"/>
      <c r="AC19" s="673">
        <f>SUM($AC$6,$AC$9,$AC$10,$AC$13)</f>
        <v>809649</v>
      </c>
      <c r="AD19" s="673">
        <f>SUM($AD$6,$AD$9,$AD$10,$AD$13)</f>
        <v>1053576.2609999999</v>
      </c>
      <c r="AE19" s="674">
        <f>SUM($AE$6,$AE$9,$AE$10,$AE$13,$AE$17,$AE$18)</f>
        <v>55.515979275999996</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1612</v>
      </c>
      <c r="D20" s="171"/>
      <c r="E20" s="172"/>
      <c r="F20" s="171"/>
      <c r="G20" s="622" t="s">
        <v>374</v>
      </c>
      <c r="H20" s="623"/>
      <c r="I20" s="642"/>
      <c r="J20" s="640">
        <f>J7*別紙!$C6/100*別紙!$E6/10^3</f>
        <v>8464.0105499999991</v>
      </c>
      <c r="K20" s="617">
        <f>K7*別紙!$C6/100*別紙!$E6/10^3</f>
        <v>8815.071054</v>
      </c>
      <c r="L20" s="617">
        <f>L7*別紙!$C6/100*別紙!$E6/10^3</f>
        <v>10556.749146</v>
      </c>
      <c r="M20" s="617">
        <f>M7*別紙!$C6/100*別紙!$E6/10^3</f>
        <v>11671.042169999999</v>
      </c>
      <c r="N20" s="617">
        <f>N7*別紙!$C6/100*別紙!$E6/10^3</f>
        <v>12239.035313999995</v>
      </c>
      <c r="O20" s="617">
        <f>O7*別紙!$C6/100*別紙!$E6/10^3</f>
        <v>14019.867102000002</v>
      </c>
      <c r="P20" s="617">
        <f>P7*別紙!$C6/100*別紙!$E6/10^3</f>
        <v>15091.302702000001</v>
      </c>
      <c r="Q20" s="617">
        <f>Q7*別紙!$C6/100*別紙!$E6/10^3</f>
        <v>15091.302702000003</v>
      </c>
      <c r="R20" s="634">
        <f>R7*別紙!$C6/100*別紙!$E6/10^3</f>
        <v>15408.235998000004</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39945.599999999999</v>
      </c>
      <c r="P24" s="654">
        <f>P11*別紙!$C10/100*別紙!$E10/10^3</f>
        <v>39945.599999999999</v>
      </c>
      <c r="Q24" s="654">
        <f>Q11*別紙!$C10/100*別紙!$E10/10^3</f>
        <v>39945.599999999999</v>
      </c>
      <c r="R24" s="655">
        <f>R11*別紙!$C10/100*別紙!$E10/10^3</f>
        <v>39945.599999999999</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14666.7587628</v>
      </c>
      <c r="K25" s="657">
        <f t="shared" si="3"/>
        <v>15397.5732384</v>
      </c>
      <c r="L25" s="657">
        <f t="shared" si="3"/>
        <v>17502.167618400003</v>
      </c>
      <c r="M25" s="657">
        <f t="shared" si="3"/>
        <v>18989.061898799999</v>
      </c>
      <c r="N25" s="657">
        <f t="shared" si="3"/>
        <v>20107.886120399999</v>
      </c>
      <c r="O25" s="657">
        <f t="shared" si="3"/>
        <v>62352.181689600009</v>
      </c>
      <c r="P25" s="657">
        <f t="shared" si="3"/>
        <v>64101.961117200008</v>
      </c>
      <c r="Q25" s="657">
        <f t="shared" si="3"/>
        <v>65006.659577999999</v>
      </c>
      <c r="R25" s="658">
        <f t="shared" ref="R25" si="4">SUM(R19:R24)</f>
        <v>66179.722478399985</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136193.08269748019</v>
      </c>
      <c r="K26" s="654">
        <f>(VLOOKUP(年度マスタ!$K$4&amp;"_"&amp;K$18,データシート1!$A:$BT,MATCH("da_合計",データシート1!$A$1:$BT$1,0),0))/10^3</f>
        <v>130731.94699202396</v>
      </c>
      <c r="L26" s="654">
        <f>(VLOOKUP(年度マスタ!$K$4&amp;"_"&amp;L$18,データシート1!$A:$BT,MATCH("da_合計",データシート1!$A$1:$BT$1,0),0))/10^3</f>
        <v>122242.8844804453</v>
      </c>
      <c r="M26" s="654">
        <f>(VLOOKUP(年度マスタ!$K$4&amp;"_"&amp;M$18,データシート1!$A:$BT,MATCH("da_合計",データシート1!$A$1:$BT$1,0),0))/10^3</f>
        <v>121013.64272997182</v>
      </c>
      <c r="N26" s="654">
        <f>(VLOOKUP(年度マスタ!$K$4&amp;"_"&amp;N$18,データシート1!$A:$BT,MATCH("da_合計",データシート1!$A$1:$BT$1,0),0))/10^3</f>
        <v>119568.1530450557</v>
      </c>
      <c r="O26" s="654">
        <f>(VLOOKUP(年度マスタ!$K$4&amp;"_"&amp;O$18,データシート1!$A:$BT,MATCH("da_合計",データシート1!$A$1:$BT$1,0),0))/10^3</f>
        <v>122279.26555828495</v>
      </c>
      <c r="P26" s="654">
        <f>(VLOOKUP(年度マスタ!$K$4&amp;"_"&amp;P$18,データシート1!$A:$BT,MATCH("da_合計",データシート1!$A$1:$BT$1,0),0))/10^3</f>
        <v>130436.59355560847</v>
      </c>
      <c r="Q26" s="654">
        <f>(VLOOKUP(年度マスタ!$K$4&amp;"_"&amp;Q$18,データシート1!$A:$BT,MATCH("da_合計",データシート1!$A$1:$BT$1,0),0))/10^3</f>
        <v>135372.28738140277</v>
      </c>
      <c r="R26" s="655">
        <f>Q26</f>
        <v>135372.28738140277</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0.10769092285970674</v>
      </c>
      <c r="K27" s="839">
        <f t="shared" ref="K27:P27" si="5">K25/K26</f>
        <v>0.11777972861782143</v>
      </c>
      <c r="L27" s="839">
        <f t="shared" si="5"/>
        <v>0.14317534875577773</v>
      </c>
      <c r="M27" s="839">
        <f t="shared" si="5"/>
        <v>0.15691670352550191</v>
      </c>
      <c r="N27" s="839">
        <f t="shared" si="5"/>
        <v>0.16817091849552063</v>
      </c>
      <c r="O27" s="839">
        <f t="shared" si="5"/>
        <v>0.50991622663843661</v>
      </c>
      <c r="P27" s="839">
        <f t="shared" si="5"/>
        <v>0.49144154542698704</v>
      </c>
      <c r="Q27" s="839">
        <f>Q25/Q26</f>
        <v>0.48020655361202469</v>
      </c>
      <c r="R27" s="840">
        <f>R25/R26</f>
        <v>0.48887201183165979</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1615</v>
      </c>
      <c r="AD50" s="1136" t="s">
        <v>1616</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0.48887201183165979</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7.782806077817213</v>
      </c>
      <c r="AA52" s="173"/>
      <c r="AB52" s="678" t="s">
        <v>413</v>
      </c>
      <c r="AC52" s="679">
        <f>$AD6</f>
        <v>987044.076</v>
      </c>
      <c r="AD52" s="680">
        <f>R19+R20</f>
        <v>26234.122478399986</v>
      </c>
      <c r="AE52" s="681">
        <f t="shared" ref="AE52:AE54" si="6">IFERROR(AD52/AC52,"-")</f>
        <v>2.6578471130401665E-2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918203.97361859714</v>
      </c>
      <c r="Z53" s="1130"/>
      <c r="AA53" s="173"/>
      <c r="AB53" s="678" t="s">
        <v>377</v>
      </c>
      <c r="AC53" s="679">
        <f>$AD9</f>
        <v>66532.184999999998</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1159</v>
      </c>
      <c r="AK54" s="443">
        <f>VLOOKUP(年度マスタ!$K$4&amp;"_"&amp;AK$53,データシート1!$A$1:$BT$2000,MATCH("ca_太陽光発電（10kW未満）",データシート1!$A$1:$BT$1,0),0)</f>
        <v>1219</v>
      </c>
      <c r="AL54" s="443">
        <f>VLOOKUP(年度マスタ!$K$4&amp;"_"&amp;AL$53,データシート1!$A$1:$BT$2000,MATCH("ca_太陽光発電（10kW未満）",データシート1!$A$1:$BT$1,0),0)</f>
        <v>1280</v>
      </c>
      <c r="AM54" s="443">
        <f>VLOOKUP(年度マスタ!$K$4&amp;"_"&amp;AM$53,データシート1!$A$1:$BT$2000,MATCH("ca_太陽光発電（10kW未満）",データシート1!$A$1:$BT$1,0),0)</f>
        <v>1337</v>
      </c>
      <c r="AN54" s="443">
        <f>VLOOKUP(年度マスタ!$K$4&amp;"_"&amp;AN$53,データシート1!$A$1:$BT$2000,MATCH("ca_太陽光発電（10kW未満）",データシート1!$A$1:$BT$1,0),0)</f>
        <v>1414</v>
      </c>
      <c r="AO54" s="443">
        <f>VLOOKUP(年度マスタ!$K$4&amp;"_"&amp;AO$53,データシート1!$A$1:$BT$2000,MATCH("ca_太陽光発電（10kW未満）",データシート1!$A$1:$BT$1,0),0)</f>
        <v>1493</v>
      </c>
      <c r="AP54" s="443">
        <f>VLOOKUP(年度マスタ!$K$4&amp;"_"&amp;AP$53,データシート1!$A$1:$BT$2000,MATCH("ca_太陽光発電（10kW未満）",データシート1!$A$1:$BT$1,0),0)</f>
        <v>1591</v>
      </c>
      <c r="AQ54" s="443">
        <f>VLOOKUP(年度マスタ!$K$4&amp;"_"&amp;AQ$53,データシート1!$A$1:$BT$2000,MATCH("ca_太陽光発電（10kW未満）",データシート1!$A$1:$BT$1,0),0)</f>
        <v>1707</v>
      </c>
      <c r="AR54" s="443">
        <f>VLOOKUP(年度マスタ!$K$4&amp;"_"&amp;AR$53,データシート1!$A$1:$BT$2000,MATCH("ca_太陽光発電（10kW未満）",データシート1!$A$1:$BT$1,0),0)</f>
        <v>1830</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筑前町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福岡県</v>
      </c>
      <c r="AY12" s="1023" t="str">
        <f>年度マスタ!$J4</f>
        <v>筑前町</v>
      </c>
      <c r="AZ12" s="1023" t="str">
        <f>年度マスタ!$K4</f>
        <v>40447</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46220</v>
      </c>
      <c r="AY21" s="18" t="str">
        <f>IF(IFERROR(比較地域マスタ!$Z6,"")=0,"",IFERROR(比較地域マスタ!$Z6,""))</f>
        <v>南さつま市</v>
      </c>
      <c r="BB21" s="110" t="str">
        <f t="shared" ref="BB21:BC68" si="0">AX21</f>
        <v>46220</v>
      </c>
      <c r="BC21" s="1031" t="str">
        <f t="shared" si="0"/>
        <v>南さつま市</v>
      </c>
      <c r="BD21" s="34">
        <f>SUM(BE21,BI21:BK21,BQ21)</f>
        <v>165.29919698634168</v>
      </c>
      <c r="BE21" s="34">
        <f>SUM(BF21:BH21)</f>
        <v>33.273884316887468</v>
      </c>
      <c r="BF21" s="34">
        <f>VLOOKUP($AX21&amp;"_"&amp;$BC$14,データシート1!$A:$BT,MATCH($BC$12&amp;"_"&amp;BF$20,データシート1!$A$1:$BT$1,0),0)</f>
        <v>18.35465031592134</v>
      </c>
      <c r="BG21" s="34">
        <f>VLOOKUP($AX21&amp;"_"&amp;$BC$14,データシート1!$A:$BT,MATCH($BC$12&amp;"_"&amp;BG$20,データシート1!$A$1:$BT$1,0),0)</f>
        <v>2.0782361161525316</v>
      </c>
      <c r="BH21" s="34">
        <f>VLOOKUP($AX21&amp;"_"&amp;$BC$14,データシート1!$A:$BT,MATCH($BC$12&amp;"_"&amp;BH$20,データシート1!$A$1:$BT$1,0),0)</f>
        <v>12.840997884813598</v>
      </c>
      <c r="BI21" s="34">
        <f>VLOOKUP($AX21&amp;"_"&amp;$BC$14,データシート1!$A:$BT,MATCH($BC$12&amp;"_"&amp;BI$20,データシート1!$A$1:$BT$1,0),0)</f>
        <v>33.46816506830146</v>
      </c>
      <c r="BJ21" s="34">
        <f>VLOOKUP($AX21&amp;"_"&amp;$BC$14,データシート1!$A:$BT,MATCH($BC$12&amp;"_"&amp;BJ$20,データシート1!$A$1:$BT$1,0),0)</f>
        <v>31.412584004479172</v>
      </c>
      <c r="BK21" s="34">
        <f t="shared" ref="BK21:BK68" si="1">SUM(BL21,BO21:BP21)</f>
        <v>64.239121375479812</v>
      </c>
      <c r="BL21" s="34">
        <f t="shared" ref="BL21:BL67" si="2">SUM(BM21:BN21)</f>
        <v>62.317660058137591</v>
      </c>
      <c r="BM21" s="34">
        <f>VLOOKUP($AX21&amp;"_"&amp;$BC$14,データシート1!$A:$BT,MATCH($BC$12&amp;"_"&amp;BM$20,データシート1!$A$1:$BT$1,0),0)</f>
        <v>27.723649340517522</v>
      </c>
      <c r="BN21" s="34">
        <f>VLOOKUP($AX21&amp;"_"&amp;$BC$14,データシート1!$A:$BT,MATCH($BC$12&amp;"_"&amp;BN$20,データシート1!$A$1:$BT$1,0),0)</f>
        <v>34.594010717620066</v>
      </c>
      <c r="BO21" s="34">
        <f>VLOOKUP($AX21&amp;"_"&amp;$BC$14,データシート1!$A:$BT,MATCH($BC$12&amp;"_"&amp;BO$20,データシート1!$A$1:$BT$1,0),0)</f>
        <v>1.9214613173422199</v>
      </c>
      <c r="BP21" s="34">
        <f>VLOOKUP($AX21&amp;"_"&amp;$BC$14,データシート1!$A:$BT,MATCH($BC$12&amp;"_"&amp;BP$20,データシート1!$A$1:$BT$1,0),0)</f>
        <v>0</v>
      </c>
      <c r="BQ21" s="34">
        <f>VLOOKUP($AX21&amp;"_"&amp;$BC$14,データシート1!$A:$BT,MATCH($BC$12&amp;"_"&amp;BQ$20,データシート1!$A$1:$BT$1,0),0)</f>
        <v>2.905442221193804</v>
      </c>
      <c r="BR21" s="35">
        <f t="shared" ref="BR21:BR68" si="3">BD21</f>
        <v>165.29919698634168</v>
      </c>
      <c r="BT21" s="111" t="str">
        <f t="shared" ref="BT21:BT68" si="4">AY21</f>
        <v>南さつま市</v>
      </c>
      <c r="BU21" s="34">
        <f>BD21</f>
        <v>165.29919698634168</v>
      </c>
      <c r="BV21" s="60">
        <f>BE21/$BR21</f>
        <v>0.20129489388648886</v>
      </c>
      <c r="BW21" s="60">
        <f t="shared" ref="BW21:CH42" si="5">BF21/$BR21</f>
        <v>0.11103895633224369</v>
      </c>
      <c r="BX21" s="60">
        <f t="shared" si="5"/>
        <v>1.2572572366000373E-2</v>
      </c>
      <c r="BY21" s="60">
        <f t="shared" si="5"/>
        <v>7.7683365188244813E-2</v>
      </c>
      <c r="BZ21" s="60">
        <f t="shared" si="5"/>
        <v>0.20247022174624879</v>
      </c>
      <c r="CA21" s="60">
        <f t="shared" si="5"/>
        <v>0.19003470420412705</v>
      </c>
      <c r="CB21" s="60">
        <f t="shared" si="5"/>
        <v>0.38862331182883936</v>
      </c>
      <c r="CC21" s="60">
        <f t="shared" si="5"/>
        <v>0.37699916995535537</v>
      </c>
      <c r="CD21" s="60">
        <f t="shared" si="5"/>
        <v>0.16771799165369367</v>
      </c>
      <c r="CE21" s="60">
        <f t="shared" si="5"/>
        <v>0.20928117830166165</v>
      </c>
      <c r="CF21" s="60">
        <f t="shared" si="5"/>
        <v>1.1624141873484033E-2</v>
      </c>
      <c r="CG21" s="60">
        <f t="shared" si="5"/>
        <v>0</v>
      </c>
      <c r="CH21" s="60">
        <f>BQ21/$BR21</f>
        <v>1.7576868334296111E-2</v>
      </c>
      <c r="CI21" s="112">
        <f t="shared" ref="CI21:CI68" si="6">BR21/$BR21</f>
        <v>1</v>
      </c>
      <c r="CK21" s="113" t="str">
        <f t="shared" ref="CK21:CK68" si="7">AY21</f>
        <v>南さつま市</v>
      </c>
      <c r="CL21" s="114">
        <f>CN21+CP21+CR21</f>
        <v>33.273884316887468</v>
      </c>
      <c r="CM21" s="61">
        <f>IF(IF(CL21=0,0,CW21/CL21)&gt;1,1,IF(CL21=0,0,CW21/CL21))</f>
        <v>0.10311390059917554</v>
      </c>
      <c r="CN21" s="62">
        <f>BF21</f>
        <v>18.35465031592134</v>
      </c>
      <c r="CO21" s="61">
        <f>IF(IF(CN21=0,0,CX21/CN21)&gt;1,1,IF(CN21=0,0,CX21/CN21))</f>
        <v>0.18692810491866763</v>
      </c>
      <c r="CP21" s="62">
        <f t="shared" ref="CP21:CP68" si="8">BG21</f>
        <v>2.0782361161525316</v>
      </c>
      <c r="CQ21" s="61">
        <f>IF(IF(CP21=0,0,CY21/CP21)&gt;1,1,IF(CP21=0,0,CY21/CP21))</f>
        <v>0</v>
      </c>
      <c r="CR21" s="62">
        <f t="shared" ref="CR21:CR68" si="9">BH21</f>
        <v>12.840997884813598</v>
      </c>
      <c r="CS21" s="61">
        <f>IF(IF(CR21=0,0,CZ21/CR21)&gt;1,1,IF(CR21=0,0,CZ21/CR21))</f>
        <v>0</v>
      </c>
      <c r="CT21" s="62">
        <f t="shared" ref="CT21:CT68" si="10">BI21</f>
        <v>33.46816506830146</v>
      </c>
      <c r="CU21" s="63">
        <f>IF(IF(CT21=0,0,DA21/CT21)&gt;1,1,IF(CT21=0,0,DA21/CT21))</f>
        <v>0</v>
      </c>
      <c r="CV21" s="16"/>
      <c r="CW21" s="956">
        <f>SUM(CX21:CZ21)</f>
        <v>3.431</v>
      </c>
      <c r="CX21" s="957">
        <f>VLOOKUP($AX21&amp;"_"&amp;$CW$14,データシート1!$A:$BT,MATCH($CW$12&amp;"_"&amp;CX$20,データシート1!$A$1:$BT$1,0),0)</f>
        <v>3.431</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3.431</v>
      </c>
      <c r="DE21" s="16"/>
      <c r="DF21" s="115">
        <f>VLOOKUP($AX21&amp;"_"&amp;$DF$14,データシート1!$A:$BT,MATCH($DF$12&amp;"_"&amp;DF$20,データシート1!$A$1:$BT$1,0),0)</f>
        <v>1</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1</v>
      </c>
      <c r="DM21" s="16"/>
      <c r="DN21" s="118">
        <f>IF($DD21=0,0,ROUND(CX21/$DD21,2))</f>
        <v>1</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40212</v>
      </c>
      <c r="AY22" s="18" t="str">
        <f>IF(IFERROR(比較地域マスタ!$Z7,"")=0,"",IFERROR(比較地域マスタ!$Z7,""))</f>
        <v>大川市</v>
      </c>
      <c r="BB22" s="110" t="str">
        <f t="shared" si="0"/>
        <v>40212</v>
      </c>
      <c r="BC22" s="1031" t="str">
        <f t="shared" si="0"/>
        <v>大川市</v>
      </c>
      <c r="BD22" s="34">
        <f t="shared" ref="BD22:BD68" si="14">SUM(BE22,BI22:BK22,BQ22)</f>
        <v>223.78531525315958</v>
      </c>
      <c r="BE22" s="34">
        <f t="shared" ref="BE22:BE67" si="15">SUM(BF22:BH22)</f>
        <v>90.190988277809424</v>
      </c>
      <c r="BF22" s="34">
        <f>VLOOKUP($AX22&amp;"_"&amp;$BC$14,データシート1!$A:$BT,MATCH($BC$12&amp;"_"&amp;BF$20,データシート1!$A$1:$BT$1,0),0)</f>
        <v>80.415296590399649</v>
      </c>
      <c r="BG22" s="34">
        <f>VLOOKUP($AX22&amp;"_"&amp;$BC$14,データシート1!$A:$BT,MATCH($BC$12&amp;"_"&amp;BG$20,データシート1!$A$1:$BT$1,0),0)</f>
        <v>1.3517879599580536</v>
      </c>
      <c r="BH22" s="34">
        <f>VLOOKUP($AX22&amp;"_"&amp;$BC$14,データシート1!$A:$BT,MATCH($BC$12&amp;"_"&amp;BH$20,データシート1!$A$1:$BT$1,0),0)</f>
        <v>8.4239037274517123</v>
      </c>
      <c r="BI22" s="34">
        <f>VLOOKUP($AX22&amp;"_"&amp;$BC$14,データシート1!$A:$BT,MATCH($BC$12&amp;"_"&amp;BI$20,データシート1!$A$1:$BT$1,0),0)</f>
        <v>39.05798203765319</v>
      </c>
      <c r="BJ22" s="34">
        <f>VLOOKUP($AX22&amp;"_"&amp;$BC$14,データシート1!$A:$BT,MATCH($BC$12&amp;"_"&amp;BJ$20,データシート1!$A$1:$BT$1,0),0)</f>
        <v>25.16627442689008</v>
      </c>
      <c r="BK22" s="34">
        <f t="shared" si="1"/>
        <v>63.169681405506481</v>
      </c>
      <c r="BL22" s="34">
        <f t="shared" si="2"/>
        <v>61.115712454136272</v>
      </c>
      <c r="BM22" s="34">
        <f>VLOOKUP($AX22&amp;"_"&amp;$BC$14,データシート1!$A:$BT,MATCH($BC$12&amp;"_"&amp;BM$20,データシート1!$A$1:$BT$1,0),0)</f>
        <v>29.277141408181585</v>
      </c>
      <c r="BN22" s="34">
        <f>VLOOKUP($AX22&amp;"_"&amp;$BC$14,データシート1!$A:$BT,MATCH($BC$12&amp;"_"&amp;BN$20,データシート1!$A$1:$BT$1,0),0)</f>
        <v>31.838571045954691</v>
      </c>
      <c r="BO22" s="34">
        <f>VLOOKUP($AX22&amp;"_"&amp;$BC$14,データシート1!$A:$BT,MATCH($BC$12&amp;"_"&amp;BO$20,データシート1!$A$1:$BT$1,0),0)</f>
        <v>1.9181332522205601</v>
      </c>
      <c r="BP22" s="34">
        <f>VLOOKUP($AX22&amp;"_"&amp;$BC$14,データシート1!$A:$BT,MATCH($BC$12&amp;"_"&amp;BP$20,データシート1!$A$1:$BT$1,0),0)</f>
        <v>0.13583569914965027</v>
      </c>
      <c r="BQ22" s="34">
        <f>VLOOKUP($AX22&amp;"_"&amp;$BC$14,データシート1!$A:$BT,MATCH($BC$12&amp;"_"&amp;BQ$20,データシート1!$A$1:$BT$1,0),0)</f>
        <v>6.200389105300423</v>
      </c>
      <c r="BR22" s="35">
        <f t="shared" si="3"/>
        <v>223.78531525315958</v>
      </c>
      <c r="BT22" s="121" t="str">
        <f t="shared" si="4"/>
        <v>大川市</v>
      </c>
      <c r="BU22" s="33">
        <f>BD22</f>
        <v>223.78531525315958</v>
      </c>
      <c r="BV22" s="59">
        <f t="shared" ref="BV22:BZ68" si="16">BE22/$BR22</f>
        <v>0.40302460496918613</v>
      </c>
      <c r="BW22" s="59">
        <f t="shared" si="5"/>
        <v>0.35934125748791412</v>
      </c>
      <c r="BX22" s="59">
        <f t="shared" si="5"/>
        <v>6.0405570331048247E-3</v>
      </c>
      <c r="BY22" s="59">
        <f t="shared" si="5"/>
        <v>3.7642790448167159E-2</v>
      </c>
      <c r="BZ22" s="59">
        <f t="shared" si="5"/>
        <v>0.17453326637392816</v>
      </c>
      <c r="CA22" s="59">
        <f t="shared" si="5"/>
        <v>0.11245721998523656</v>
      </c>
      <c r="CB22" s="59">
        <f t="shared" si="5"/>
        <v>0.2822780455189613</v>
      </c>
      <c r="CC22" s="59">
        <f t="shared" si="5"/>
        <v>0.27309974465928855</v>
      </c>
      <c r="CD22" s="59">
        <f t="shared" si="5"/>
        <v>0.13082691049259196</v>
      </c>
      <c r="CE22" s="59">
        <f t="shared" si="5"/>
        <v>0.14227283416669659</v>
      </c>
      <c r="CF22" s="59">
        <f t="shared" si="5"/>
        <v>8.5713097396522692E-3</v>
      </c>
      <c r="CG22" s="59">
        <f t="shared" si="5"/>
        <v>6.0699112002047433E-4</v>
      </c>
      <c r="CH22" s="59">
        <f t="shared" si="5"/>
        <v>2.7706863152687947E-2</v>
      </c>
      <c r="CI22" s="122">
        <f t="shared" si="6"/>
        <v>1</v>
      </c>
      <c r="CK22" s="123" t="str">
        <f t="shared" si="7"/>
        <v>大川市</v>
      </c>
      <c r="CL22" s="124">
        <f t="shared" ref="CL22:CL68" si="17">CN22+CP22+CR22</f>
        <v>90.190988277809424</v>
      </c>
      <c r="CM22" s="65">
        <f t="shared" ref="CM22:CM68" si="18">IF(IF(CL22=0,0,CW22/CL22)&gt;1,1,IF(CL22=0,0,CW22/CL22))</f>
        <v>0</v>
      </c>
      <c r="CN22" s="66">
        <f t="shared" ref="CN22:CN68" si="19">BF22</f>
        <v>80.415296590399649</v>
      </c>
      <c r="CO22" s="65">
        <f t="shared" ref="CO22:CO68" si="20">IF(IF(CN22=0,0,CX22/CN22)&gt;1,1,IF(CN22=0,0,CX22/CN22))</f>
        <v>0</v>
      </c>
      <c r="CP22" s="66">
        <f t="shared" si="8"/>
        <v>1.3517879599580536</v>
      </c>
      <c r="CQ22" s="65">
        <f t="shared" ref="CQ22:CQ68" si="21">IF(IF(CP22=0,0,CY22/CP22)&gt;1,1,IF(CP22=0,0,CY22/CP22))</f>
        <v>0</v>
      </c>
      <c r="CR22" s="66">
        <f t="shared" si="9"/>
        <v>8.4239037274517123</v>
      </c>
      <c r="CS22" s="65">
        <f t="shared" ref="CS22:CS68" si="22">IF(IF(CR22=0,0,CZ22/CR22)&gt;1,1,IF(CR22=0,0,CZ22/CR22))</f>
        <v>0</v>
      </c>
      <c r="CT22" s="66">
        <f t="shared" si="10"/>
        <v>39.05798203765319</v>
      </c>
      <c r="CU22" s="67">
        <f t="shared" ref="CU22:CU68" si="23">IF(IF(CT22=0,0,DA22/CT22)&gt;1,1,IF(CT22=0,0,DA22/CT22))</f>
        <v>7.0843393735306653E-2</v>
      </c>
      <c r="CV22" s="16"/>
      <c r="CW22" s="959">
        <f t="shared" ref="CW22:CW68" si="24">SUM(CX22:CZ22)</f>
        <v>0</v>
      </c>
      <c r="CX22" s="960">
        <f>VLOOKUP($AX22&amp;"_"&amp;$CW$14,データシート1!$A:$BT,MATCH($CW$12&amp;"_"&amp;CX$20,データシート1!$A$1:$BT$1,0),0)</f>
        <v>0</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2.7669999999999999</v>
      </c>
      <c r="DB22" s="960">
        <f>VLOOKUP($AX22&amp;"_"&amp;$CW$14,データシート1!$A:$BT,MATCH($CW$12&amp;"_"&amp;DB$20,データシート1!$A$1:$BT$1,0),0)</f>
        <v>0</v>
      </c>
      <c r="DC22" s="960">
        <f>VLOOKUP($AX22&amp;"_"&amp;$CW$14,データシート1!$A:$BT,MATCH($CW$12&amp;"_"&amp;DC$20,データシート1!$A$1:$BT$1,0),0)</f>
        <v>0</v>
      </c>
      <c r="DD22" s="961">
        <f t="shared" si="11"/>
        <v>2.7669999999999999</v>
      </c>
      <c r="DE22" s="16"/>
      <c r="DF22" s="125">
        <f>VLOOKUP($AX22&amp;"_"&amp;$DF$14,データシート1!$A:$BT,MATCH($DF$12&amp;"_"&amp;DF$20,データシート1!$A$1:$BT$1,0),0)</f>
        <v>0</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1</v>
      </c>
      <c r="DJ22" s="64">
        <f>VLOOKUP($AX22&amp;"_"&amp;$DF$14,データシート1!$A:$BT,MATCH($DF$12&amp;"_"&amp;DJ$20,データシート1!$A$1:$BT$1,0),0)</f>
        <v>0</v>
      </c>
      <c r="DK22" s="64">
        <f>VLOOKUP($AX22&amp;"_"&amp;$DF$14,データシート1!$A:$BT,MATCH($DF$12&amp;"_"&amp;DK$20,データシート1!$A$1:$BT$1,0),0)</f>
        <v>0</v>
      </c>
      <c r="DL22" s="68">
        <f t="shared" si="12"/>
        <v>1</v>
      </c>
      <c r="DM22" s="16"/>
      <c r="DN22" s="126">
        <f>IF($DD22=0,0,ROUND(CX22/$DD22,2))</f>
        <v>0</v>
      </c>
      <c r="DO22" s="127">
        <f>IF($DD22=0,0,ROUND(CY22/$DD22,2))</f>
        <v>0</v>
      </c>
      <c r="DP22" s="127">
        <f t="shared" si="13"/>
        <v>0</v>
      </c>
      <c r="DQ22" s="127">
        <f t="shared" si="13"/>
        <v>1</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27301</v>
      </c>
      <c r="AY23" s="18" t="str">
        <f>IF(IFERROR(比較地域マスタ!$Z8,"")=0,"",IFERROR(比較地域マスタ!$Z8,""))</f>
        <v>島本町</v>
      </c>
      <c r="BB23" s="110" t="str">
        <f t="shared" si="0"/>
        <v>27301</v>
      </c>
      <c r="BC23" s="1031" t="str">
        <f t="shared" si="0"/>
        <v>島本町</v>
      </c>
      <c r="BD23" s="34">
        <f t="shared" si="14"/>
        <v>102.35597956967403</v>
      </c>
      <c r="BE23" s="34">
        <f t="shared" si="15"/>
        <v>34.244090922725988</v>
      </c>
      <c r="BF23" s="34">
        <f>VLOOKUP($AX23&amp;"_"&amp;$BC$14,データシート1!$A:$BT,MATCH($BC$12&amp;"_"&amp;BF$20,データシート1!$A$1:$BT$1,0),0)</f>
        <v>33.86980085447891</v>
      </c>
      <c r="BG23" s="34">
        <f>VLOOKUP($AX23&amp;"_"&amp;$BC$14,データシート1!$A:$BT,MATCH($BC$12&amp;"_"&amp;BG$20,データシート1!$A$1:$BT$1,0),0)</f>
        <v>0.37429006824707728</v>
      </c>
      <c r="BH23" s="34">
        <f>VLOOKUP($AX23&amp;"_"&amp;$BC$14,データシート1!$A:$BT,MATCH($BC$12&amp;"_"&amp;BH$20,データシート1!$A$1:$BT$1,0),0)</f>
        <v>0</v>
      </c>
      <c r="BI23" s="34">
        <f>VLOOKUP($AX23&amp;"_"&amp;$BC$14,データシート1!$A:$BT,MATCH($BC$12&amp;"_"&amp;BI$20,データシート1!$A$1:$BT$1,0),0)</f>
        <v>17.775445815727586</v>
      </c>
      <c r="BJ23" s="34">
        <f>VLOOKUP($AX23&amp;"_"&amp;$BC$14,データシート1!$A:$BT,MATCH($BC$12&amp;"_"&amp;BJ$20,データシート1!$A$1:$BT$1,0),0)</f>
        <v>27.235189341173498</v>
      </c>
      <c r="BK23" s="34">
        <f t="shared" si="1"/>
        <v>20.034474507326962</v>
      </c>
      <c r="BL23" s="34">
        <f t="shared" si="2"/>
        <v>18.171984168456152</v>
      </c>
      <c r="BM23" s="34">
        <f>VLOOKUP($AX23&amp;"_"&amp;$BC$14,データシート1!$A:$BT,MATCH($BC$12&amp;"_"&amp;BM$20,データシート1!$A$1:$BT$1,0),0)</f>
        <v>13.265164112337041</v>
      </c>
      <c r="BN23" s="34">
        <f>VLOOKUP($AX23&amp;"_"&amp;$BC$14,データシート1!$A:$BT,MATCH($BC$12&amp;"_"&amp;BN$20,データシート1!$A$1:$BT$1,0),0)</f>
        <v>4.9068200561191118</v>
      </c>
      <c r="BO23" s="34">
        <f>VLOOKUP($AX23&amp;"_"&amp;$BC$14,データシート1!$A:$BT,MATCH($BC$12&amp;"_"&amp;BO$20,データシート1!$A$1:$BT$1,0),0)</f>
        <v>1.8624903388708101</v>
      </c>
      <c r="BP23" s="34">
        <f>VLOOKUP($AX23&amp;"_"&amp;$BC$14,データシート1!$A:$BT,MATCH($BC$12&amp;"_"&amp;BP$20,データシート1!$A$1:$BT$1,0),0)</f>
        <v>0</v>
      </c>
      <c r="BQ23" s="34">
        <f>VLOOKUP($AX23&amp;"_"&amp;$BC$14,データシート1!$A:$BT,MATCH($BC$12&amp;"_"&amp;BQ$20,データシート1!$A$1:$BT$1,0),0)</f>
        <v>3.0667789827199998</v>
      </c>
      <c r="BR23" s="35">
        <f t="shared" si="3"/>
        <v>102.35597956967403</v>
      </c>
      <c r="BT23" s="121" t="str">
        <f t="shared" si="4"/>
        <v>島本町</v>
      </c>
      <c r="BU23" s="33">
        <f t="shared" ref="BU23:BU68" si="25">BD23</f>
        <v>102.35597956967403</v>
      </c>
      <c r="BV23" s="59">
        <f t="shared" si="16"/>
        <v>0.3345587728894327</v>
      </c>
      <c r="BW23" s="59">
        <f t="shared" si="5"/>
        <v>0.33090202445303774</v>
      </c>
      <c r="BX23" s="59">
        <f t="shared" si="5"/>
        <v>3.6567484363949337E-3</v>
      </c>
      <c r="BY23" s="59">
        <f t="shared" si="5"/>
        <v>0</v>
      </c>
      <c r="BZ23" s="59">
        <f t="shared" si="5"/>
        <v>0.1736629935100937</v>
      </c>
      <c r="CA23" s="59">
        <f t="shared" si="5"/>
        <v>0.26608303155004659</v>
      </c>
      <c r="CB23" s="59">
        <f t="shared" si="5"/>
        <v>0.1957333083182447</v>
      </c>
      <c r="CC23" s="59">
        <f t="shared" si="5"/>
        <v>0.17753710379066254</v>
      </c>
      <c r="CD23" s="59">
        <f t="shared" si="5"/>
        <v>0.12959833092415868</v>
      </c>
      <c r="CE23" s="59">
        <f t="shared" si="5"/>
        <v>4.7938772866503845E-2</v>
      </c>
      <c r="CF23" s="59">
        <f t="shared" si="5"/>
        <v>1.8196204527582163E-2</v>
      </c>
      <c r="CG23" s="59">
        <f t="shared" si="5"/>
        <v>0</v>
      </c>
      <c r="CH23" s="59">
        <f t="shared" si="5"/>
        <v>2.9961893732182339E-2</v>
      </c>
      <c r="CI23" s="122">
        <f t="shared" si="6"/>
        <v>1</v>
      </c>
      <c r="CK23" s="123" t="str">
        <f t="shared" si="7"/>
        <v>島本町</v>
      </c>
      <c r="CL23" s="124">
        <f t="shared" si="17"/>
        <v>34.244090922725988</v>
      </c>
      <c r="CM23" s="65">
        <f t="shared" si="18"/>
        <v>1</v>
      </c>
      <c r="CN23" s="66">
        <f t="shared" si="19"/>
        <v>33.86980085447891</v>
      </c>
      <c r="CO23" s="65">
        <f t="shared" si="20"/>
        <v>1</v>
      </c>
      <c r="CP23" s="66">
        <f t="shared" si="8"/>
        <v>0.37429006824707728</v>
      </c>
      <c r="CQ23" s="65">
        <f t="shared" si="21"/>
        <v>0</v>
      </c>
      <c r="CR23" s="66">
        <f t="shared" si="9"/>
        <v>0</v>
      </c>
      <c r="CS23" s="65">
        <f t="shared" si="22"/>
        <v>0</v>
      </c>
      <c r="CT23" s="66">
        <f t="shared" si="10"/>
        <v>17.775445815727586</v>
      </c>
      <c r="CU23" s="67">
        <f t="shared" si="23"/>
        <v>0</v>
      </c>
      <c r="CV23" s="16"/>
      <c r="CW23" s="959">
        <f t="shared" si="24"/>
        <v>42.31</v>
      </c>
      <c r="CX23" s="962">
        <f>VLOOKUP($AX23&amp;"_"&amp;$CW$14,データシート1!$A:$BT,MATCH($CW$12&amp;"_"&amp;CX$20,データシート1!$A$1:$BT$1,0),0)</f>
        <v>42.31</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42.31</v>
      </c>
      <c r="DE23" s="16"/>
      <c r="DF23" s="125">
        <f>VLOOKUP($AX23&amp;"_"&amp;$DF$14,データシート1!$A:$BT,MATCH($DF$12&amp;"_"&amp;DF$20,データシート1!$A$1:$BT$1,0),0)</f>
        <v>6</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6</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20210</v>
      </c>
      <c r="AY24" s="18" t="str">
        <f>IF(IFERROR(比較地域マスタ!$Z9,"")=0,"",IFERROR(比較地域マスタ!$Z9,""))</f>
        <v>駒ヶ根市</v>
      </c>
      <c r="BB24" s="110" t="str">
        <f t="shared" si="0"/>
        <v>20210</v>
      </c>
      <c r="BC24" s="1031" t="str">
        <f t="shared" si="0"/>
        <v>駒ヶ根市</v>
      </c>
      <c r="BD24" s="34">
        <f t="shared" si="14"/>
        <v>252.92694285275684</v>
      </c>
      <c r="BE24" s="34">
        <f t="shared" si="15"/>
        <v>91.774558643248469</v>
      </c>
      <c r="BF24" s="34">
        <f>VLOOKUP($AX24&amp;"_"&amp;$BC$14,データシート1!$A:$BT,MATCH($BC$12&amp;"_"&amp;BF$20,データシート1!$A$1:$BT$1,0),0)</f>
        <v>76.208908220789752</v>
      </c>
      <c r="BG24" s="34">
        <f>VLOOKUP($AX24&amp;"_"&amp;$BC$14,データシート1!$A:$BT,MATCH($BC$12&amp;"_"&amp;BG$20,データシート1!$A$1:$BT$1,0),0)</f>
        <v>2.7859652656202907</v>
      </c>
      <c r="BH24" s="34">
        <f>VLOOKUP($AX24&amp;"_"&amp;$BC$14,データシート1!$A:$BT,MATCH($BC$12&amp;"_"&amp;BH$20,データシート1!$A$1:$BT$1,0),0)</f>
        <v>12.779685156838418</v>
      </c>
      <c r="BI24" s="34">
        <f>VLOOKUP($AX24&amp;"_"&amp;$BC$14,データシート1!$A:$BT,MATCH($BC$12&amp;"_"&amp;BI$20,データシート1!$A$1:$BT$1,0),0)</f>
        <v>42.11592875986446</v>
      </c>
      <c r="BJ24" s="34">
        <f>VLOOKUP($AX24&amp;"_"&amp;$BC$14,データシート1!$A:$BT,MATCH($BC$12&amp;"_"&amp;BJ$20,データシート1!$A$1:$BT$1,0),0)</f>
        <v>51.451873919539679</v>
      </c>
      <c r="BK24" s="34">
        <f t="shared" si="1"/>
        <v>65.408320374950904</v>
      </c>
      <c r="BL24" s="34">
        <f t="shared" si="2"/>
        <v>63.528897774934848</v>
      </c>
      <c r="BM24" s="34">
        <f>VLOOKUP($AX24&amp;"_"&amp;$BC$14,データシート1!$A:$BT,MATCH($BC$12&amp;"_"&amp;BM$20,データシート1!$A$1:$BT$1,0),0)</f>
        <v>31.262838618030397</v>
      </c>
      <c r="BN24" s="34">
        <f>VLOOKUP($AX24&amp;"_"&amp;$BC$14,データシート1!$A:$BT,MATCH($BC$12&amp;"_"&amp;BN$20,データシート1!$A$1:$BT$1,0),0)</f>
        <v>32.266059156904454</v>
      </c>
      <c r="BO24" s="34">
        <f>VLOOKUP($AX24&amp;"_"&amp;$BC$14,データシート1!$A:$BT,MATCH($BC$12&amp;"_"&amp;BO$20,データシート1!$A$1:$BT$1,0),0)</f>
        <v>1.8794226000160601</v>
      </c>
      <c r="BP24" s="34">
        <f>VLOOKUP($AX24&amp;"_"&amp;$BC$14,データシート1!$A:$BT,MATCH($BC$12&amp;"_"&amp;BP$20,データシート1!$A$1:$BT$1,0),0)</f>
        <v>0</v>
      </c>
      <c r="BQ24" s="34">
        <f>VLOOKUP($AX24&amp;"_"&amp;$BC$14,データシート1!$A:$BT,MATCH($BC$12&amp;"_"&amp;BQ$20,データシート1!$A$1:$BT$1,0),0)</f>
        <v>2.176261155153326</v>
      </c>
      <c r="BR24" s="35">
        <f t="shared" si="3"/>
        <v>252.92694285275684</v>
      </c>
      <c r="BT24" s="121" t="str">
        <f t="shared" si="4"/>
        <v>駒ヶ根市</v>
      </c>
      <c r="BU24" s="33">
        <f t="shared" si="25"/>
        <v>252.92694285275684</v>
      </c>
      <c r="BV24" s="59">
        <f t="shared" si="16"/>
        <v>0.36285006890972332</v>
      </c>
      <c r="BW24" s="59">
        <f t="shared" si="5"/>
        <v>0.30130798783724394</v>
      </c>
      <c r="BX24" s="59">
        <f t="shared" si="5"/>
        <v>1.1014901118075663E-2</v>
      </c>
      <c r="BY24" s="59">
        <f t="shared" si="5"/>
        <v>5.0527179954403673E-2</v>
      </c>
      <c r="BZ24" s="59">
        <f t="shared" si="5"/>
        <v>0.16651420479305179</v>
      </c>
      <c r="CA24" s="59">
        <f t="shared" si="5"/>
        <v>0.20342583253177873</v>
      </c>
      <c r="CB24" s="59">
        <f t="shared" si="5"/>
        <v>0.258605586408518</v>
      </c>
      <c r="CC24" s="59">
        <f t="shared" si="5"/>
        <v>0.25117489286983014</v>
      </c>
      <c r="CD24" s="59">
        <f t="shared" si="5"/>
        <v>0.12360422446662898</v>
      </c>
      <c r="CE24" s="59">
        <f t="shared" si="5"/>
        <v>0.12757066840320117</v>
      </c>
      <c r="CF24" s="59">
        <f t="shared" si="5"/>
        <v>7.4306935386878846E-3</v>
      </c>
      <c r="CG24" s="59">
        <f t="shared" si="5"/>
        <v>0</v>
      </c>
      <c r="CH24" s="59">
        <f t="shared" si="5"/>
        <v>8.6043073569281679E-3</v>
      </c>
      <c r="CI24" s="122">
        <f t="shared" si="6"/>
        <v>1</v>
      </c>
      <c r="CK24" s="123" t="str">
        <f t="shared" si="7"/>
        <v>駒ヶ根市</v>
      </c>
      <c r="CL24" s="124">
        <f t="shared" si="17"/>
        <v>91.774558643248469</v>
      </c>
      <c r="CM24" s="65">
        <f t="shared" si="18"/>
        <v>0.5723372661935886</v>
      </c>
      <c r="CN24" s="66">
        <f t="shared" si="19"/>
        <v>76.208908220789752</v>
      </c>
      <c r="CO24" s="65">
        <f t="shared" si="20"/>
        <v>0.64571191411683038</v>
      </c>
      <c r="CP24" s="66">
        <f t="shared" si="8"/>
        <v>2.7859652656202907</v>
      </c>
      <c r="CQ24" s="65">
        <f t="shared" si="21"/>
        <v>0</v>
      </c>
      <c r="CR24" s="66">
        <f t="shared" si="9"/>
        <v>12.779685156838418</v>
      </c>
      <c r="CS24" s="65">
        <f t="shared" si="22"/>
        <v>0.25955256012117567</v>
      </c>
      <c r="CT24" s="66">
        <f t="shared" si="10"/>
        <v>42.11592875986446</v>
      </c>
      <c r="CU24" s="67">
        <f t="shared" si="23"/>
        <v>0</v>
      </c>
      <c r="CV24" s="16"/>
      <c r="CW24" s="959">
        <f t="shared" si="24"/>
        <v>52.526000000000003</v>
      </c>
      <c r="CX24" s="962">
        <f>VLOOKUP($AX24&amp;"_"&amp;$CW$14,データシート1!$A:$BT,MATCH($CW$12&amp;"_"&amp;CX$20,データシート1!$A$1:$BT$1,0),0)</f>
        <v>49.209000000000003</v>
      </c>
      <c r="CY24" s="962">
        <f>VLOOKUP($AX24&amp;"_"&amp;$CW$14,データシート1!$A:$BT,MATCH($CW$12&amp;"_"&amp;CY$20,データシート1!$A$1:$BT$1,0),0)</f>
        <v>0</v>
      </c>
      <c r="CZ24" s="962">
        <f>VLOOKUP($AX24&amp;"_"&amp;$CW$14,データシート1!$A:$BT,MATCH($CW$12&amp;"_"&amp;CZ$20,データシート1!$A$1:$BT$1,0),0)</f>
        <v>3.3170000000000002</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52.526000000000003</v>
      </c>
      <c r="DE24" s="16"/>
      <c r="DF24" s="125">
        <f>VLOOKUP($AX24&amp;"_"&amp;$DF$14,データシート1!$A:$BT,MATCH($DF$12&amp;"_"&amp;DF$20,データシート1!$A$1:$BT$1,0),0)</f>
        <v>10</v>
      </c>
      <c r="DG24" s="64">
        <f>VLOOKUP($AX24&amp;"_"&amp;$DF$14,データシート1!$A:$BT,MATCH($DF$12&amp;"_"&amp;DG$20,データシート1!$A$1:$BT$1,0),0)</f>
        <v>0</v>
      </c>
      <c r="DH24" s="64">
        <f>VLOOKUP($AX24&amp;"_"&amp;$DF$14,データシート1!$A:$BT,MATCH($DF$12&amp;"_"&amp;DH$20,データシート1!$A$1:$BT$1,0),0)</f>
        <v>1</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11</v>
      </c>
      <c r="DM24" s="16"/>
      <c r="DN24" s="126">
        <f t="shared" si="26"/>
        <v>0.94</v>
      </c>
      <c r="DO24" s="127">
        <f t="shared" si="27"/>
        <v>0</v>
      </c>
      <c r="DP24" s="127">
        <f t="shared" si="13"/>
        <v>0.06</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05211</v>
      </c>
      <c r="AY25" s="18" t="str">
        <f>IF(IFERROR(比較地域マスタ!$Z10,"")=0,"",IFERROR(比較地域マスタ!$Z10,""))</f>
        <v>潟上市</v>
      </c>
      <c r="BB25" s="110" t="str">
        <f t="shared" si="0"/>
        <v>05211</v>
      </c>
      <c r="BC25" s="1031" t="str">
        <f t="shared" si="0"/>
        <v>潟上市</v>
      </c>
      <c r="BD25" s="34">
        <f t="shared" si="14"/>
        <v>211.95962435059005</v>
      </c>
      <c r="BE25" s="34">
        <f t="shared" si="15"/>
        <v>63.92033870924665</v>
      </c>
      <c r="BF25" s="34">
        <f>VLOOKUP($AX25&amp;"_"&amp;$BC$14,データシート1!$A:$BT,MATCH($BC$12&amp;"_"&amp;BF$20,データシート1!$A$1:$BT$1,0),0)</f>
        <v>55.470399104884656</v>
      </c>
      <c r="BG25" s="34">
        <f>VLOOKUP($AX25&amp;"_"&amp;$BC$14,データシート1!$A:$BT,MATCH($BC$12&amp;"_"&amp;BG$20,データシート1!$A$1:$BT$1,0),0)</f>
        <v>3.0820577259925499</v>
      </c>
      <c r="BH25" s="34">
        <f>VLOOKUP($AX25&amp;"_"&amp;$BC$14,データシート1!$A:$BT,MATCH($BC$12&amp;"_"&amp;BH$20,データシート1!$A$1:$BT$1,0),0)</f>
        <v>5.3678818783694471</v>
      </c>
      <c r="BI25" s="34">
        <f>VLOOKUP($AX25&amp;"_"&amp;$BC$14,データシート1!$A:$BT,MATCH($BC$12&amp;"_"&amp;BI$20,データシート1!$A$1:$BT$1,0),0)</f>
        <v>28.314113118870555</v>
      </c>
      <c r="BJ25" s="34">
        <f>VLOOKUP($AX25&amp;"_"&amp;$BC$14,データシート1!$A:$BT,MATCH($BC$12&amp;"_"&amp;BJ$20,データシート1!$A$1:$BT$1,0),0)</f>
        <v>62.151015168646531</v>
      </c>
      <c r="BK25" s="34">
        <f t="shared" si="1"/>
        <v>54.271569415806319</v>
      </c>
      <c r="BL25" s="34">
        <f t="shared" si="2"/>
        <v>52.393372945045598</v>
      </c>
      <c r="BM25" s="34">
        <f>VLOOKUP($AX25&amp;"_"&amp;$BC$14,データシート1!$A:$BT,MATCH($BC$12&amp;"_"&amp;BM$20,データシート1!$A$1:$BT$1,0),0)</f>
        <v>27.961498082285857</v>
      </c>
      <c r="BN25" s="34">
        <f>VLOOKUP($AX25&amp;"_"&amp;$BC$14,データシート1!$A:$BT,MATCH($BC$12&amp;"_"&amp;BN$20,データシート1!$A$1:$BT$1,0),0)</f>
        <v>24.431874862759742</v>
      </c>
      <c r="BO25" s="34">
        <f>VLOOKUP($AX25&amp;"_"&amp;$BC$14,データシート1!$A:$BT,MATCH($BC$12&amp;"_"&amp;BO$20,データシート1!$A$1:$BT$1,0),0)</f>
        <v>1.8781964707607199</v>
      </c>
      <c r="BP25" s="34">
        <f>VLOOKUP($AX25&amp;"_"&amp;$BC$14,データシート1!$A:$BT,MATCH($BC$12&amp;"_"&amp;BP$20,データシート1!$A$1:$BT$1,0),0)</f>
        <v>0</v>
      </c>
      <c r="BQ25" s="34">
        <f>VLOOKUP($AX25&amp;"_"&amp;$BC$14,データシート1!$A:$BT,MATCH($BC$12&amp;"_"&amp;BQ$20,データシート1!$A$1:$BT$1,0),0)</f>
        <v>3.3025879380199989</v>
      </c>
      <c r="BR25" s="35">
        <f t="shared" si="3"/>
        <v>211.95962435059005</v>
      </c>
      <c r="BT25" s="121" t="str">
        <f t="shared" si="4"/>
        <v>潟上市</v>
      </c>
      <c r="BU25" s="33">
        <f t="shared" si="25"/>
        <v>211.95962435059005</v>
      </c>
      <c r="BV25" s="59">
        <f t="shared" si="16"/>
        <v>0.30156846571646939</v>
      </c>
      <c r="BW25" s="59">
        <f t="shared" si="5"/>
        <v>0.26170266754735472</v>
      </c>
      <c r="BX25" s="59">
        <f t="shared" si="5"/>
        <v>1.454077744964625E-2</v>
      </c>
      <c r="BY25" s="59">
        <f t="shared" si="5"/>
        <v>2.5325020719468471E-2</v>
      </c>
      <c r="BZ25" s="59">
        <f t="shared" si="5"/>
        <v>0.13358257831235743</v>
      </c>
      <c r="CA25" s="59">
        <f t="shared" si="5"/>
        <v>0.29322101017619356</v>
      </c>
      <c r="CB25" s="59">
        <f t="shared" si="5"/>
        <v>0.25604673334407729</v>
      </c>
      <c r="CC25" s="59">
        <f t="shared" si="5"/>
        <v>0.24718562842131092</v>
      </c>
      <c r="CD25" s="59">
        <f t="shared" si="5"/>
        <v>0.1319189830042177</v>
      </c>
      <c r="CE25" s="59">
        <f t="shared" si="5"/>
        <v>0.11526664541709322</v>
      </c>
      <c r="CF25" s="59">
        <f t="shared" si="5"/>
        <v>8.861104922766351E-3</v>
      </c>
      <c r="CG25" s="59">
        <f t="shared" si="5"/>
        <v>0</v>
      </c>
      <c r="CH25" s="59">
        <f t="shared" si="5"/>
        <v>1.5581212450902352E-2</v>
      </c>
      <c r="CI25" s="122">
        <f t="shared" si="6"/>
        <v>1</v>
      </c>
      <c r="CK25" s="123" t="str">
        <f t="shared" si="7"/>
        <v>潟上市</v>
      </c>
      <c r="CL25" s="124">
        <f t="shared" si="17"/>
        <v>63.92033870924665</v>
      </c>
      <c r="CM25" s="65">
        <f t="shared" si="18"/>
        <v>0</v>
      </c>
      <c r="CN25" s="66">
        <f t="shared" si="19"/>
        <v>55.470399104884656</v>
      </c>
      <c r="CO25" s="65">
        <f t="shared" si="20"/>
        <v>0</v>
      </c>
      <c r="CP25" s="66">
        <f t="shared" si="8"/>
        <v>3.0820577259925499</v>
      </c>
      <c r="CQ25" s="65">
        <f t="shared" si="21"/>
        <v>0</v>
      </c>
      <c r="CR25" s="66">
        <f t="shared" si="9"/>
        <v>5.3678818783694471</v>
      </c>
      <c r="CS25" s="65">
        <f t="shared" si="22"/>
        <v>0</v>
      </c>
      <c r="CT25" s="66">
        <f t="shared" si="10"/>
        <v>28.314113118870555</v>
      </c>
      <c r="CU25" s="67">
        <f t="shared" si="23"/>
        <v>0</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0</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0</v>
      </c>
      <c r="DM25" s="16"/>
      <c r="DN25" s="126">
        <f t="shared" si="26"/>
        <v>0</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29363</v>
      </c>
      <c r="AY26" s="18" t="str">
        <f>IF(IFERROR(比較地域マスタ!$Z11,"")=0,"",IFERROR(比較地域マスタ!$Z11,""))</f>
        <v>田原本町</v>
      </c>
      <c r="BB26" s="110" t="str">
        <f t="shared" si="0"/>
        <v>29363</v>
      </c>
      <c r="BC26" s="1031" t="str">
        <f t="shared" si="0"/>
        <v>田原本町</v>
      </c>
      <c r="BD26" s="34">
        <f t="shared" si="14"/>
        <v>133.83553344511265</v>
      </c>
      <c r="BE26" s="34">
        <f t="shared" si="15"/>
        <v>16.042094857630254</v>
      </c>
      <c r="BF26" s="34">
        <f>VLOOKUP($AX26&amp;"_"&amp;$BC$14,データシート1!$A:$BT,MATCH($BC$12&amp;"_"&amp;BF$20,データシート1!$A$1:$BT$1,0),0)</f>
        <v>13.97913451184658</v>
      </c>
      <c r="BG26" s="34">
        <f>VLOOKUP($AX26&amp;"_"&amp;$BC$14,データシート1!$A:$BT,MATCH($BC$12&amp;"_"&amp;BG$20,データシート1!$A$1:$BT$1,0),0)</f>
        <v>1.198420095839462</v>
      </c>
      <c r="BH26" s="34">
        <f>VLOOKUP($AX26&amp;"_"&amp;$BC$14,データシート1!$A:$BT,MATCH($BC$12&amp;"_"&amp;BH$20,データシート1!$A$1:$BT$1,0),0)</f>
        <v>0.86454024994421119</v>
      </c>
      <c r="BI26" s="34">
        <f>VLOOKUP($AX26&amp;"_"&amp;$BC$14,データシート1!$A:$BT,MATCH($BC$12&amp;"_"&amp;BI$20,データシート1!$A$1:$BT$1,0),0)</f>
        <v>30.406390855169711</v>
      </c>
      <c r="BJ26" s="34">
        <f>VLOOKUP($AX26&amp;"_"&amp;$BC$14,データシート1!$A:$BT,MATCH($BC$12&amp;"_"&amp;BJ$20,データシート1!$A$1:$BT$1,0),0)</f>
        <v>31.418784558258135</v>
      </c>
      <c r="BK26" s="34">
        <f t="shared" si="1"/>
        <v>51.245814841574223</v>
      </c>
      <c r="BL26" s="34">
        <f t="shared" si="2"/>
        <v>49.390798052450286</v>
      </c>
      <c r="BM26" s="34">
        <f>VLOOKUP($AX26&amp;"_"&amp;$BC$14,データシート1!$A:$BT,MATCH($BC$12&amp;"_"&amp;BM$20,データシート1!$A$1:$BT$1,0),0)</f>
        <v>24.805585062936824</v>
      </c>
      <c r="BN26" s="34">
        <f>VLOOKUP($AX26&amp;"_"&amp;$BC$14,データシート1!$A:$BT,MATCH($BC$12&amp;"_"&amp;BN$20,データシート1!$A$1:$BT$1,0),0)</f>
        <v>24.585212989513462</v>
      </c>
      <c r="BO26" s="34">
        <f>VLOOKUP($AX26&amp;"_"&amp;$BC$14,データシート1!$A:$BT,MATCH($BC$12&amp;"_"&amp;BO$20,データシート1!$A$1:$BT$1,0),0)</f>
        <v>1.85501678912394</v>
      </c>
      <c r="BP26" s="34">
        <f>VLOOKUP($AX26&amp;"_"&amp;$BC$14,データシート1!$A:$BT,MATCH($BC$12&amp;"_"&amp;BP$20,データシート1!$A$1:$BT$1,0),0)</f>
        <v>0</v>
      </c>
      <c r="BQ26" s="34">
        <f>VLOOKUP($AX26&amp;"_"&amp;$BC$14,データシート1!$A:$BT,MATCH($BC$12&amp;"_"&amp;BQ$20,データシート1!$A$1:$BT$1,0),0)</f>
        <v>4.7224483324803241</v>
      </c>
      <c r="BR26" s="35">
        <f t="shared" si="3"/>
        <v>133.83553344511265</v>
      </c>
      <c r="BT26" s="121" t="str">
        <f t="shared" si="4"/>
        <v>田原本町</v>
      </c>
      <c r="BU26" s="33">
        <f t="shared" si="25"/>
        <v>133.83553344511265</v>
      </c>
      <c r="BV26" s="59">
        <f t="shared" si="16"/>
        <v>0.11986424266175384</v>
      </c>
      <c r="BW26" s="59">
        <f t="shared" si="5"/>
        <v>0.10445009745920406</v>
      </c>
      <c r="BX26" s="59">
        <f t="shared" si="5"/>
        <v>8.9544238737685206E-3</v>
      </c>
      <c r="BY26" s="59">
        <f t="shared" si="5"/>
        <v>6.4597213287812556E-3</v>
      </c>
      <c r="BZ26" s="59">
        <f t="shared" si="5"/>
        <v>0.22719221175772195</v>
      </c>
      <c r="CA26" s="59">
        <f t="shared" si="5"/>
        <v>0.23475667298134473</v>
      </c>
      <c r="CB26" s="59">
        <f t="shared" si="5"/>
        <v>0.38290141281941892</v>
      </c>
      <c r="CC26" s="59">
        <f t="shared" si="5"/>
        <v>0.36904099218692149</v>
      </c>
      <c r="CD26" s="59">
        <f t="shared" si="5"/>
        <v>0.18534379042998961</v>
      </c>
      <c r="CE26" s="59">
        <f t="shared" si="5"/>
        <v>0.18369720175693188</v>
      </c>
      <c r="CF26" s="59">
        <f t="shared" si="5"/>
        <v>1.3860420632497436E-2</v>
      </c>
      <c r="CG26" s="59">
        <f t="shared" si="5"/>
        <v>0</v>
      </c>
      <c r="CH26" s="59">
        <f t="shared" si="5"/>
        <v>3.5285459779760581E-2</v>
      </c>
      <c r="CI26" s="122">
        <f t="shared" si="6"/>
        <v>1</v>
      </c>
      <c r="CK26" s="123" t="str">
        <f t="shared" si="7"/>
        <v>田原本町</v>
      </c>
      <c r="CL26" s="124">
        <f t="shared" si="17"/>
        <v>16.042094857630254</v>
      </c>
      <c r="CM26" s="65">
        <f t="shared" si="18"/>
        <v>0</v>
      </c>
      <c r="CN26" s="66">
        <f t="shared" si="19"/>
        <v>13.97913451184658</v>
      </c>
      <c r="CO26" s="65">
        <f t="shared" si="20"/>
        <v>0</v>
      </c>
      <c r="CP26" s="66">
        <f t="shared" si="8"/>
        <v>1.198420095839462</v>
      </c>
      <c r="CQ26" s="65">
        <f t="shared" si="21"/>
        <v>0</v>
      </c>
      <c r="CR26" s="66">
        <f t="shared" si="9"/>
        <v>0.86454024994421119</v>
      </c>
      <c r="CS26" s="65">
        <f t="shared" si="22"/>
        <v>0</v>
      </c>
      <c r="CT26" s="66">
        <f t="shared" si="10"/>
        <v>30.406390855169711</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40383</v>
      </c>
      <c r="AY27" s="18" t="str">
        <f>IF(IFERROR(比較地域マスタ!$Z12,"")=0,"",IFERROR(比較地域マスタ!$Z12,""))</f>
        <v>岡垣町</v>
      </c>
      <c r="BB27" s="110" t="str">
        <f t="shared" si="0"/>
        <v>40383</v>
      </c>
      <c r="BC27" s="1031" t="str">
        <f t="shared" si="0"/>
        <v>岡垣町</v>
      </c>
      <c r="BD27" s="34">
        <f t="shared" si="14"/>
        <v>117.69196305991591</v>
      </c>
      <c r="BE27" s="34">
        <f t="shared" si="15"/>
        <v>27.028783842574622</v>
      </c>
      <c r="BF27" s="34">
        <f>VLOOKUP($AX27&amp;"_"&amp;$BC$14,データシート1!$A:$BT,MATCH($BC$12&amp;"_"&amp;BF$20,データシート1!$A$1:$BT$1,0),0)</f>
        <v>20.427297617310799</v>
      </c>
      <c r="BG27" s="34">
        <f>VLOOKUP($AX27&amp;"_"&amp;$BC$14,データシート1!$A:$BT,MATCH($BC$12&amp;"_"&amp;BG$20,データシート1!$A$1:$BT$1,0),0)</f>
        <v>1.2431621417471383</v>
      </c>
      <c r="BH27" s="34">
        <f>VLOOKUP($AX27&amp;"_"&amp;$BC$14,データシート1!$A:$BT,MATCH($BC$12&amp;"_"&amp;BH$20,データシート1!$A$1:$BT$1,0),0)</f>
        <v>5.3583240835166848</v>
      </c>
      <c r="BI27" s="34">
        <f>VLOOKUP($AX27&amp;"_"&amp;$BC$14,データシート1!$A:$BT,MATCH($BC$12&amp;"_"&amp;BI$20,データシート1!$A$1:$BT$1,0),0)</f>
        <v>19.92187827227896</v>
      </c>
      <c r="BJ27" s="34">
        <f>VLOOKUP($AX27&amp;"_"&amp;$BC$14,データシート1!$A:$BT,MATCH($BC$12&amp;"_"&amp;BJ$20,データシート1!$A$1:$BT$1,0),0)</f>
        <v>25.566457665366315</v>
      </c>
      <c r="BK27" s="34">
        <f t="shared" si="1"/>
        <v>45.174843279696013</v>
      </c>
      <c r="BL27" s="34">
        <f t="shared" si="2"/>
        <v>43.329401976185252</v>
      </c>
      <c r="BM27" s="34">
        <f>VLOOKUP($AX27&amp;"_"&amp;$BC$14,データシート1!$A:$BT,MATCH($BC$12&amp;"_"&amp;BM$20,データシート1!$A$1:$BT$1,0),0)</f>
        <v>25.997547043113009</v>
      </c>
      <c r="BN27" s="34">
        <f>VLOOKUP($AX27&amp;"_"&amp;$BC$14,データシート1!$A:$BT,MATCH($BC$12&amp;"_"&amp;BN$20,データシート1!$A$1:$BT$1,0),0)</f>
        <v>17.33185493307224</v>
      </c>
      <c r="BO27" s="34">
        <f>VLOOKUP($AX27&amp;"_"&amp;$BC$14,データシート1!$A:$BT,MATCH($BC$12&amp;"_"&amp;BO$20,データシート1!$A$1:$BT$1,0),0)</f>
        <v>1.84544130351076</v>
      </c>
      <c r="BP27" s="34">
        <f>VLOOKUP($AX27&amp;"_"&amp;$BC$14,データシート1!$A:$BT,MATCH($BC$12&amp;"_"&amp;BP$20,データシート1!$A$1:$BT$1,0),0)</f>
        <v>0</v>
      </c>
      <c r="BQ27" s="34">
        <f>VLOOKUP($AX27&amp;"_"&amp;$BC$14,データシート1!$A:$BT,MATCH($BC$12&amp;"_"&amp;BQ$20,データシート1!$A$1:$BT$1,0),0)</f>
        <v>0</v>
      </c>
      <c r="BR27" s="35">
        <f t="shared" si="3"/>
        <v>117.69196305991591</v>
      </c>
      <c r="BT27" s="121" t="str">
        <f t="shared" si="4"/>
        <v>岡垣町</v>
      </c>
      <c r="BU27" s="33">
        <f t="shared" si="25"/>
        <v>117.69196305991591</v>
      </c>
      <c r="BV27" s="59">
        <f t="shared" si="16"/>
        <v>0.2296570057958377</v>
      </c>
      <c r="BW27" s="59">
        <f t="shared" si="5"/>
        <v>0.17356578211641732</v>
      </c>
      <c r="BX27" s="59">
        <f t="shared" si="5"/>
        <v>1.0562846514118009E-2</v>
      </c>
      <c r="BY27" s="59">
        <f t="shared" si="5"/>
        <v>4.5528377165302364E-2</v>
      </c>
      <c r="BZ27" s="59">
        <f t="shared" si="5"/>
        <v>0.16927135680570571</v>
      </c>
      <c r="CA27" s="59">
        <f t="shared" si="5"/>
        <v>0.21723197574970063</v>
      </c>
      <c r="CB27" s="59">
        <f t="shared" si="5"/>
        <v>0.38383966164875599</v>
      </c>
      <c r="CC27" s="59">
        <f t="shared" si="5"/>
        <v>0.36815939550712268</v>
      </c>
      <c r="CD27" s="59">
        <f t="shared" si="5"/>
        <v>0.22089483739750262</v>
      </c>
      <c r="CE27" s="59">
        <f t="shared" si="5"/>
        <v>0.14726455810962003</v>
      </c>
      <c r="CF27" s="59">
        <f t="shared" si="5"/>
        <v>1.5680266141633328E-2</v>
      </c>
      <c r="CG27" s="59">
        <f t="shared" si="5"/>
        <v>0</v>
      </c>
      <c r="CH27" s="59">
        <f t="shared" si="5"/>
        <v>0</v>
      </c>
      <c r="CI27" s="122">
        <f t="shared" si="6"/>
        <v>1</v>
      </c>
      <c r="CK27" s="123" t="str">
        <f t="shared" si="7"/>
        <v>岡垣町</v>
      </c>
      <c r="CL27" s="124">
        <f t="shared" si="17"/>
        <v>27.028783842574622</v>
      </c>
      <c r="CM27" s="65">
        <f t="shared" si="18"/>
        <v>0</v>
      </c>
      <c r="CN27" s="66">
        <f t="shared" si="19"/>
        <v>20.427297617310799</v>
      </c>
      <c r="CO27" s="65">
        <f t="shared" si="20"/>
        <v>0</v>
      </c>
      <c r="CP27" s="66">
        <f t="shared" si="8"/>
        <v>1.2431621417471383</v>
      </c>
      <c r="CQ27" s="65">
        <f t="shared" si="21"/>
        <v>0</v>
      </c>
      <c r="CR27" s="66">
        <f t="shared" si="9"/>
        <v>5.3583240835166848</v>
      </c>
      <c r="CS27" s="65">
        <f t="shared" si="22"/>
        <v>0</v>
      </c>
      <c r="CT27" s="66">
        <f t="shared" si="10"/>
        <v>19.92187827227896</v>
      </c>
      <c r="CU27" s="67">
        <f t="shared" si="23"/>
        <v>0</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0</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0</v>
      </c>
      <c r="DM27" s="16"/>
      <c r="DN27" s="126">
        <f t="shared" si="26"/>
        <v>0</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26203</v>
      </c>
      <c r="AY28" s="18" t="str">
        <f>IF(IFERROR(比較地域マスタ!$Z13,"")=0,"",IFERROR(比較地域マスタ!$Z13,""))</f>
        <v>綾部市</v>
      </c>
      <c r="BB28" s="110" t="str">
        <f t="shared" si="0"/>
        <v>26203</v>
      </c>
      <c r="BC28" s="1031" t="str">
        <f t="shared" si="0"/>
        <v>綾部市</v>
      </c>
      <c r="BD28" s="34">
        <f t="shared" si="14"/>
        <v>190.37292633933316</v>
      </c>
      <c r="BE28" s="34">
        <f t="shared" si="15"/>
        <v>63.250765944331164</v>
      </c>
      <c r="BF28" s="34">
        <f>VLOOKUP($AX28&amp;"_"&amp;$BC$14,データシート1!$A:$BT,MATCH($BC$12&amp;"_"&amp;BF$20,データシート1!$A$1:$BT$1,0),0)</f>
        <v>52.268516056019031</v>
      </c>
      <c r="BG28" s="34">
        <f>VLOOKUP($AX28&amp;"_"&amp;$BC$14,データシート1!$A:$BT,MATCH($BC$12&amp;"_"&amp;BG$20,データシート1!$A$1:$BT$1,0),0)</f>
        <v>1.6416737304743556</v>
      </c>
      <c r="BH28" s="34">
        <f>VLOOKUP($AX28&amp;"_"&amp;$BC$14,データシート1!$A:$BT,MATCH($BC$12&amp;"_"&amp;BH$20,データシート1!$A$1:$BT$1,0),0)</f>
        <v>9.3405761578377735</v>
      </c>
      <c r="BI28" s="34">
        <f>VLOOKUP($AX28&amp;"_"&amp;$BC$14,データシート1!$A:$BT,MATCH($BC$12&amp;"_"&amp;BI$20,データシート1!$A$1:$BT$1,0),0)</f>
        <v>31.095305465630993</v>
      </c>
      <c r="BJ28" s="34">
        <f>VLOOKUP($AX28&amp;"_"&amp;$BC$14,データシート1!$A:$BT,MATCH($BC$12&amp;"_"&amp;BJ$20,データシート1!$A$1:$BT$1,0),0)</f>
        <v>34.012899755363527</v>
      </c>
      <c r="BK28" s="34">
        <f t="shared" si="1"/>
        <v>62.013955174007485</v>
      </c>
      <c r="BL28" s="34">
        <f t="shared" si="2"/>
        <v>60.123147088048924</v>
      </c>
      <c r="BM28" s="34">
        <f>VLOOKUP($AX28&amp;"_"&amp;$BC$14,データシート1!$A:$BT,MATCH($BC$12&amp;"_"&amp;BM$20,データシート1!$A$1:$BT$1,0),0)</f>
        <v>27.466772699407716</v>
      </c>
      <c r="BN28" s="34">
        <f>VLOOKUP($AX28&amp;"_"&amp;$BC$14,データシート1!$A:$BT,MATCH($BC$12&amp;"_"&amp;BN$20,データシート1!$A$1:$BT$1,0),0)</f>
        <v>32.656374388641211</v>
      </c>
      <c r="BO28" s="34">
        <f>VLOOKUP($AX28&amp;"_"&amp;$BC$14,データシート1!$A:$BT,MATCH($BC$12&amp;"_"&amp;BO$20,データシート1!$A$1:$BT$1,0),0)</f>
        <v>1.8908080859585601</v>
      </c>
      <c r="BP28" s="34">
        <f>VLOOKUP($AX28&amp;"_"&amp;$BC$14,データシート1!$A:$BT,MATCH($BC$12&amp;"_"&amp;BP$20,データシート1!$A$1:$BT$1,0),0)</f>
        <v>0</v>
      </c>
      <c r="BQ28" s="34">
        <f>VLOOKUP($AX28&amp;"_"&amp;$BC$14,データシート1!$A:$BT,MATCH($BC$12&amp;"_"&amp;BQ$20,データシート1!$A$1:$BT$1,0),0)</f>
        <v>0</v>
      </c>
      <c r="BR28" s="35">
        <f t="shared" si="3"/>
        <v>190.37292633933316</v>
      </c>
      <c r="BT28" s="121" t="str">
        <f t="shared" si="4"/>
        <v>綾部市</v>
      </c>
      <c r="BU28" s="33">
        <f t="shared" si="25"/>
        <v>190.37292633933316</v>
      </c>
      <c r="BV28" s="59">
        <f t="shared" si="16"/>
        <v>0.33224664431321954</v>
      </c>
      <c r="BW28" s="59">
        <f t="shared" si="5"/>
        <v>0.27455855756953701</v>
      </c>
      <c r="BX28" s="59">
        <f t="shared" si="5"/>
        <v>8.6234621804790086E-3</v>
      </c>
      <c r="BY28" s="59">
        <f t="shared" si="5"/>
        <v>4.9064624563203485E-2</v>
      </c>
      <c r="BZ28" s="59">
        <f t="shared" si="5"/>
        <v>0.16333890571290943</v>
      </c>
      <c r="CA28" s="59">
        <f t="shared" si="5"/>
        <v>0.17866458434712879</v>
      </c>
      <c r="CB28" s="59">
        <f t="shared" si="5"/>
        <v>0.3257498656267423</v>
      </c>
      <c r="CC28" s="59">
        <f t="shared" si="5"/>
        <v>0.31581773860470841</v>
      </c>
      <c r="CD28" s="59">
        <f t="shared" si="5"/>
        <v>0.14427877549378604</v>
      </c>
      <c r="CE28" s="59">
        <f t="shared" si="5"/>
        <v>0.17153896311092237</v>
      </c>
      <c r="CF28" s="59">
        <f t="shared" si="5"/>
        <v>9.9321270220338997E-3</v>
      </c>
      <c r="CG28" s="59">
        <f t="shared" si="5"/>
        <v>0</v>
      </c>
      <c r="CH28" s="59">
        <f t="shared" si="5"/>
        <v>0</v>
      </c>
      <c r="CI28" s="122">
        <f t="shared" si="6"/>
        <v>1</v>
      </c>
      <c r="CK28" s="123" t="str">
        <f t="shared" si="7"/>
        <v>綾部市</v>
      </c>
      <c r="CL28" s="124">
        <f t="shared" si="17"/>
        <v>63.250765944331164</v>
      </c>
      <c r="CM28" s="65">
        <f t="shared" si="18"/>
        <v>0.71714546571535043</v>
      </c>
      <c r="CN28" s="66">
        <f t="shared" si="19"/>
        <v>52.268516056019031</v>
      </c>
      <c r="CO28" s="65">
        <f t="shared" si="20"/>
        <v>0.86782643592531317</v>
      </c>
      <c r="CP28" s="66">
        <f t="shared" si="8"/>
        <v>1.6416737304743556</v>
      </c>
      <c r="CQ28" s="65">
        <f t="shared" si="21"/>
        <v>0</v>
      </c>
      <c r="CR28" s="66">
        <f t="shared" si="9"/>
        <v>9.3405761578377735</v>
      </c>
      <c r="CS28" s="65">
        <f t="shared" si="22"/>
        <v>0</v>
      </c>
      <c r="CT28" s="66">
        <f t="shared" si="10"/>
        <v>31.095305465630993</v>
      </c>
      <c r="CU28" s="67">
        <f t="shared" si="23"/>
        <v>9.3261666241076513E-2</v>
      </c>
      <c r="CV28" s="16"/>
      <c r="CW28" s="959">
        <f t="shared" si="24"/>
        <v>45.36</v>
      </c>
      <c r="CX28" s="962">
        <f>VLOOKUP($AX28&amp;"_"&amp;$CW$14,データシート1!$A:$BT,MATCH($CW$12&amp;"_"&amp;CX$20,データシート1!$A$1:$BT$1,0),0)</f>
        <v>45.36</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2.9</v>
      </c>
      <c r="DB28" s="962">
        <f>VLOOKUP($AX28&amp;"_"&amp;$CW$14,データシート1!$A:$BT,MATCH($CW$12&amp;"_"&amp;DB$20,データシート1!$A$1:$BT$1,0),0)</f>
        <v>0</v>
      </c>
      <c r="DC28" s="962">
        <f>VLOOKUP($AX28&amp;"_"&amp;$CW$14,データシート1!$A:$BT,MATCH($CW$12&amp;"_"&amp;DC$20,データシート1!$A$1:$BT$1,0),0)</f>
        <v>0</v>
      </c>
      <c r="DD28" s="961">
        <f t="shared" si="11"/>
        <v>48.26</v>
      </c>
      <c r="DE28" s="16"/>
      <c r="DF28" s="125">
        <f>VLOOKUP($AX28&amp;"_"&amp;$DF$14,データシート1!$A:$BT,MATCH($DF$12&amp;"_"&amp;DF$20,データシート1!$A$1:$BT$1,0),0)</f>
        <v>8</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1</v>
      </c>
      <c r="DJ28" s="64">
        <f>VLOOKUP($AX28&amp;"_"&amp;$DF$14,データシート1!$A:$BT,MATCH($DF$12&amp;"_"&amp;DJ$20,データシート1!$A$1:$BT$1,0),0)</f>
        <v>0</v>
      </c>
      <c r="DK28" s="64">
        <f>VLOOKUP($AX28&amp;"_"&amp;$DF$14,データシート1!$A:$BT,MATCH($DF$12&amp;"_"&amp;DK$20,データシート1!$A$1:$BT$1,0),0)</f>
        <v>0</v>
      </c>
      <c r="DL28" s="68">
        <f t="shared" si="12"/>
        <v>9</v>
      </c>
      <c r="DM28" s="16"/>
      <c r="DN28" s="126">
        <f t="shared" si="26"/>
        <v>0.94</v>
      </c>
      <c r="DO28" s="127">
        <f t="shared" si="27"/>
        <v>0</v>
      </c>
      <c r="DP28" s="127">
        <f t="shared" si="13"/>
        <v>0</v>
      </c>
      <c r="DQ28" s="127">
        <f t="shared" si="13"/>
        <v>0.06</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33211</v>
      </c>
      <c r="AY29" s="18" t="str">
        <f>IF(IFERROR(比較地域マスタ!$Z14,"")=0,"",IFERROR(比較地域マスタ!$Z14,""))</f>
        <v>備前市</v>
      </c>
      <c r="BB29" s="110" t="str">
        <f t="shared" si="0"/>
        <v>33211</v>
      </c>
      <c r="BC29" s="1031" t="str">
        <f t="shared" si="0"/>
        <v>備前市</v>
      </c>
      <c r="BD29" s="34">
        <f t="shared" si="14"/>
        <v>1080.5586139596985</v>
      </c>
      <c r="BE29" s="34">
        <f t="shared" si="15"/>
        <v>908.23487120678521</v>
      </c>
      <c r="BF29" s="34">
        <f>VLOOKUP($AX29&amp;"_"&amp;$BC$14,データシート1!$A:$BT,MATCH($BC$12&amp;"_"&amp;BF$20,データシート1!$A$1:$BT$1,0),0)</f>
        <v>903.21858174505451</v>
      </c>
      <c r="BG29" s="34">
        <f>VLOOKUP($AX29&amp;"_"&amp;$BC$14,データシート1!$A:$BT,MATCH($BC$12&amp;"_"&amp;BG$20,データシート1!$A$1:$BT$1,0),0)</f>
        <v>1.8105159346749604</v>
      </c>
      <c r="BH29" s="34">
        <f>VLOOKUP($AX29&amp;"_"&amp;$BC$14,データシート1!$A:$BT,MATCH($BC$12&amp;"_"&amp;BH$20,データシート1!$A$1:$BT$1,0),0)</f>
        <v>3.205773527055773</v>
      </c>
      <c r="BI29" s="34">
        <f>VLOOKUP($AX29&amp;"_"&amp;$BC$14,データシート1!$A:$BT,MATCH($BC$12&amp;"_"&amp;BI$20,データシート1!$A$1:$BT$1,0),0)</f>
        <v>45.085808527914025</v>
      </c>
      <c r="BJ29" s="34">
        <f>VLOOKUP($AX29&amp;"_"&amp;$BC$14,データシート1!$A:$BT,MATCH($BC$12&amp;"_"&amp;BJ$20,データシート1!$A$1:$BT$1,0),0)</f>
        <v>48.921892320502238</v>
      </c>
      <c r="BK29" s="34">
        <f t="shared" si="1"/>
        <v>74.679548535856981</v>
      </c>
      <c r="BL29" s="34">
        <f t="shared" si="2"/>
        <v>61.082223378154197</v>
      </c>
      <c r="BM29" s="34">
        <f>VLOOKUP($AX29&amp;"_"&amp;$BC$14,データシート1!$A:$BT,MATCH($BC$12&amp;"_"&amp;BM$20,データシート1!$A$1:$BT$1,0),0)</f>
        <v>30.093981944197424</v>
      </c>
      <c r="BN29" s="34">
        <f>VLOOKUP($AX29&amp;"_"&amp;$BC$14,データシート1!$A:$BT,MATCH($BC$12&amp;"_"&amp;BN$20,データシート1!$A$1:$BT$1,0),0)</f>
        <v>30.988241433956777</v>
      </c>
      <c r="BO29" s="34">
        <f>VLOOKUP($AX29&amp;"_"&amp;$BC$14,データシート1!$A:$BT,MATCH($BC$12&amp;"_"&amp;BO$20,データシート1!$A$1:$BT$1,0),0)</f>
        <v>1.9073316373520399</v>
      </c>
      <c r="BP29" s="34">
        <f>VLOOKUP($AX29&amp;"_"&amp;$BC$14,データシート1!$A:$BT,MATCH($BC$12&amp;"_"&amp;BP$20,データシート1!$A$1:$BT$1,0),0)</f>
        <v>11.689993520350747</v>
      </c>
      <c r="BQ29" s="34">
        <f>VLOOKUP($AX29&amp;"_"&amp;$BC$14,データシート1!$A:$BT,MATCH($BC$12&amp;"_"&amp;BQ$20,データシート1!$A$1:$BT$1,0),0)</f>
        <v>3.6364933686400009</v>
      </c>
      <c r="BR29" s="35">
        <f t="shared" si="3"/>
        <v>1080.5586139596985</v>
      </c>
      <c r="BT29" s="121" t="str">
        <f t="shared" si="4"/>
        <v>備前市</v>
      </c>
      <c r="BU29" s="33">
        <f t="shared" si="25"/>
        <v>1080.5586139596985</v>
      </c>
      <c r="BV29" s="59">
        <f t="shared" si="16"/>
        <v>0.8405234658012356</v>
      </c>
      <c r="BW29" s="59">
        <f t="shared" si="5"/>
        <v>0.83588115450324085</v>
      </c>
      <c r="BX29" s="59">
        <f t="shared" si="5"/>
        <v>1.6755369965913639E-3</v>
      </c>
      <c r="BY29" s="59">
        <f t="shared" si="5"/>
        <v>2.9667743014034575E-3</v>
      </c>
      <c r="BZ29" s="59">
        <f t="shared" si="5"/>
        <v>4.1724537609947356E-2</v>
      </c>
      <c r="CA29" s="59">
        <f t="shared" si="5"/>
        <v>4.5274630814545407E-2</v>
      </c>
      <c r="CB29" s="59">
        <f t="shared" si="5"/>
        <v>6.9111982979057809E-2</v>
      </c>
      <c r="CC29" s="59">
        <f t="shared" si="5"/>
        <v>5.6528375776228254E-2</v>
      </c>
      <c r="CD29" s="59">
        <f t="shared" si="5"/>
        <v>2.7850392894392156E-2</v>
      </c>
      <c r="CE29" s="59">
        <f t="shared" si="5"/>
        <v>2.8677982881836102E-2</v>
      </c>
      <c r="CF29" s="59">
        <f t="shared" si="5"/>
        <v>1.7651348225920279E-3</v>
      </c>
      <c r="CG29" s="59">
        <f t="shared" si="5"/>
        <v>1.0818472380237532E-2</v>
      </c>
      <c r="CH29" s="59">
        <f t="shared" si="5"/>
        <v>3.3653827952137643E-3</v>
      </c>
      <c r="CI29" s="122">
        <f t="shared" si="6"/>
        <v>1</v>
      </c>
      <c r="CK29" s="123" t="str">
        <f t="shared" si="7"/>
        <v>備前市</v>
      </c>
      <c r="CL29" s="124">
        <f t="shared" si="17"/>
        <v>908.23487120678521</v>
      </c>
      <c r="CM29" s="65">
        <f t="shared" si="18"/>
        <v>0.22369874405950044</v>
      </c>
      <c r="CN29" s="66">
        <f t="shared" si="19"/>
        <v>903.21858174505451</v>
      </c>
      <c r="CO29" s="65">
        <f t="shared" si="20"/>
        <v>0.22494112068361732</v>
      </c>
      <c r="CP29" s="66">
        <f t="shared" si="8"/>
        <v>1.8105159346749604</v>
      </c>
      <c r="CQ29" s="65">
        <f t="shared" si="21"/>
        <v>0</v>
      </c>
      <c r="CR29" s="66">
        <f t="shared" si="9"/>
        <v>3.205773527055773</v>
      </c>
      <c r="CS29" s="65">
        <f t="shared" si="22"/>
        <v>0</v>
      </c>
      <c r="CT29" s="66">
        <f t="shared" si="10"/>
        <v>45.085808527914025</v>
      </c>
      <c r="CU29" s="67">
        <f t="shared" si="23"/>
        <v>0</v>
      </c>
      <c r="CV29" s="16"/>
      <c r="CW29" s="959">
        <f t="shared" si="24"/>
        <v>203.17099999999999</v>
      </c>
      <c r="CX29" s="962">
        <f>VLOOKUP($AX29&amp;"_"&amp;$CW$14,データシート1!$A:$BT,MATCH($CW$12&amp;"_"&amp;CX$20,データシート1!$A$1:$BT$1,0),0)</f>
        <v>203.17099999999999</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203.17099999999999</v>
      </c>
      <c r="DE29" s="16"/>
      <c r="DF29" s="125">
        <f>VLOOKUP($AX29&amp;"_"&amp;$DF$14,データシート1!$A:$BT,MATCH($DF$12&amp;"_"&amp;DF$20,データシート1!$A$1:$BT$1,0),0)</f>
        <v>12</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12</v>
      </c>
      <c r="DM29" s="16"/>
      <c r="DN29" s="126">
        <f t="shared" si="26"/>
        <v>1</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04206</v>
      </c>
      <c r="AY30" s="18" t="str">
        <f>IF(IFERROR(比較地域マスタ!$Z15,"")=0,"",IFERROR(比較地域マスタ!$Z15,""))</f>
        <v>白石市</v>
      </c>
      <c r="BB30" s="110" t="str">
        <f t="shared" si="0"/>
        <v>04206</v>
      </c>
      <c r="BC30" s="1031" t="str">
        <f t="shared" si="0"/>
        <v>白石市</v>
      </c>
      <c r="BD30" s="34">
        <f t="shared" si="14"/>
        <v>305.15227654263771</v>
      </c>
      <c r="BE30" s="34">
        <f t="shared" si="15"/>
        <v>166.35197830091789</v>
      </c>
      <c r="BF30" s="34">
        <f>VLOOKUP($AX30&amp;"_"&amp;$BC$14,データシート1!$A:$BT,MATCH($BC$12&amp;"_"&amp;BF$20,データシート1!$A$1:$BT$1,0),0)</f>
        <v>149.22857190565742</v>
      </c>
      <c r="BG30" s="34">
        <f>VLOOKUP($AX30&amp;"_"&amp;$BC$14,データシート1!$A:$BT,MATCH($BC$12&amp;"_"&amp;BG$20,データシート1!$A$1:$BT$1,0),0)</f>
        <v>2.7263896904354454</v>
      </c>
      <c r="BH30" s="34">
        <f>VLOOKUP($AX30&amp;"_"&amp;$BC$14,データシート1!$A:$BT,MATCH($BC$12&amp;"_"&amp;BH$20,データシート1!$A$1:$BT$1,0),0)</f>
        <v>14.397016704825038</v>
      </c>
      <c r="BI30" s="34">
        <f>VLOOKUP($AX30&amp;"_"&amp;$BC$14,データシート1!$A:$BT,MATCH($BC$12&amp;"_"&amp;BI$20,データシート1!$A$1:$BT$1,0),0)</f>
        <v>37.078261629332047</v>
      </c>
      <c r="BJ30" s="34">
        <f>VLOOKUP($AX30&amp;"_"&amp;$BC$14,データシート1!$A:$BT,MATCH($BC$12&amp;"_"&amp;BJ$20,データシート1!$A$1:$BT$1,0),0)</f>
        <v>40.949408181612377</v>
      </c>
      <c r="BK30" s="34">
        <f t="shared" si="1"/>
        <v>57.967675480245028</v>
      </c>
      <c r="BL30" s="34">
        <f t="shared" si="2"/>
        <v>56.068576425036028</v>
      </c>
      <c r="BM30" s="34">
        <f>VLOOKUP($AX30&amp;"_"&amp;$BC$14,データシート1!$A:$BT,MATCH($BC$12&amp;"_"&amp;BM$20,データシート1!$A$1:$BT$1,0),0)</f>
        <v>29.294810171855801</v>
      </c>
      <c r="BN30" s="34">
        <f>VLOOKUP($AX30&amp;"_"&amp;$BC$14,データシート1!$A:$BT,MATCH($BC$12&amp;"_"&amp;BN$20,データシート1!$A$1:$BT$1,0),0)</f>
        <v>26.773766253180224</v>
      </c>
      <c r="BO30" s="34">
        <f>VLOOKUP($AX30&amp;"_"&amp;$BC$14,データシート1!$A:$BT,MATCH($BC$12&amp;"_"&amp;BO$20,データシート1!$A$1:$BT$1,0),0)</f>
        <v>1.8990990552089999</v>
      </c>
      <c r="BP30" s="34">
        <f>VLOOKUP($AX30&amp;"_"&amp;$BC$14,データシート1!$A:$BT,MATCH($BC$12&amp;"_"&amp;BP$20,データシート1!$A$1:$BT$1,0),0)</f>
        <v>0</v>
      </c>
      <c r="BQ30" s="34">
        <f>VLOOKUP($AX30&amp;"_"&amp;$BC$14,データシート1!$A:$BT,MATCH($BC$12&amp;"_"&amp;BQ$20,データシート1!$A$1:$BT$1,0),0)</f>
        <v>2.8049529505303981</v>
      </c>
      <c r="BR30" s="35">
        <f t="shared" si="3"/>
        <v>305.15227654263771</v>
      </c>
      <c r="BT30" s="121" t="str">
        <f t="shared" si="4"/>
        <v>白石市</v>
      </c>
      <c r="BU30" s="33">
        <f t="shared" si="25"/>
        <v>305.15227654263771</v>
      </c>
      <c r="BV30" s="59">
        <f t="shared" si="16"/>
        <v>0.54514414962155522</v>
      </c>
      <c r="BW30" s="59">
        <f t="shared" si="5"/>
        <v>0.48902984960954832</v>
      </c>
      <c r="BX30" s="59">
        <f t="shared" si="5"/>
        <v>8.9345218765048209E-3</v>
      </c>
      <c r="BY30" s="59">
        <f t="shared" si="5"/>
        <v>4.7179778135502129E-2</v>
      </c>
      <c r="BZ30" s="59">
        <f t="shared" si="5"/>
        <v>0.12150740623477292</v>
      </c>
      <c r="CA30" s="59">
        <f t="shared" si="5"/>
        <v>0.13419335633201701</v>
      </c>
      <c r="CB30" s="59">
        <f t="shared" si="5"/>
        <v>0.18996311001515809</v>
      </c>
      <c r="CC30" s="59">
        <f t="shared" si="5"/>
        <v>0.1837396628997516</v>
      </c>
      <c r="CD30" s="59">
        <f t="shared" si="5"/>
        <v>9.6000627961110932E-2</v>
      </c>
      <c r="CE30" s="59">
        <f t="shared" si="5"/>
        <v>8.7739034938640645E-2</v>
      </c>
      <c r="CF30" s="59">
        <f t="shared" si="5"/>
        <v>6.223447115406483E-3</v>
      </c>
      <c r="CG30" s="59">
        <f t="shared" si="5"/>
        <v>0</v>
      </c>
      <c r="CH30" s="59">
        <f t="shared" si="5"/>
        <v>9.1919777964968689E-3</v>
      </c>
      <c r="CI30" s="122">
        <f t="shared" si="6"/>
        <v>1</v>
      </c>
      <c r="CK30" s="123" t="str">
        <f t="shared" si="7"/>
        <v>白石市</v>
      </c>
      <c r="CL30" s="124">
        <f t="shared" si="17"/>
        <v>166.35197830091789</v>
      </c>
      <c r="CM30" s="65">
        <f t="shared" si="18"/>
        <v>0.22384464783845939</v>
      </c>
      <c r="CN30" s="66">
        <f t="shared" si="19"/>
        <v>149.22857190565742</v>
      </c>
      <c r="CO30" s="65">
        <f t="shared" si="20"/>
        <v>0.24952996282468817</v>
      </c>
      <c r="CP30" s="66">
        <f t="shared" si="8"/>
        <v>2.7263896904354454</v>
      </c>
      <c r="CQ30" s="65">
        <f t="shared" si="21"/>
        <v>0</v>
      </c>
      <c r="CR30" s="66">
        <f t="shared" si="9"/>
        <v>14.397016704825038</v>
      </c>
      <c r="CS30" s="65">
        <f t="shared" si="22"/>
        <v>0</v>
      </c>
      <c r="CT30" s="66">
        <f t="shared" si="10"/>
        <v>37.078261629332047</v>
      </c>
      <c r="CU30" s="67">
        <f t="shared" si="23"/>
        <v>0</v>
      </c>
      <c r="CV30" s="16"/>
      <c r="CW30" s="959">
        <f t="shared" si="24"/>
        <v>37.237000000000002</v>
      </c>
      <c r="CX30" s="962">
        <f>VLOOKUP($AX30&amp;"_"&amp;$CW$14,データシート1!$A:$BT,MATCH($CW$12&amp;"_"&amp;CX$20,データシート1!$A$1:$BT$1,0),0)</f>
        <v>37.237000000000002</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37.237000000000002</v>
      </c>
      <c r="DE30" s="16"/>
      <c r="DF30" s="125">
        <f>VLOOKUP($AX30&amp;"_"&amp;$DF$14,データシート1!$A:$BT,MATCH($DF$12&amp;"_"&amp;DF$20,データシート1!$A$1:$BT$1,0),0)</f>
        <v>4</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4</v>
      </c>
      <c r="DM30" s="16"/>
      <c r="DN30" s="126">
        <f t="shared" si="26"/>
        <v>1</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40342</v>
      </c>
      <c r="AY31" s="18" t="str">
        <f>IF(IFERROR(比較地域マスタ!$Z16,"")=0,"",IFERROR(比較地域マスタ!$Z16,""))</f>
        <v>篠栗町</v>
      </c>
      <c r="BB31" s="110" t="str">
        <f t="shared" si="0"/>
        <v>40342</v>
      </c>
      <c r="BC31" s="1031" t="str">
        <f t="shared" si="0"/>
        <v>篠栗町</v>
      </c>
      <c r="BD31" s="34">
        <f t="shared" si="14"/>
        <v>145.828242877088</v>
      </c>
      <c r="BE31" s="34">
        <f t="shared" si="15"/>
        <v>51.892196462979904</v>
      </c>
      <c r="BF31" s="34">
        <f>VLOOKUP($AX31&amp;"_"&amp;$BC$14,データシート1!$A:$BT,MATCH($BC$12&amp;"_"&amp;BF$20,データシート1!$A$1:$BT$1,0),0)</f>
        <v>50.350998331165648</v>
      </c>
      <c r="BG31" s="34">
        <f>VLOOKUP($AX31&amp;"_"&amp;$BC$14,データシート1!$A:$BT,MATCH($BC$12&amp;"_"&amp;BG$20,データシート1!$A$1:$BT$1,0),0)</f>
        <v>0.89716879485311296</v>
      </c>
      <c r="BH31" s="34">
        <f>VLOOKUP($AX31&amp;"_"&amp;$BC$14,データシート1!$A:$BT,MATCH($BC$12&amp;"_"&amp;BH$20,データシート1!$A$1:$BT$1,0),0)</f>
        <v>0.64402933696114006</v>
      </c>
      <c r="BI31" s="34">
        <f>VLOOKUP($AX31&amp;"_"&amp;$BC$14,データシート1!$A:$BT,MATCH($BC$12&amp;"_"&amp;BI$20,データシート1!$A$1:$BT$1,0),0)</f>
        <v>28.072729705012907</v>
      </c>
      <c r="BJ31" s="34">
        <f>VLOOKUP($AX31&amp;"_"&amp;$BC$14,データシート1!$A:$BT,MATCH($BC$12&amp;"_"&amp;BJ$20,データシート1!$A$1:$BT$1,0),0)</f>
        <v>24.686416697495503</v>
      </c>
      <c r="BK31" s="34">
        <f t="shared" si="1"/>
        <v>41.176900011599692</v>
      </c>
      <c r="BL31" s="34">
        <f t="shared" si="2"/>
        <v>39.346289033367881</v>
      </c>
      <c r="BM31" s="34">
        <f>VLOOKUP($AX31&amp;"_"&amp;$BC$14,データシート1!$A:$BT,MATCH($BC$12&amp;"_"&amp;BM$20,データシート1!$A$1:$BT$1,0),0)</f>
        <v>23.552461977734492</v>
      </c>
      <c r="BN31" s="34">
        <f>VLOOKUP($AX31&amp;"_"&amp;$BC$14,データシート1!$A:$BT,MATCH($BC$12&amp;"_"&amp;BN$20,データシート1!$A$1:$BT$1,0),0)</f>
        <v>15.79382705563339</v>
      </c>
      <c r="BO31" s="34">
        <f>VLOOKUP($AX31&amp;"_"&amp;$BC$14,データシート1!$A:$BT,MATCH($BC$12&amp;"_"&amp;BO$20,データシート1!$A$1:$BT$1,0),0)</f>
        <v>1.8306109782318101</v>
      </c>
      <c r="BP31" s="34">
        <f>VLOOKUP($AX31&amp;"_"&amp;$BC$14,データシート1!$A:$BT,MATCH($BC$12&amp;"_"&amp;BP$20,データシート1!$A$1:$BT$1,0),0)</f>
        <v>0</v>
      </c>
      <c r="BQ31" s="34">
        <f>VLOOKUP($AX31&amp;"_"&amp;$BC$14,データシート1!$A:$BT,MATCH($BC$12&amp;"_"&amp;BQ$20,データシート1!$A$1:$BT$1,0),0)</f>
        <v>0</v>
      </c>
      <c r="BR31" s="35">
        <f t="shared" si="3"/>
        <v>145.828242877088</v>
      </c>
      <c r="BT31" s="121" t="str">
        <f t="shared" si="4"/>
        <v>篠栗町</v>
      </c>
      <c r="BU31" s="33">
        <f t="shared" si="25"/>
        <v>145.828242877088</v>
      </c>
      <c r="BV31" s="59">
        <f t="shared" si="16"/>
        <v>0.35584462542497669</v>
      </c>
      <c r="BW31" s="59">
        <f t="shared" si="5"/>
        <v>0.34527604075709956</v>
      </c>
      <c r="BX31" s="59">
        <f t="shared" si="5"/>
        <v>6.1522293429078466E-3</v>
      </c>
      <c r="BY31" s="59">
        <f t="shared" si="5"/>
        <v>4.4163553249692731E-3</v>
      </c>
      <c r="BZ31" s="59">
        <f t="shared" si="5"/>
        <v>0.19250543756927893</v>
      </c>
      <c r="CA31" s="59">
        <f t="shared" si="5"/>
        <v>0.16928419495736885</v>
      </c>
      <c r="CB31" s="59">
        <f t="shared" si="5"/>
        <v>0.28236574204837556</v>
      </c>
      <c r="CC31" s="59">
        <f t="shared" si="5"/>
        <v>0.26981254287299533</v>
      </c>
      <c r="CD31" s="59">
        <f t="shared" si="5"/>
        <v>0.16150823402285516</v>
      </c>
      <c r="CE31" s="59">
        <f t="shared" si="5"/>
        <v>0.10830430885014015</v>
      </c>
      <c r="CF31" s="59">
        <f t="shared" si="5"/>
        <v>1.2553199175380237E-2</v>
      </c>
      <c r="CG31" s="59">
        <f t="shared" si="5"/>
        <v>0</v>
      </c>
      <c r="CH31" s="59">
        <f t="shared" si="5"/>
        <v>0</v>
      </c>
      <c r="CI31" s="122">
        <f t="shared" si="6"/>
        <v>1</v>
      </c>
      <c r="CK31" s="123" t="str">
        <f t="shared" si="7"/>
        <v>篠栗町</v>
      </c>
      <c r="CL31" s="124">
        <f t="shared" si="17"/>
        <v>51.892196462979904</v>
      </c>
      <c r="CM31" s="65">
        <f t="shared" si="18"/>
        <v>0</v>
      </c>
      <c r="CN31" s="66">
        <f t="shared" si="19"/>
        <v>50.350998331165648</v>
      </c>
      <c r="CO31" s="65">
        <f t="shared" si="20"/>
        <v>0</v>
      </c>
      <c r="CP31" s="66">
        <f t="shared" si="8"/>
        <v>0.89716879485311296</v>
      </c>
      <c r="CQ31" s="65">
        <f t="shared" si="21"/>
        <v>0</v>
      </c>
      <c r="CR31" s="66">
        <f t="shared" si="9"/>
        <v>0.64402933696114006</v>
      </c>
      <c r="CS31" s="65">
        <f t="shared" si="22"/>
        <v>0</v>
      </c>
      <c r="CT31" s="66">
        <f t="shared" si="10"/>
        <v>28.072729705012907</v>
      </c>
      <c r="CU31" s="67">
        <f t="shared" si="23"/>
        <v>0.36394750732685482</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10.217000000000001</v>
      </c>
      <c r="DB31" s="962">
        <f>VLOOKUP($AX31&amp;"_"&amp;$CW$14,データシート1!$A:$BT,MATCH($CW$12&amp;"_"&amp;DB$20,データシート1!$A$1:$BT$1,0),0)</f>
        <v>0</v>
      </c>
      <c r="DC31" s="962">
        <f>VLOOKUP($AX31&amp;"_"&amp;$CW$14,データシート1!$A:$BT,MATCH($CW$12&amp;"_"&amp;DC$20,データシート1!$A$1:$BT$1,0),0)</f>
        <v>0</v>
      </c>
      <c r="DD31" s="961">
        <f t="shared" si="11"/>
        <v>10.217000000000001</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2</v>
      </c>
      <c r="DJ31" s="64">
        <f>VLOOKUP($AX31&amp;"_"&amp;$DF$14,データシート1!$A:$BT,MATCH($DF$12&amp;"_"&amp;DJ$20,データシート1!$A$1:$BT$1,0),0)</f>
        <v>0</v>
      </c>
      <c r="DK31" s="64">
        <f>VLOOKUP($AX31&amp;"_"&amp;$DF$14,データシート1!$A:$BT,MATCH($DF$12&amp;"_"&amp;DK$20,データシート1!$A$1:$BT$1,0),0)</f>
        <v>0</v>
      </c>
      <c r="DL31" s="68">
        <f t="shared" si="12"/>
        <v>2</v>
      </c>
      <c r="DM31" s="16"/>
      <c r="DN31" s="126">
        <f t="shared" si="26"/>
        <v>0</v>
      </c>
      <c r="DO31" s="127">
        <f t="shared" si="27"/>
        <v>0</v>
      </c>
      <c r="DP31" s="127">
        <f t="shared" si="13"/>
        <v>0</v>
      </c>
      <c r="DQ31" s="127">
        <f t="shared" si="13"/>
        <v>1</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09301</v>
      </c>
      <c r="AY32" s="18" t="str">
        <f>IF(IFERROR(比較地域マスタ!$Z17,"")=0,"",IFERROR(比較地域マスタ!$Z17,""))</f>
        <v>上三川町</v>
      </c>
      <c r="AZ32" s="16"/>
      <c r="BA32" s="16"/>
      <c r="BB32" s="110" t="str">
        <f t="shared" si="0"/>
        <v>09301</v>
      </c>
      <c r="BC32" s="1031" t="str">
        <f t="shared" si="0"/>
        <v>上三川町</v>
      </c>
      <c r="BD32" s="34">
        <f t="shared" si="14"/>
        <v>269.62834629882354</v>
      </c>
      <c r="BE32" s="34">
        <f t="shared" si="15"/>
        <v>131.89569592804787</v>
      </c>
      <c r="BF32" s="34">
        <f>VLOOKUP($AX32&amp;"_"&amp;$BC$14,データシート1!$A:$BT,MATCH($BC$12&amp;"_"&amp;BF$20,データシート1!$A$1:$BT$1,0),0)</f>
        <v>124.12010662513983</v>
      </c>
      <c r="BG32" s="34">
        <f>VLOOKUP($AX32&amp;"_"&amp;$BC$14,データシート1!$A:$BT,MATCH($BC$12&amp;"_"&amp;BG$20,データシート1!$A$1:$BT$1,0),0)</f>
        <v>3.2261073486339362</v>
      </c>
      <c r="BH32" s="34">
        <f>VLOOKUP($AX32&amp;"_"&amp;$BC$14,データシート1!$A:$BT,MATCH($BC$12&amp;"_"&amp;BH$20,データシート1!$A$1:$BT$1,0),0)</f>
        <v>4.5494819542741203</v>
      </c>
      <c r="BI32" s="34">
        <f>VLOOKUP($AX32&amp;"_"&amp;$BC$14,データシート1!$A:$BT,MATCH($BC$12&amp;"_"&amp;BI$20,データシート1!$A$1:$BT$1,0),0)</f>
        <v>39.766378202935414</v>
      </c>
      <c r="BJ32" s="34">
        <f>VLOOKUP($AX32&amp;"_"&amp;$BC$14,データシート1!$A:$BT,MATCH($BC$12&amp;"_"&amp;BJ$20,データシート1!$A$1:$BT$1,0),0)</f>
        <v>35.001457745451525</v>
      </c>
      <c r="BK32" s="34">
        <f t="shared" si="1"/>
        <v>62.964814422388763</v>
      </c>
      <c r="BL32" s="34">
        <f t="shared" si="2"/>
        <v>61.144479575058902</v>
      </c>
      <c r="BM32" s="34">
        <f>VLOOKUP($AX32&amp;"_"&amp;$BC$14,データシート1!$A:$BT,MATCH($BC$12&amp;"_"&amp;BM$20,データシート1!$A$1:$BT$1,0),0)</f>
        <v>32.033468541359817</v>
      </c>
      <c r="BN32" s="34">
        <f>VLOOKUP($AX32&amp;"_"&amp;$BC$14,データシート1!$A:$BT,MATCH($BC$12&amp;"_"&amp;BN$20,データシート1!$A$1:$BT$1,0),0)</f>
        <v>29.111011033699086</v>
      </c>
      <c r="BO32" s="34">
        <f>VLOOKUP($AX32&amp;"_"&amp;$BC$14,データシート1!$A:$BT,MATCH($BC$12&amp;"_"&amp;BO$20,データシート1!$A$1:$BT$1,0),0)</f>
        <v>1.82033484732986</v>
      </c>
      <c r="BP32" s="34">
        <f>VLOOKUP($AX32&amp;"_"&amp;$BC$14,データシート1!$A:$BT,MATCH($BC$12&amp;"_"&amp;BP$20,データシート1!$A$1:$BT$1,0),0)</f>
        <v>0</v>
      </c>
      <c r="BQ32" s="34">
        <f>VLOOKUP($AX32&amp;"_"&amp;$BC$14,データシート1!$A:$BT,MATCH($BC$12&amp;"_"&amp;BQ$20,データシート1!$A$1:$BT$1,0),0)</f>
        <v>0</v>
      </c>
      <c r="BR32" s="35">
        <f t="shared" si="3"/>
        <v>269.62834629882354</v>
      </c>
      <c r="BS32" s="21"/>
      <c r="BT32" s="121" t="str">
        <f t="shared" si="4"/>
        <v>上三川町</v>
      </c>
      <c r="BU32" s="33">
        <f t="shared" si="25"/>
        <v>269.62834629882354</v>
      </c>
      <c r="BV32" s="59">
        <f t="shared" si="16"/>
        <v>0.48917592582001962</v>
      </c>
      <c r="BW32" s="59">
        <f t="shared" si="5"/>
        <v>0.46033775131187454</v>
      </c>
      <c r="BX32" s="59">
        <f t="shared" si="5"/>
        <v>1.1965015521990065E-2</v>
      </c>
      <c r="BY32" s="59">
        <f t="shared" si="5"/>
        <v>1.6873158986155049E-2</v>
      </c>
      <c r="BZ32" s="59">
        <f t="shared" si="5"/>
        <v>0.14748589585926977</v>
      </c>
      <c r="CA32" s="59">
        <f t="shared" si="5"/>
        <v>0.1298137166433537</v>
      </c>
      <c r="CB32" s="59">
        <f t="shared" si="5"/>
        <v>0.23352446167735702</v>
      </c>
      <c r="CC32" s="59">
        <f t="shared" si="5"/>
        <v>0.22677318766511936</v>
      </c>
      <c r="CD32" s="59">
        <f t="shared" si="5"/>
        <v>0.11880601198309389</v>
      </c>
      <c r="CE32" s="59">
        <f t="shared" si="5"/>
        <v>0.10796717568202548</v>
      </c>
      <c r="CF32" s="59">
        <f t="shared" si="5"/>
        <v>6.7512740122376465E-3</v>
      </c>
      <c r="CG32" s="59">
        <f t="shared" si="5"/>
        <v>0</v>
      </c>
      <c r="CH32" s="59">
        <f t="shared" si="5"/>
        <v>0</v>
      </c>
      <c r="CI32" s="122">
        <f t="shared" si="6"/>
        <v>1</v>
      </c>
      <c r="CJ32" s="16"/>
      <c r="CK32" s="123" t="str">
        <f t="shared" si="7"/>
        <v>上三川町</v>
      </c>
      <c r="CL32" s="124">
        <f t="shared" si="17"/>
        <v>131.89569592804787</v>
      </c>
      <c r="CM32" s="65">
        <f t="shared" si="18"/>
        <v>1</v>
      </c>
      <c r="CN32" s="66">
        <f t="shared" si="19"/>
        <v>124.12010662513983</v>
      </c>
      <c r="CO32" s="65">
        <f t="shared" si="20"/>
        <v>1</v>
      </c>
      <c r="CP32" s="66">
        <f t="shared" si="8"/>
        <v>3.2261073486339362</v>
      </c>
      <c r="CQ32" s="65">
        <f t="shared" si="21"/>
        <v>0</v>
      </c>
      <c r="CR32" s="66">
        <f t="shared" si="9"/>
        <v>4.5494819542741203</v>
      </c>
      <c r="CS32" s="65">
        <f t="shared" si="22"/>
        <v>0</v>
      </c>
      <c r="CT32" s="66">
        <f t="shared" si="10"/>
        <v>39.766378202935414</v>
      </c>
      <c r="CU32" s="67">
        <f t="shared" si="23"/>
        <v>7.5666936139984861E-2</v>
      </c>
      <c r="CV32" s="16"/>
      <c r="CW32" s="959">
        <f t="shared" si="24"/>
        <v>224.10300000000001</v>
      </c>
      <c r="CX32" s="962">
        <f>VLOOKUP($AX32&amp;"_"&amp;$CW$14,データシート1!$A:$BT,MATCH($CW$12&amp;"_"&amp;CX$20,データシート1!$A$1:$BT$1,0),0)</f>
        <v>224.10300000000001</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3.0089999999999999</v>
      </c>
      <c r="DB32" s="962">
        <f>VLOOKUP($AX32&amp;"_"&amp;$CW$14,データシート1!$A:$BT,MATCH($CW$12&amp;"_"&amp;DB$20,データシート1!$A$1:$BT$1,0),0)</f>
        <v>0</v>
      </c>
      <c r="DC32" s="962">
        <f>VLOOKUP($AX32&amp;"_"&amp;$CW$14,データシート1!$A:$BT,MATCH($CW$12&amp;"_"&amp;DC$20,データシート1!$A$1:$BT$1,0),0)</f>
        <v>0</v>
      </c>
      <c r="DD32" s="961">
        <f t="shared" si="11"/>
        <v>227.11199999999999</v>
      </c>
      <c r="DE32" s="16"/>
      <c r="DF32" s="125">
        <f>VLOOKUP($AX32&amp;"_"&amp;$DF$14,データシート1!$A:$BT,MATCH($DF$12&amp;"_"&amp;DF$20,データシート1!$A$1:$BT$1,0),0)</f>
        <v>1</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1</v>
      </c>
      <c r="DJ32" s="64">
        <f>VLOOKUP($AX32&amp;"_"&amp;$DF$14,データシート1!$A:$BT,MATCH($DF$12&amp;"_"&amp;DJ$20,データシート1!$A$1:$BT$1,0),0)</f>
        <v>0</v>
      </c>
      <c r="DK32" s="64">
        <f>VLOOKUP($AX32&amp;"_"&amp;$DF$14,データシート1!$A:$BT,MATCH($DF$12&amp;"_"&amp;DK$20,データシート1!$A$1:$BT$1,0),0)</f>
        <v>0</v>
      </c>
      <c r="DL32" s="68">
        <f t="shared" si="12"/>
        <v>2</v>
      </c>
      <c r="DM32" s="16"/>
      <c r="DN32" s="126">
        <f t="shared" si="26"/>
        <v>0.99</v>
      </c>
      <c r="DO32" s="127">
        <f t="shared" si="27"/>
        <v>0</v>
      </c>
      <c r="DP32" s="127">
        <f t="shared" si="13"/>
        <v>0</v>
      </c>
      <c r="DQ32" s="127">
        <f t="shared" si="13"/>
        <v>0.01</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02204</v>
      </c>
      <c r="AY33" s="18" t="str">
        <f>IF(IFERROR(比較地域マスタ!$Z18,"")=0,"",IFERROR(比較地域マスタ!$Z18,""))</f>
        <v>黒石市</v>
      </c>
      <c r="BB33" s="110" t="str">
        <f t="shared" si="0"/>
        <v>02204</v>
      </c>
      <c r="BC33" s="1031" t="str">
        <f t="shared" si="0"/>
        <v>黒石市</v>
      </c>
      <c r="BD33" s="34">
        <f t="shared" si="14"/>
        <v>294.30392584571854</v>
      </c>
      <c r="BE33" s="34">
        <f t="shared" si="15"/>
        <v>128.37357310576718</v>
      </c>
      <c r="BF33" s="34">
        <f>VLOOKUP($AX33&amp;"_"&amp;$BC$14,データシート1!$A:$BT,MATCH($BC$12&amp;"_"&amp;BF$20,データシート1!$A$1:$BT$1,0),0)</f>
        <v>114.83690273979796</v>
      </c>
      <c r="BG33" s="34">
        <f>VLOOKUP($AX33&amp;"_"&amp;$BC$14,データシート1!$A:$BT,MATCH($BC$12&amp;"_"&amp;BG$20,データシート1!$A$1:$BT$1,0),0)</f>
        <v>3.4806042317353514</v>
      </c>
      <c r="BH33" s="34">
        <f>VLOOKUP($AX33&amp;"_"&amp;$BC$14,データシート1!$A:$BT,MATCH($BC$12&amp;"_"&amp;BH$20,データシート1!$A$1:$BT$1,0),0)</f>
        <v>10.056066134233866</v>
      </c>
      <c r="BI33" s="34">
        <f>VLOOKUP($AX33&amp;"_"&amp;$BC$14,データシート1!$A:$BT,MATCH($BC$12&amp;"_"&amp;BI$20,データシート1!$A$1:$BT$1,0),0)</f>
        <v>38.822524417436526</v>
      </c>
      <c r="BJ33" s="34">
        <f>VLOOKUP($AX33&amp;"_"&amp;$BC$14,データシート1!$A:$BT,MATCH($BC$12&amp;"_"&amp;BJ$20,データシート1!$A$1:$BT$1,0),0)</f>
        <v>63.707970373698458</v>
      </c>
      <c r="BK33" s="34">
        <f t="shared" si="1"/>
        <v>60.418217978087426</v>
      </c>
      <c r="BL33" s="34">
        <f t="shared" si="2"/>
        <v>58.551290219054415</v>
      </c>
      <c r="BM33" s="34">
        <f>VLOOKUP($AX33&amp;"_"&amp;$BC$14,データシート1!$A:$BT,MATCH($BC$12&amp;"_"&amp;BM$20,データシート1!$A$1:$BT$1,0),0)</f>
        <v>26.466448848313448</v>
      </c>
      <c r="BN33" s="34">
        <f>VLOOKUP($AX33&amp;"_"&amp;$BC$14,データシート1!$A:$BT,MATCH($BC$12&amp;"_"&amp;BN$20,データシート1!$A$1:$BT$1,0),0)</f>
        <v>32.084841370740968</v>
      </c>
      <c r="BO33" s="34">
        <f>VLOOKUP($AX33&amp;"_"&amp;$BC$14,データシート1!$A:$BT,MATCH($BC$12&amp;"_"&amp;BO$20,データシート1!$A$1:$BT$1,0),0)</f>
        <v>1.86692775903301</v>
      </c>
      <c r="BP33" s="34">
        <f>VLOOKUP($AX33&amp;"_"&amp;$BC$14,データシート1!$A:$BT,MATCH($BC$12&amp;"_"&amp;BP$20,データシート1!$A$1:$BT$1,0),0)</f>
        <v>0</v>
      </c>
      <c r="BQ33" s="34">
        <f>VLOOKUP($AX33&amp;"_"&amp;$BC$14,データシート1!$A:$BT,MATCH($BC$12&amp;"_"&amp;BQ$20,データシート1!$A$1:$BT$1,0),0)</f>
        <v>2.9816399707289798</v>
      </c>
      <c r="BR33" s="35">
        <f t="shared" si="3"/>
        <v>294.30392584571854</v>
      </c>
      <c r="BT33" s="121" t="str">
        <f t="shared" si="4"/>
        <v>黒石市</v>
      </c>
      <c r="BU33" s="33">
        <f t="shared" si="25"/>
        <v>294.30392584571854</v>
      </c>
      <c r="BV33" s="59">
        <f t="shared" si="16"/>
        <v>0.43619388608857296</v>
      </c>
      <c r="BW33" s="59">
        <f t="shared" si="5"/>
        <v>0.39019833802692233</v>
      </c>
      <c r="BX33" s="59">
        <f t="shared" si="5"/>
        <v>1.1826564058679838E-2</v>
      </c>
      <c r="BY33" s="59">
        <f t="shared" si="5"/>
        <v>3.4168984002970818E-2</v>
      </c>
      <c r="BZ33" s="59">
        <f t="shared" si="5"/>
        <v>0.13191303617807756</v>
      </c>
      <c r="CA33" s="59">
        <f t="shared" si="5"/>
        <v>0.21646999845695489</v>
      </c>
      <c r="CB33" s="59">
        <f t="shared" si="5"/>
        <v>0.20529191992416765</v>
      </c>
      <c r="CC33" s="59">
        <f t="shared" si="5"/>
        <v>0.1989483832089568</v>
      </c>
      <c r="CD33" s="59">
        <f t="shared" si="5"/>
        <v>8.9928969762325978E-2</v>
      </c>
      <c r="CE33" s="59">
        <f t="shared" si="5"/>
        <v>0.10901941344663083</v>
      </c>
      <c r="CF33" s="59">
        <f t="shared" si="5"/>
        <v>6.3435367152108605E-3</v>
      </c>
      <c r="CG33" s="59">
        <f t="shared" si="5"/>
        <v>0</v>
      </c>
      <c r="CH33" s="59">
        <f t="shared" si="5"/>
        <v>1.0131159352227024E-2</v>
      </c>
      <c r="CI33" s="122">
        <f t="shared" si="6"/>
        <v>1</v>
      </c>
      <c r="CK33" s="123" t="str">
        <f t="shared" si="7"/>
        <v>黒石市</v>
      </c>
      <c r="CL33" s="124">
        <f t="shared" si="17"/>
        <v>128.37357310576718</v>
      </c>
      <c r="CM33" s="65">
        <f t="shared" si="18"/>
        <v>0.1177111428342812</v>
      </c>
      <c r="CN33" s="66">
        <f t="shared" si="19"/>
        <v>114.83690273979796</v>
      </c>
      <c r="CO33" s="65">
        <f t="shared" si="20"/>
        <v>0.13158662102058871</v>
      </c>
      <c r="CP33" s="66">
        <f t="shared" si="8"/>
        <v>3.4806042317353514</v>
      </c>
      <c r="CQ33" s="65">
        <f t="shared" si="21"/>
        <v>0</v>
      </c>
      <c r="CR33" s="66">
        <f t="shared" si="9"/>
        <v>10.056066134233866</v>
      </c>
      <c r="CS33" s="65">
        <f t="shared" si="22"/>
        <v>0</v>
      </c>
      <c r="CT33" s="66">
        <f t="shared" si="10"/>
        <v>38.822524417436526</v>
      </c>
      <c r="CU33" s="67">
        <f t="shared" si="23"/>
        <v>0</v>
      </c>
      <c r="CV33" s="16"/>
      <c r="CW33" s="959">
        <f t="shared" si="24"/>
        <v>15.111000000000001</v>
      </c>
      <c r="CX33" s="962">
        <f>VLOOKUP($AX33&amp;"_"&amp;$CW$14,データシート1!$A:$BT,MATCH($CW$12&amp;"_"&amp;CX$20,データシート1!$A$1:$BT$1,0),0)</f>
        <v>15.111000000000001</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15.111000000000001</v>
      </c>
      <c r="DE33" s="16"/>
      <c r="DF33" s="125">
        <f>VLOOKUP($AX33&amp;"_"&amp;$DF$14,データシート1!$A:$BT,MATCH($DF$12&amp;"_"&amp;DF$20,データシート1!$A$1:$BT$1,0),0)</f>
        <v>4</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4</v>
      </c>
      <c r="DM33" s="16"/>
      <c r="DN33" s="126">
        <f t="shared" si="26"/>
        <v>1</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01214</v>
      </c>
      <c r="AY34" s="18" t="str">
        <f>IF(IFERROR(比較地域マスタ!$Z19,"")=0,"",IFERROR(比較地域マスタ!$Z19,""))</f>
        <v>稚内市</v>
      </c>
      <c r="BB34" s="110" t="str">
        <f t="shared" si="0"/>
        <v>01214</v>
      </c>
      <c r="BC34" s="1031" t="str">
        <f t="shared" si="0"/>
        <v>稚内市</v>
      </c>
      <c r="BD34" s="34">
        <f t="shared" si="14"/>
        <v>388.25187952158291</v>
      </c>
      <c r="BE34" s="34">
        <f t="shared" si="15"/>
        <v>155.43173248102406</v>
      </c>
      <c r="BF34" s="34">
        <f>VLOOKUP($AX34&amp;"_"&amp;$BC$14,データシート1!$A:$BT,MATCH($BC$12&amp;"_"&amp;BF$20,データシート1!$A$1:$BT$1,0),0)</f>
        <v>130.77337643783829</v>
      </c>
      <c r="BG34" s="34">
        <f>VLOOKUP($AX34&amp;"_"&amp;$BC$14,データシート1!$A:$BT,MATCH($BC$12&amp;"_"&amp;BG$20,データシート1!$A$1:$BT$1,0),0)</f>
        <v>4.8380634031582677</v>
      </c>
      <c r="BH34" s="34">
        <f>VLOOKUP($AX34&amp;"_"&amp;$BC$14,データシート1!$A:$BT,MATCH($BC$12&amp;"_"&amp;BH$20,データシート1!$A$1:$BT$1,0),0)</f>
        <v>19.820292640027496</v>
      </c>
      <c r="BI34" s="34">
        <f>VLOOKUP($AX34&amp;"_"&amp;$BC$14,データシート1!$A:$BT,MATCH($BC$12&amp;"_"&amp;BI$20,データシート1!$A$1:$BT$1,0),0)</f>
        <v>58.114513629163042</v>
      </c>
      <c r="BJ34" s="34">
        <f>VLOOKUP($AX34&amp;"_"&amp;$BC$14,データシート1!$A:$BT,MATCH($BC$12&amp;"_"&amp;BJ$20,データシート1!$A$1:$BT$1,0),0)</f>
        <v>76.515604093264997</v>
      </c>
      <c r="BK34" s="34">
        <f t="shared" si="1"/>
        <v>98.190029318130826</v>
      </c>
      <c r="BL34" s="34">
        <f t="shared" si="2"/>
        <v>56.424804453661494</v>
      </c>
      <c r="BM34" s="34">
        <f>VLOOKUP($AX34&amp;"_"&amp;$BC$14,データシート1!$A:$BT,MATCH($BC$12&amp;"_"&amp;BM$20,データシート1!$A$1:$BT$1,0),0)</f>
        <v>26.709734132750775</v>
      </c>
      <c r="BN34" s="34">
        <f>VLOOKUP($AX34&amp;"_"&amp;$BC$14,データシート1!$A:$BT,MATCH($BC$12&amp;"_"&amp;BN$20,データシート1!$A$1:$BT$1,0),0)</f>
        <v>29.715070320910719</v>
      </c>
      <c r="BO34" s="34">
        <f>VLOOKUP($AX34&amp;"_"&amp;$BC$14,データシート1!$A:$BT,MATCH($BC$12&amp;"_"&amp;BO$20,データシート1!$A$1:$BT$1,0),0)</f>
        <v>1.88473582678923</v>
      </c>
      <c r="BP34" s="34">
        <f>VLOOKUP($AX34&amp;"_"&amp;$BC$14,データシート1!$A:$BT,MATCH($BC$12&amp;"_"&amp;BP$20,データシート1!$A$1:$BT$1,0),0)</f>
        <v>39.880489037680107</v>
      </c>
      <c r="BQ34" s="34">
        <f>VLOOKUP($AX34&amp;"_"&amp;$BC$14,データシート1!$A:$BT,MATCH($BC$12&amp;"_"&amp;BQ$20,データシート1!$A$1:$BT$1,0),0)</f>
        <v>0</v>
      </c>
      <c r="BR34" s="35">
        <f t="shared" si="3"/>
        <v>388.25187952158291</v>
      </c>
      <c r="BT34" s="121" t="str">
        <f t="shared" si="4"/>
        <v>稚内市</v>
      </c>
      <c r="BU34" s="33">
        <f t="shared" si="25"/>
        <v>388.25187952158291</v>
      </c>
      <c r="BV34" s="59">
        <f t="shared" si="16"/>
        <v>0.40033736004717424</v>
      </c>
      <c r="BW34" s="59">
        <f t="shared" si="5"/>
        <v>0.33682612586185462</v>
      </c>
      <c r="BX34" s="59">
        <f t="shared" si="5"/>
        <v>1.2461146122769304E-2</v>
      </c>
      <c r="BY34" s="59">
        <f t="shared" si="5"/>
        <v>5.1050088062550347E-2</v>
      </c>
      <c r="BZ34" s="59">
        <f t="shared" si="5"/>
        <v>0.14968250430821792</v>
      </c>
      <c r="CA34" s="59">
        <f t="shared" si="5"/>
        <v>0.19707722777169839</v>
      </c>
      <c r="CB34" s="59">
        <f t="shared" si="5"/>
        <v>0.25290290787290948</v>
      </c>
      <c r="CC34" s="59">
        <f t="shared" si="5"/>
        <v>0.14533040902001568</v>
      </c>
      <c r="CD34" s="59">
        <f t="shared" si="5"/>
        <v>6.8794861123823561E-2</v>
      </c>
      <c r="CE34" s="59">
        <f t="shared" si="5"/>
        <v>7.6535547896192116E-2</v>
      </c>
      <c r="CF34" s="59">
        <f t="shared" si="5"/>
        <v>4.8544152036344686E-3</v>
      </c>
      <c r="CG34" s="59">
        <f t="shared" si="5"/>
        <v>0.10271808364925933</v>
      </c>
      <c r="CH34" s="59">
        <f t="shared" si="5"/>
        <v>0</v>
      </c>
      <c r="CI34" s="122">
        <f t="shared" si="6"/>
        <v>1</v>
      </c>
      <c r="CK34" s="123" t="str">
        <f t="shared" si="7"/>
        <v>稚内市</v>
      </c>
      <c r="CL34" s="124">
        <f t="shared" si="17"/>
        <v>155.43173248102406</v>
      </c>
      <c r="CM34" s="65">
        <f t="shared" si="18"/>
        <v>6.4484901763696562E-2</v>
      </c>
      <c r="CN34" s="66">
        <f t="shared" si="19"/>
        <v>130.77337643783829</v>
      </c>
      <c r="CO34" s="65">
        <f t="shared" si="20"/>
        <v>7.6644040805693536E-2</v>
      </c>
      <c r="CP34" s="66">
        <f t="shared" si="8"/>
        <v>4.8380634031582677</v>
      </c>
      <c r="CQ34" s="65">
        <f t="shared" si="21"/>
        <v>0</v>
      </c>
      <c r="CR34" s="66">
        <f t="shared" si="9"/>
        <v>19.820292640027496</v>
      </c>
      <c r="CS34" s="65">
        <f t="shared" si="22"/>
        <v>0</v>
      </c>
      <c r="CT34" s="66">
        <f t="shared" si="10"/>
        <v>58.114513629163042</v>
      </c>
      <c r="CU34" s="67">
        <f t="shared" si="23"/>
        <v>0.1119857948313647</v>
      </c>
      <c r="CV34" s="16"/>
      <c r="CW34" s="959">
        <f t="shared" si="24"/>
        <v>10.023</v>
      </c>
      <c r="CX34" s="962">
        <f>VLOOKUP($AX34&amp;"_"&amp;$CW$14,データシート1!$A:$BT,MATCH($CW$12&amp;"_"&amp;CX$20,データシート1!$A$1:$BT$1,0),0)</f>
        <v>10.023</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6.508</v>
      </c>
      <c r="DB34" s="962">
        <f>VLOOKUP($AX34&amp;"_"&amp;$CW$14,データシート1!$A:$BT,MATCH($CW$12&amp;"_"&amp;DB$20,データシート1!$A$1:$BT$1,0),0)</f>
        <v>0</v>
      </c>
      <c r="DC34" s="962">
        <f>VLOOKUP($AX34&amp;"_"&amp;$CW$14,データシート1!$A:$BT,MATCH($CW$12&amp;"_"&amp;DC$20,データシート1!$A$1:$BT$1,0),0)</f>
        <v>0</v>
      </c>
      <c r="DD34" s="961">
        <f t="shared" si="11"/>
        <v>16.530999999999999</v>
      </c>
      <c r="DE34" s="16"/>
      <c r="DF34" s="125">
        <f>VLOOKUP($AX34&amp;"_"&amp;$DF$14,データシート1!$A:$BT,MATCH($DF$12&amp;"_"&amp;DF$20,データシート1!$A$1:$BT$1,0),0)</f>
        <v>1</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2</v>
      </c>
      <c r="DJ34" s="64">
        <f>VLOOKUP($AX34&amp;"_"&amp;$DF$14,データシート1!$A:$BT,MATCH($DF$12&amp;"_"&amp;DJ$20,データシート1!$A$1:$BT$1,0),0)</f>
        <v>0</v>
      </c>
      <c r="DK34" s="64">
        <f>VLOOKUP($AX34&amp;"_"&amp;$DF$14,データシート1!$A:$BT,MATCH($DF$12&amp;"_"&amp;DK$20,データシート1!$A$1:$BT$1,0),0)</f>
        <v>0</v>
      </c>
      <c r="DL34" s="68">
        <f t="shared" si="12"/>
        <v>3</v>
      </c>
      <c r="DM34" s="16"/>
      <c r="DN34" s="126">
        <f t="shared" si="26"/>
        <v>0.61</v>
      </c>
      <c r="DO34" s="127">
        <f t="shared" si="27"/>
        <v>0</v>
      </c>
      <c r="DP34" s="127">
        <f t="shared" si="13"/>
        <v>0</v>
      </c>
      <c r="DQ34" s="127">
        <f t="shared" si="13"/>
        <v>0.39</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35211</v>
      </c>
      <c r="AY35" s="18" t="str">
        <f>IF(IFERROR(比較地域マスタ!$Z20,"")=0,"",IFERROR(比較地域マスタ!$Z20,""))</f>
        <v>長門市</v>
      </c>
      <c r="BB35" s="110" t="str">
        <f t="shared" si="0"/>
        <v>35211</v>
      </c>
      <c r="BC35" s="1031" t="str">
        <f t="shared" si="0"/>
        <v>長門市</v>
      </c>
      <c r="BD35" s="34">
        <f t="shared" si="14"/>
        <v>349.01143608696225</v>
      </c>
      <c r="BE35" s="34">
        <f t="shared" si="15"/>
        <v>187.00707529968193</v>
      </c>
      <c r="BF35" s="34">
        <f>VLOOKUP($AX35&amp;"_"&amp;$BC$14,データシート1!$A:$BT,MATCH($BC$12&amp;"_"&amp;BF$20,データシート1!$A$1:$BT$1,0),0)</f>
        <v>168.44477336889457</v>
      </c>
      <c r="BG35" s="34">
        <f>VLOOKUP($AX35&amp;"_"&amp;$BC$14,データシート1!$A:$BT,MATCH($BC$12&amp;"_"&amp;BG$20,データシート1!$A$1:$BT$1,0),0)</f>
        <v>3.1343513160864909</v>
      </c>
      <c r="BH35" s="34">
        <f>VLOOKUP($AX35&amp;"_"&amp;$BC$14,データシート1!$A:$BT,MATCH($BC$12&amp;"_"&amp;BH$20,データシート1!$A$1:$BT$1,0),0)</f>
        <v>15.427950614700872</v>
      </c>
      <c r="BI35" s="34">
        <f>VLOOKUP($AX35&amp;"_"&amp;$BC$14,データシート1!$A:$BT,MATCH($BC$12&amp;"_"&amp;BI$20,データシート1!$A$1:$BT$1,0),0)</f>
        <v>43.063548422495884</v>
      </c>
      <c r="BJ35" s="34">
        <f>VLOOKUP($AX35&amp;"_"&amp;$BC$14,データシート1!$A:$BT,MATCH($BC$12&amp;"_"&amp;BJ$20,データシート1!$A$1:$BT$1,0),0)</f>
        <v>56.076508767836152</v>
      </c>
      <c r="BK35" s="34">
        <f t="shared" si="1"/>
        <v>59.665220745566309</v>
      </c>
      <c r="BL35" s="34">
        <f t="shared" si="2"/>
        <v>57.647467725560503</v>
      </c>
      <c r="BM35" s="34">
        <f>VLOOKUP($AX35&amp;"_"&amp;$BC$14,データシート1!$A:$BT,MATCH($BC$12&amp;"_"&amp;BM$20,データシート1!$A$1:$BT$1,0),0)</f>
        <v>27.193586430290939</v>
      </c>
      <c r="BN35" s="34">
        <f>VLOOKUP($AX35&amp;"_"&amp;$BC$14,データシート1!$A:$BT,MATCH($BC$12&amp;"_"&amp;BN$20,データシート1!$A$1:$BT$1,0),0)</f>
        <v>30.453881295269561</v>
      </c>
      <c r="BO35" s="34">
        <f>VLOOKUP($AX35&amp;"_"&amp;$BC$14,データシート1!$A:$BT,MATCH($BC$12&amp;"_"&amp;BO$20,データシート1!$A$1:$BT$1,0),0)</f>
        <v>1.8880055048034901</v>
      </c>
      <c r="BP35" s="34">
        <f>VLOOKUP($AX35&amp;"_"&amp;$BC$14,データシート1!$A:$BT,MATCH($BC$12&amp;"_"&amp;BP$20,データシート1!$A$1:$BT$1,0),0)</f>
        <v>0.12974751520231789</v>
      </c>
      <c r="BQ35" s="34">
        <f>VLOOKUP($AX35&amp;"_"&amp;$BC$14,データシート1!$A:$BT,MATCH($BC$12&amp;"_"&amp;BQ$20,データシート1!$A$1:$BT$1,0),0)</f>
        <v>3.1990828513819478</v>
      </c>
      <c r="BR35" s="35">
        <f t="shared" si="3"/>
        <v>349.01143608696225</v>
      </c>
      <c r="BT35" s="121" t="str">
        <f t="shared" si="4"/>
        <v>長門市</v>
      </c>
      <c r="BU35" s="33">
        <f t="shared" si="25"/>
        <v>349.01143608696225</v>
      </c>
      <c r="BV35" s="59">
        <f t="shared" si="16"/>
        <v>0.53581933416384064</v>
      </c>
      <c r="BW35" s="59">
        <f t="shared" si="5"/>
        <v>0.48263396540084619</v>
      </c>
      <c r="BX35" s="59">
        <f t="shared" si="5"/>
        <v>8.9806550502417141E-3</v>
      </c>
      <c r="BY35" s="59">
        <f t="shared" si="5"/>
        <v>4.4204713712752759E-2</v>
      </c>
      <c r="BZ35" s="59">
        <f t="shared" si="5"/>
        <v>0.12338721305328762</v>
      </c>
      <c r="CA35" s="59">
        <f t="shared" si="5"/>
        <v>0.16067241061368465</v>
      </c>
      <c r="CB35" s="59">
        <f t="shared" si="5"/>
        <v>0.17095491601799456</v>
      </c>
      <c r="CC35" s="59">
        <f t="shared" si="5"/>
        <v>0.16517357818382958</v>
      </c>
      <c r="CD35" s="59">
        <f t="shared" si="5"/>
        <v>7.7916032595319276E-2</v>
      </c>
      <c r="CE35" s="59">
        <f t="shared" si="5"/>
        <v>8.7257545588510316E-2</v>
      </c>
      <c r="CF35" s="59">
        <f t="shared" si="5"/>
        <v>5.4095806314296844E-3</v>
      </c>
      <c r="CG35" s="59">
        <f t="shared" si="5"/>
        <v>3.7175720273529677E-4</v>
      </c>
      <c r="CH35" s="59">
        <f t="shared" si="5"/>
        <v>9.1661261511924805E-3</v>
      </c>
      <c r="CI35" s="122">
        <f t="shared" si="6"/>
        <v>1</v>
      </c>
      <c r="CK35" s="123" t="str">
        <f t="shared" si="7"/>
        <v>長門市</v>
      </c>
      <c r="CL35" s="124">
        <f t="shared" si="17"/>
        <v>187.00707529968193</v>
      </c>
      <c r="CM35" s="65">
        <f t="shared" si="18"/>
        <v>0.1022635104546364</v>
      </c>
      <c r="CN35" s="66">
        <f t="shared" si="19"/>
        <v>168.44477336889457</v>
      </c>
      <c r="CO35" s="65">
        <f t="shared" si="20"/>
        <v>0.113532759832912</v>
      </c>
      <c r="CP35" s="66">
        <f t="shared" si="8"/>
        <v>3.1343513160864909</v>
      </c>
      <c r="CQ35" s="65">
        <f t="shared" si="21"/>
        <v>0</v>
      </c>
      <c r="CR35" s="66">
        <f t="shared" si="9"/>
        <v>15.427950614700872</v>
      </c>
      <c r="CS35" s="65">
        <f t="shared" si="22"/>
        <v>0</v>
      </c>
      <c r="CT35" s="66">
        <f t="shared" si="10"/>
        <v>43.063548422495884</v>
      </c>
      <c r="CU35" s="67">
        <f t="shared" si="23"/>
        <v>9.9295115164412889E-2</v>
      </c>
      <c r="CV35" s="16"/>
      <c r="CW35" s="959">
        <f t="shared" si="24"/>
        <v>19.123999999999999</v>
      </c>
      <c r="CX35" s="962">
        <f>VLOOKUP($AX35&amp;"_"&amp;$CW$14,データシート1!$A:$BT,MATCH($CW$12&amp;"_"&amp;CX$20,データシート1!$A$1:$BT$1,0),0)</f>
        <v>19.123999999999999</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4.2759999999999998</v>
      </c>
      <c r="DB35" s="962">
        <f>VLOOKUP($AX35&amp;"_"&amp;$CW$14,データシート1!$A:$BT,MATCH($CW$12&amp;"_"&amp;DB$20,データシート1!$A$1:$BT$1,0),0)</f>
        <v>0</v>
      </c>
      <c r="DC35" s="962">
        <f>VLOOKUP($AX35&amp;"_"&amp;$CW$14,データシート1!$A:$BT,MATCH($CW$12&amp;"_"&amp;DC$20,データシート1!$A$1:$BT$1,0),0)</f>
        <v>0</v>
      </c>
      <c r="DD35" s="961">
        <f t="shared" si="11"/>
        <v>23.4</v>
      </c>
      <c r="DE35" s="16"/>
      <c r="DF35" s="125">
        <f>VLOOKUP($AX35&amp;"_"&amp;$DF$14,データシート1!$A:$BT,MATCH($DF$12&amp;"_"&amp;DF$20,データシート1!$A$1:$BT$1,0),0)</f>
        <v>3</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1</v>
      </c>
      <c r="DJ35" s="64">
        <f>VLOOKUP($AX35&amp;"_"&amp;$DF$14,データシート1!$A:$BT,MATCH($DF$12&amp;"_"&amp;DJ$20,データシート1!$A$1:$BT$1,0),0)</f>
        <v>0</v>
      </c>
      <c r="DK35" s="64">
        <f>VLOOKUP($AX35&amp;"_"&amp;$DF$14,データシート1!$A:$BT,MATCH($DF$12&amp;"_"&amp;DK$20,データシート1!$A$1:$BT$1,0),0)</f>
        <v>0</v>
      </c>
      <c r="DL35" s="68">
        <f t="shared" si="12"/>
        <v>4</v>
      </c>
      <c r="DM35" s="16"/>
      <c r="DN35" s="126">
        <f t="shared" si="26"/>
        <v>0.82</v>
      </c>
      <c r="DO35" s="127">
        <f t="shared" si="27"/>
        <v>0</v>
      </c>
      <c r="DP35" s="127">
        <f t="shared" si="13"/>
        <v>0</v>
      </c>
      <c r="DQ35" s="127">
        <f t="shared" si="13"/>
        <v>0.18</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34304</v>
      </c>
      <c r="AY36" s="18" t="str">
        <f>IF(IFERROR(比較地域マスタ!$Z21,"")=0,"",IFERROR(比較地域マスタ!$Z21,""))</f>
        <v>海田町</v>
      </c>
      <c r="BB36" s="110" t="str">
        <f t="shared" si="0"/>
        <v>34304</v>
      </c>
      <c r="BC36" s="1031" t="str">
        <f t="shared" si="0"/>
        <v>海田町</v>
      </c>
      <c r="BD36" s="34">
        <f t="shared" si="14"/>
        <v>384.71719168087066</v>
      </c>
      <c r="BE36" s="34">
        <f t="shared" si="15"/>
        <v>230.125386287841</v>
      </c>
      <c r="BF36" s="34">
        <f>VLOOKUP($AX36&amp;"_"&amp;$BC$14,データシート1!$A:$BT,MATCH($BC$12&amp;"_"&amp;BF$20,データシート1!$A$1:$BT$1,0),0)</f>
        <v>229.00644275905165</v>
      </c>
      <c r="BG36" s="34">
        <f>VLOOKUP($AX36&amp;"_"&amp;$BC$14,データシート1!$A:$BT,MATCH($BC$12&amp;"_"&amp;BG$20,データシート1!$A$1:$BT$1,0),0)</f>
        <v>1.0214801979607917</v>
      </c>
      <c r="BH36" s="34">
        <f>VLOOKUP($AX36&amp;"_"&amp;$BC$14,データシート1!$A:$BT,MATCH($BC$12&amp;"_"&amp;BH$20,データシート1!$A$1:$BT$1,0),0)</f>
        <v>9.7463330828569311E-2</v>
      </c>
      <c r="BI36" s="34">
        <f>VLOOKUP($AX36&amp;"_"&amp;$BC$14,データシート1!$A:$BT,MATCH($BC$12&amp;"_"&amp;BI$20,データシート1!$A$1:$BT$1,0),0)</f>
        <v>52.773289249347371</v>
      </c>
      <c r="BJ36" s="34">
        <f>VLOOKUP($AX36&amp;"_"&amp;$BC$14,データシート1!$A:$BT,MATCH($BC$12&amp;"_"&amp;BJ$20,データシート1!$A$1:$BT$1,0),0)</f>
        <v>40.370818188467219</v>
      </c>
      <c r="BK36" s="34">
        <f t="shared" si="1"/>
        <v>58.052728170838421</v>
      </c>
      <c r="BL36" s="34">
        <f t="shared" si="2"/>
        <v>31.984972414769487</v>
      </c>
      <c r="BM36" s="34">
        <f>VLOOKUP($AX36&amp;"_"&amp;$BC$14,データシート1!$A:$BT,MATCH($BC$12&amp;"_"&amp;BM$20,データシート1!$A$1:$BT$1,0),0)</f>
        <v>19.843380741815661</v>
      </c>
      <c r="BN36" s="34">
        <f>VLOOKUP($AX36&amp;"_"&amp;$BC$14,データシート1!$A:$BT,MATCH($BC$12&amp;"_"&amp;BN$20,データシート1!$A$1:$BT$1,0),0)</f>
        <v>12.141591672953824</v>
      </c>
      <c r="BO36" s="34">
        <f>VLOOKUP($AX36&amp;"_"&amp;$BC$14,データシート1!$A:$BT,MATCH($BC$12&amp;"_"&amp;BO$20,データシート1!$A$1:$BT$1,0),0)</f>
        <v>1.7754351617412301</v>
      </c>
      <c r="BP36" s="34">
        <f>VLOOKUP($AX36&amp;"_"&amp;$BC$14,データシート1!$A:$BT,MATCH($BC$12&amp;"_"&amp;BP$20,データシート1!$A$1:$BT$1,0),0)</f>
        <v>24.292320594327702</v>
      </c>
      <c r="BQ36" s="34">
        <f>VLOOKUP($AX36&amp;"_"&amp;$BC$14,データシート1!$A:$BT,MATCH($BC$12&amp;"_"&amp;BQ$20,データシート1!$A$1:$BT$1,0),0)</f>
        <v>3.3949697843766748</v>
      </c>
      <c r="BR36" s="35">
        <f t="shared" si="3"/>
        <v>384.71719168087066</v>
      </c>
      <c r="BT36" s="121" t="str">
        <f t="shared" si="4"/>
        <v>海田町</v>
      </c>
      <c r="BU36" s="33">
        <f t="shared" si="25"/>
        <v>384.71719168087066</v>
      </c>
      <c r="BV36" s="59">
        <f t="shared" si="16"/>
        <v>0.5981676703409029</v>
      </c>
      <c r="BW36" s="59">
        <f t="shared" si="5"/>
        <v>0.59525918703684111</v>
      </c>
      <c r="BX36" s="59">
        <f t="shared" si="5"/>
        <v>2.6551457019579373E-3</v>
      </c>
      <c r="BY36" s="59">
        <f t="shared" si="5"/>
        <v>2.5333760210387681E-4</v>
      </c>
      <c r="BZ36" s="59">
        <f t="shared" si="5"/>
        <v>0.13717424224993746</v>
      </c>
      <c r="CA36" s="59">
        <f t="shared" si="5"/>
        <v>0.10493635080897422</v>
      </c>
      <c r="CB36" s="59">
        <f t="shared" si="5"/>
        <v>0.15089715101422899</v>
      </c>
      <c r="CC36" s="59">
        <f t="shared" si="5"/>
        <v>8.3138921541363181E-2</v>
      </c>
      <c r="CD36" s="59">
        <f t="shared" si="5"/>
        <v>5.1579137015213182E-2</v>
      </c>
      <c r="CE36" s="59">
        <f t="shared" si="5"/>
        <v>3.1559784526149999E-2</v>
      </c>
      <c r="CF36" s="59">
        <f t="shared" si="5"/>
        <v>4.6149098614079696E-3</v>
      </c>
      <c r="CG36" s="59">
        <f t="shared" si="5"/>
        <v>6.3143319611457832E-2</v>
      </c>
      <c r="CH36" s="59">
        <f t="shared" si="5"/>
        <v>8.8245855859564997E-3</v>
      </c>
      <c r="CI36" s="122">
        <f t="shared" si="6"/>
        <v>1</v>
      </c>
      <c r="CK36" s="123" t="str">
        <f t="shared" si="7"/>
        <v>海田町</v>
      </c>
      <c r="CL36" s="124">
        <f t="shared" si="17"/>
        <v>230.125386287841</v>
      </c>
      <c r="CM36" s="65">
        <f t="shared" si="18"/>
        <v>0.11607585078244523</v>
      </c>
      <c r="CN36" s="66">
        <f t="shared" si="19"/>
        <v>229.00644275905165</v>
      </c>
      <c r="CO36" s="65">
        <f t="shared" si="20"/>
        <v>0.1166430065380516</v>
      </c>
      <c r="CP36" s="66">
        <f t="shared" si="8"/>
        <v>1.0214801979607917</v>
      </c>
      <c r="CQ36" s="65">
        <f t="shared" si="21"/>
        <v>0</v>
      </c>
      <c r="CR36" s="66">
        <f t="shared" si="9"/>
        <v>9.7463330828569311E-2</v>
      </c>
      <c r="CS36" s="65">
        <f t="shared" si="22"/>
        <v>0</v>
      </c>
      <c r="CT36" s="66">
        <f t="shared" si="10"/>
        <v>52.773289249347371</v>
      </c>
      <c r="CU36" s="67">
        <f t="shared" si="23"/>
        <v>0.28690650545696739</v>
      </c>
      <c r="CV36" s="16"/>
      <c r="CW36" s="959">
        <f t="shared" si="24"/>
        <v>26.712</v>
      </c>
      <c r="CX36" s="962">
        <f>VLOOKUP($AX36&amp;"_"&amp;$CW$14,データシート1!$A:$BT,MATCH($CW$12&amp;"_"&amp;CX$20,データシート1!$A$1:$BT$1,0),0)</f>
        <v>26.712</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15.141</v>
      </c>
      <c r="DB36" s="962">
        <f>VLOOKUP($AX36&amp;"_"&amp;$CW$14,データシート1!$A:$BT,MATCH($CW$12&amp;"_"&amp;DB$20,データシート1!$A$1:$BT$1,0),0)</f>
        <v>151.12200000000001</v>
      </c>
      <c r="DC36" s="962">
        <f>VLOOKUP($AX36&amp;"_"&amp;$CW$14,データシート1!$A:$BT,MATCH($CW$12&amp;"_"&amp;DC$20,データシート1!$A$1:$BT$1,0),0)</f>
        <v>0</v>
      </c>
      <c r="DD36" s="961">
        <f t="shared" si="11"/>
        <v>192.97500000000002</v>
      </c>
      <c r="DE36" s="16"/>
      <c r="DF36" s="125">
        <f>VLOOKUP($AX36&amp;"_"&amp;$DF$14,データシート1!$A:$BT,MATCH($DF$12&amp;"_"&amp;DF$20,データシート1!$A$1:$BT$1,0),0)</f>
        <v>6</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2</v>
      </c>
      <c r="DJ36" s="64">
        <f>VLOOKUP($AX36&amp;"_"&amp;$DF$14,データシート1!$A:$BT,MATCH($DF$12&amp;"_"&amp;DJ$20,データシート1!$A$1:$BT$1,0),0)</f>
        <v>1</v>
      </c>
      <c r="DK36" s="64">
        <f>VLOOKUP($AX36&amp;"_"&amp;$DF$14,データシート1!$A:$BT,MATCH($DF$12&amp;"_"&amp;DK$20,データシート1!$A$1:$BT$1,0),0)</f>
        <v>0</v>
      </c>
      <c r="DL36" s="68">
        <f t="shared" si="12"/>
        <v>9</v>
      </c>
      <c r="DM36" s="16"/>
      <c r="DN36" s="126">
        <f t="shared" si="26"/>
        <v>0.14000000000000001</v>
      </c>
      <c r="DO36" s="127">
        <f t="shared" si="27"/>
        <v>0</v>
      </c>
      <c r="DP36" s="127">
        <f t="shared" si="13"/>
        <v>0</v>
      </c>
      <c r="DQ36" s="127">
        <f t="shared" si="13"/>
        <v>0.08</v>
      </c>
      <c r="DR36" s="127">
        <f t="shared" si="13"/>
        <v>0.78</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12223</v>
      </c>
      <c r="AY37" s="18" t="str">
        <f>IF(IFERROR(比較地域マスタ!$Z22,"")=0,"",IFERROR(比較地域マスタ!$Z22,""))</f>
        <v>鴨川市</v>
      </c>
      <c r="BB37" s="110" t="str">
        <f t="shared" si="0"/>
        <v>12223</v>
      </c>
      <c r="BC37" s="1031" t="str">
        <f t="shared" si="0"/>
        <v>鴨川市</v>
      </c>
      <c r="BD37" s="34">
        <f t="shared" si="14"/>
        <v>232.49929434145946</v>
      </c>
      <c r="BE37" s="34">
        <f t="shared" si="15"/>
        <v>58.136259701055465</v>
      </c>
      <c r="BF37" s="34">
        <f>VLOOKUP($AX37&amp;"_"&amp;$BC$14,データシート1!$A:$BT,MATCH($BC$12&amp;"_"&amp;BF$20,データシート1!$A$1:$BT$1,0),0)</f>
        <v>43.304593315419453</v>
      </c>
      <c r="BG37" s="34">
        <f>VLOOKUP($AX37&amp;"_"&amp;$BC$14,データシート1!$A:$BT,MATCH($BC$12&amp;"_"&amp;BG$20,データシート1!$A$1:$BT$1,0),0)</f>
        <v>2.2848826817235541</v>
      </c>
      <c r="BH37" s="34">
        <f>VLOOKUP($AX37&amp;"_"&amp;$BC$14,データシート1!$A:$BT,MATCH($BC$12&amp;"_"&amp;BH$20,データシート1!$A$1:$BT$1,0),0)</f>
        <v>12.546783703912464</v>
      </c>
      <c r="BI37" s="34">
        <f>VLOOKUP($AX37&amp;"_"&amp;$BC$14,データシート1!$A:$BT,MATCH($BC$12&amp;"_"&amp;BI$20,データシート1!$A$1:$BT$1,0),0)</f>
        <v>69.105251958980929</v>
      </c>
      <c r="BJ37" s="34">
        <f>VLOOKUP($AX37&amp;"_"&amp;$BC$14,データシート1!$A:$BT,MATCH($BC$12&amp;"_"&amp;BJ$20,データシート1!$A$1:$BT$1,0),0)</f>
        <v>38.849233700452992</v>
      </c>
      <c r="BK37" s="34">
        <f t="shared" si="1"/>
        <v>60.929096588570061</v>
      </c>
      <c r="BL37" s="34">
        <f t="shared" si="2"/>
        <v>59.069934314820912</v>
      </c>
      <c r="BM37" s="34">
        <f>VLOOKUP($AX37&amp;"_"&amp;$BC$14,データシート1!$A:$BT,MATCH($BC$12&amp;"_"&amp;BM$20,データシート1!$A$1:$BT$1,0),0)</f>
        <v>27.133784460932041</v>
      </c>
      <c r="BN37" s="34">
        <f>VLOOKUP($AX37&amp;"_"&amp;$BC$14,データシート1!$A:$BT,MATCH($BC$12&amp;"_"&amp;BN$20,データシート1!$A$1:$BT$1,0),0)</f>
        <v>31.936149853888875</v>
      </c>
      <c r="BO37" s="34">
        <f>VLOOKUP($AX37&amp;"_"&amp;$BC$14,データシート1!$A:$BT,MATCH($BC$12&amp;"_"&amp;BO$20,データシート1!$A$1:$BT$1,0),0)</f>
        <v>1.85916227374915</v>
      </c>
      <c r="BP37" s="34">
        <f>VLOOKUP($AX37&amp;"_"&amp;$BC$14,データシート1!$A:$BT,MATCH($BC$12&amp;"_"&amp;BP$20,データシート1!$A$1:$BT$1,0),0)</f>
        <v>0</v>
      </c>
      <c r="BQ37" s="34">
        <f>VLOOKUP($AX37&amp;"_"&amp;$BC$14,データシート1!$A:$BT,MATCH($BC$12&amp;"_"&amp;BQ$20,データシート1!$A$1:$BT$1,0),0)</f>
        <v>5.4794523923999998</v>
      </c>
      <c r="BR37" s="35">
        <f t="shared" si="3"/>
        <v>232.49929434145946</v>
      </c>
      <c r="BT37" s="121" t="str">
        <f t="shared" si="4"/>
        <v>鴨川市</v>
      </c>
      <c r="BU37" s="33">
        <f t="shared" si="25"/>
        <v>232.49929434145946</v>
      </c>
      <c r="BV37" s="59">
        <f t="shared" si="16"/>
        <v>0.25004918774365742</v>
      </c>
      <c r="BW37" s="59">
        <f t="shared" si="5"/>
        <v>0.18625688064162585</v>
      </c>
      <c r="BX37" s="59">
        <f t="shared" si="5"/>
        <v>9.8274822218078102E-3</v>
      </c>
      <c r="BY37" s="59">
        <f t="shared" si="5"/>
        <v>5.3964824880223784E-2</v>
      </c>
      <c r="BZ37" s="59">
        <f t="shared" si="5"/>
        <v>0.29722779225940227</v>
      </c>
      <c r="CA37" s="59">
        <f t="shared" si="5"/>
        <v>0.1670939854268855</v>
      </c>
      <c r="CB37" s="59">
        <f t="shared" si="5"/>
        <v>0.26206142586861664</v>
      </c>
      <c r="CC37" s="59">
        <f t="shared" si="5"/>
        <v>0.25406500472241439</v>
      </c>
      <c r="CD37" s="59">
        <f t="shared" si="5"/>
        <v>0.11670480350397143</v>
      </c>
      <c r="CE37" s="59">
        <f t="shared" si="5"/>
        <v>0.137360201218443</v>
      </c>
      <c r="CF37" s="59">
        <f t="shared" si="5"/>
        <v>7.9964211462022605E-3</v>
      </c>
      <c r="CG37" s="59">
        <f t="shared" si="5"/>
        <v>0</v>
      </c>
      <c r="CH37" s="59">
        <f t="shared" si="5"/>
        <v>2.3567608701438109E-2</v>
      </c>
      <c r="CI37" s="122">
        <f t="shared" si="6"/>
        <v>1</v>
      </c>
      <c r="CK37" s="123" t="str">
        <f t="shared" si="7"/>
        <v>鴨川市</v>
      </c>
      <c r="CL37" s="124">
        <f t="shared" si="17"/>
        <v>58.136259701055465</v>
      </c>
      <c r="CM37" s="65">
        <f t="shared" si="18"/>
        <v>4.3724863158918527E-2</v>
      </c>
      <c r="CN37" s="66">
        <f t="shared" si="19"/>
        <v>43.304593315419453</v>
      </c>
      <c r="CO37" s="65">
        <f t="shared" si="20"/>
        <v>5.8700470443971836E-2</v>
      </c>
      <c r="CP37" s="66">
        <f t="shared" si="8"/>
        <v>2.2848826817235541</v>
      </c>
      <c r="CQ37" s="65">
        <f t="shared" si="21"/>
        <v>0</v>
      </c>
      <c r="CR37" s="66">
        <f t="shared" si="9"/>
        <v>12.546783703912464</v>
      </c>
      <c r="CS37" s="65">
        <f t="shared" si="22"/>
        <v>0</v>
      </c>
      <c r="CT37" s="66">
        <f t="shared" si="10"/>
        <v>69.105251958980929</v>
      </c>
      <c r="CU37" s="67">
        <f t="shared" si="23"/>
        <v>0.38422550019440738</v>
      </c>
      <c r="CV37" s="16"/>
      <c r="CW37" s="959">
        <f t="shared" si="24"/>
        <v>2.5419999999999998</v>
      </c>
      <c r="CX37" s="962">
        <f>VLOOKUP($AX37&amp;"_"&amp;$CW$14,データシート1!$A:$BT,MATCH($CW$12&amp;"_"&amp;CX$20,データシート1!$A$1:$BT$1,0),0)</f>
        <v>2.5419999999999998</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26.552</v>
      </c>
      <c r="DB37" s="962">
        <f>VLOOKUP($AX37&amp;"_"&amp;$CW$14,データシート1!$A:$BT,MATCH($CW$12&amp;"_"&amp;DB$20,データシート1!$A$1:$BT$1,0),0)</f>
        <v>0</v>
      </c>
      <c r="DC37" s="962">
        <f>VLOOKUP($AX37&amp;"_"&amp;$CW$14,データシート1!$A:$BT,MATCH($CW$12&amp;"_"&amp;DC$20,データシート1!$A$1:$BT$1,0),0)</f>
        <v>0</v>
      </c>
      <c r="DD37" s="961">
        <f t="shared" si="11"/>
        <v>29.094000000000001</v>
      </c>
      <c r="DE37" s="16"/>
      <c r="DF37" s="125">
        <f>VLOOKUP($AX37&amp;"_"&amp;$DF$14,データシート1!$A:$BT,MATCH($DF$12&amp;"_"&amp;DF$20,データシート1!$A$1:$BT$1,0),0)</f>
        <v>1</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2</v>
      </c>
      <c r="DJ37" s="64">
        <f>VLOOKUP($AX37&amp;"_"&amp;$DF$14,データシート1!$A:$BT,MATCH($DF$12&amp;"_"&amp;DJ$20,データシート1!$A$1:$BT$1,0),0)</f>
        <v>0</v>
      </c>
      <c r="DK37" s="64">
        <f>VLOOKUP($AX37&amp;"_"&amp;$DF$14,データシート1!$A:$BT,MATCH($DF$12&amp;"_"&amp;DK$20,データシート1!$A$1:$BT$1,0),0)</f>
        <v>0</v>
      </c>
      <c r="DL37" s="68">
        <f t="shared" si="12"/>
        <v>3</v>
      </c>
      <c r="DM37" s="16"/>
      <c r="DN37" s="126">
        <f t="shared" si="26"/>
        <v>0.09</v>
      </c>
      <c r="DO37" s="127">
        <f t="shared" si="27"/>
        <v>0</v>
      </c>
      <c r="DP37" s="127">
        <f t="shared" ref="DP37:DP68" si="29">IF($DD37=0,0,ROUND(CZ37/$DD37,2))</f>
        <v>0</v>
      </c>
      <c r="DQ37" s="127">
        <f t="shared" ref="DQ37:DQ68" si="30">IF($DD37=0,0,ROUND(DA37/$DD37,2))</f>
        <v>0.91</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08302</v>
      </c>
      <c r="AY38" s="18" t="str">
        <f>IF(IFERROR(比較地域マスタ!$Z23,"")=0,"",IFERROR(比較地域マスタ!$Z23,""))</f>
        <v>茨城町</v>
      </c>
      <c r="BB38" s="110" t="str">
        <f t="shared" si="0"/>
        <v>08302</v>
      </c>
      <c r="BC38" s="1031" t="str">
        <f t="shared" si="0"/>
        <v>茨城町</v>
      </c>
      <c r="BD38" s="34">
        <f t="shared" si="14"/>
        <v>280.74000262821829</v>
      </c>
      <c r="BE38" s="34">
        <f t="shared" si="15"/>
        <v>107.43650064431041</v>
      </c>
      <c r="BF38" s="34">
        <f>VLOOKUP($AX38&amp;"_"&amp;$BC$14,データシート1!$A:$BT,MATCH($BC$12&amp;"_"&amp;BF$20,データシート1!$A$1:$BT$1,0),0)</f>
        <v>87.204434229366257</v>
      </c>
      <c r="BG38" s="34">
        <f>VLOOKUP($AX38&amp;"_"&amp;$BC$14,データシート1!$A:$BT,MATCH($BC$12&amp;"_"&amp;BG$20,データシート1!$A$1:$BT$1,0),0)</f>
        <v>2.702501095312833</v>
      </c>
      <c r="BH38" s="34">
        <f>VLOOKUP($AX38&amp;"_"&amp;$BC$14,データシート1!$A:$BT,MATCH($BC$12&amp;"_"&amp;BH$20,データシート1!$A$1:$BT$1,0),0)</f>
        <v>17.529565319631317</v>
      </c>
      <c r="BI38" s="34">
        <f>VLOOKUP($AX38&amp;"_"&amp;$BC$14,データシート1!$A:$BT,MATCH($BC$12&amp;"_"&amp;BI$20,データシート1!$A$1:$BT$1,0),0)</f>
        <v>43.988922721699431</v>
      </c>
      <c r="BJ38" s="34">
        <f>VLOOKUP($AX38&amp;"_"&amp;$BC$14,データシート1!$A:$BT,MATCH($BC$12&amp;"_"&amp;BJ$20,データシート1!$A$1:$BT$1,0),0)</f>
        <v>42.785988461464264</v>
      </c>
      <c r="BK38" s="34">
        <f t="shared" si="1"/>
        <v>82.989243131846081</v>
      </c>
      <c r="BL38" s="34">
        <f t="shared" si="2"/>
        <v>81.148998280893693</v>
      </c>
      <c r="BM38" s="34">
        <f>VLOOKUP($AX38&amp;"_"&amp;$BC$14,データシート1!$A:$BT,MATCH($BC$12&amp;"_"&amp;BM$20,データシート1!$A$1:$BT$1,0),0)</f>
        <v>34.10207302691073</v>
      </c>
      <c r="BN38" s="34">
        <f>VLOOKUP($AX38&amp;"_"&amp;$BC$14,データシート1!$A:$BT,MATCH($BC$12&amp;"_"&amp;BN$20,データシート1!$A$1:$BT$1,0),0)</f>
        <v>47.046925253982955</v>
      </c>
      <c r="BO38" s="34">
        <f>VLOOKUP($AX38&amp;"_"&amp;$BC$14,データシート1!$A:$BT,MATCH($BC$12&amp;"_"&amp;BO$20,データシート1!$A$1:$BT$1,0),0)</f>
        <v>1.8402448509523901</v>
      </c>
      <c r="BP38" s="34">
        <f>VLOOKUP($AX38&amp;"_"&amp;$BC$14,データシート1!$A:$BT,MATCH($BC$12&amp;"_"&amp;BP$20,データシート1!$A$1:$BT$1,0),0)</f>
        <v>0</v>
      </c>
      <c r="BQ38" s="34">
        <f>VLOOKUP($AX38&amp;"_"&amp;$BC$14,データシート1!$A:$BT,MATCH($BC$12&amp;"_"&amp;BQ$20,データシート1!$A$1:$BT$1,0),0)</f>
        <v>3.5393476688980652</v>
      </c>
      <c r="BR38" s="35">
        <f t="shared" si="3"/>
        <v>280.74000262821829</v>
      </c>
      <c r="BT38" s="121" t="str">
        <f t="shared" si="4"/>
        <v>茨城町</v>
      </c>
      <c r="BU38" s="33">
        <f t="shared" si="25"/>
        <v>280.74000262821829</v>
      </c>
      <c r="BV38" s="59">
        <f t="shared" si="16"/>
        <v>0.38269038839679609</v>
      </c>
      <c r="BW38" s="59">
        <f t="shared" si="5"/>
        <v>0.31062347158573755</v>
      </c>
      <c r="BX38" s="59">
        <f t="shared" si="5"/>
        <v>9.6263484719408994E-3</v>
      </c>
      <c r="BY38" s="59">
        <f t="shared" si="5"/>
        <v>6.244056833911759E-2</v>
      </c>
      <c r="BZ38" s="59">
        <f t="shared" si="5"/>
        <v>0.15668918682726382</v>
      </c>
      <c r="CA38" s="59">
        <f t="shared" si="5"/>
        <v>0.15240431737875773</v>
      </c>
      <c r="CB38" s="59">
        <f t="shared" si="5"/>
        <v>0.29560889917689454</v>
      </c>
      <c r="CC38" s="59">
        <f t="shared" si="5"/>
        <v>0.28905392007265401</v>
      </c>
      <c r="CD38" s="59">
        <f t="shared" si="5"/>
        <v>0.12147208344965299</v>
      </c>
      <c r="CE38" s="59">
        <f t="shared" si="5"/>
        <v>0.16758183662300102</v>
      </c>
      <c r="CF38" s="59">
        <f t="shared" si="5"/>
        <v>6.5549791042404859E-3</v>
      </c>
      <c r="CG38" s="59">
        <f t="shared" si="5"/>
        <v>0</v>
      </c>
      <c r="CH38" s="59">
        <f t="shared" si="5"/>
        <v>1.2607208220287703E-2</v>
      </c>
      <c r="CI38" s="122">
        <f t="shared" si="6"/>
        <v>1</v>
      </c>
      <c r="CK38" s="123" t="str">
        <f t="shared" si="7"/>
        <v>茨城町</v>
      </c>
      <c r="CL38" s="124">
        <f t="shared" si="17"/>
        <v>107.43650064431041</v>
      </c>
      <c r="CM38" s="65">
        <f t="shared" si="18"/>
        <v>0.13704839520738568</v>
      </c>
      <c r="CN38" s="66">
        <f t="shared" si="19"/>
        <v>87.204434229366257</v>
      </c>
      <c r="CO38" s="65">
        <f t="shared" si="20"/>
        <v>0.16884462504822564</v>
      </c>
      <c r="CP38" s="66">
        <f t="shared" si="8"/>
        <v>2.702501095312833</v>
      </c>
      <c r="CQ38" s="65">
        <f t="shared" si="21"/>
        <v>0</v>
      </c>
      <c r="CR38" s="66">
        <f t="shared" si="9"/>
        <v>17.529565319631317</v>
      </c>
      <c r="CS38" s="65">
        <f t="shared" si="22"/>
        <v>0</v>
      </c>
      <c r="CT38" s="66">
        <f t="shared" si="10"/>
        <v>43.988922721699431</v>
      </c>
      <c r="CU38" s="67">
        <f t="shared" si="23"/>
        <v>0.29600633965006901</v>
      </c>
      <c r="CV38" s="16"/>
      <c r="CW38" s="959">
        <f t="shared" si="24"/>
        <v>14.724</v>
      </c>
      <c r="CX38" s="962">
        <f>VLOOKUP($AX38&amp;"_"&amp;$CW$14,データシート1!$A:$BT,MATCH($CW$12&amp;"_"&amp;CX$20,データシート1!$A$1:$BT$1,0),0)</f>
        <v>14.724</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13.021000000000001</v>
      </c>
      <c r="DB38" s="962">
        <f>VLOOKUP($AX38&amp;"_"&amp;$CW$14,データシート1!$A:$BT,MATCH($CW$12&amp;"_"&amp;DB$20,データシート1!$A$1:$BT$1,0),0)</f>
        <v>0</v>
      </c>
      <c r="DC38" s="962">
        <f>VLOOKUP($AX38&amp;"_"&amp;$CW$14,データシート1!$A:$BT,MATCH($CW$12&amp;"_"&amp;DC$20,データシート1!$A$1:$BT$1,0),0)</f>
        <v>0</v>
      </c>
      <c r="DD38" s="961">
        <f t="shared" si="11"/>
        <v>27.745000000000001</v>
      </c>
      <c r="DE38" s="16"/>
      <c r="DF38" s="125">
        <f>VLOOKUP($AX38&amp;"_"&amp;$DF$14,データシート1!$A:$BT,MATCH($DF$12&amp;"_"&amp;DF$20,データシート1!$A$1:$BT$1,0),0)</f>
        <v>3</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3</v>
      </c>
      <c r="DJ38" s="64">
        <f>VLOOKUP($AX38&amp;"_"&amp;$DF$14,データシート1!$A:$BT,MATCH($DF$12&amp;"_"&amp;DJ$20,データシート1!$A$1:$BT$1,0),0)</f>
        <v>0</v>
      </c>
      <c r="DK38" s="64">
        <f>VLOOKUP($AX38&amp;"_"&amp;$DF$14,データシート1!$A:$BT,MATCH($DF$12&amp;"_"&amp;DK$20,データシート1!$A$1:$BT$1,0),0)</f>
        <v>0</v>
      </c>
      <c r="DL38" s="68">
        <f t="shared" si="12"/>
        <v>6</v>
      </c>
      <c r="DM38" s="16"/>
      <c r="DN38" s="126">
        <f t="shared" si="26"/>
        <v>0.53</v>
      </c>
      <c r="DO38" s="127">
        <f t="shared" si="27"/>
        <v>0</v>
      </c>
      <c r="DP38" s="127">
        <f t="shared" si="29"/>
        <v>0</v>
      </c>
      <c r="DQ38" s="127">
        <f t="shared" si="30"/>
        <v>0.47</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38204</v>
      </c>
      <c r="AY39" s="18" t="str">
        <f>IF(IFERROR(比較地域マスタ!$Z24,"")=0,"",IFERROR(比較地域マスタ!$Z24,""))</f>
        <v>八幡浜市</v>
      </c>
      <c r="BB39" s="110" t="str">
        <f t="shared" si="0"/>
        <v>38204</v>
      </c>
      <c r="BC39" s="1031" t="str">
        <f t="shared" si="0"/>
        <v>八幡浜市</v>
      </c>
      <c r="BD39" s="34">
        <f t="shared" si="14"/>
        <v>353.34823835329746</v>
      </c>
      <c r="BE39" s="34">
        <f t="shared" si="15"/>
        <v>87.520004024871952</v>
      </c>
      <c r="BF39" s="34">
        <f>VLOOKUP($AX39&amp;"_"&amp;$BC$14,データシート1!$A:$BT,MATCH($BC$12&amp;"_"&amp;BF$20,データシート1!$A$1:$BT$1,0),0)</f>
        <v>73.496602887717941</v>
      </c>
      <c r="BG39" s="34">
        <f>VLOOKUP($AX39&amp;"_"&amp;$BC$14,データシート1!$A:$BT,MATCH($BC$12&amp;"_"&amp;BG$20,データシート1!$A$1:$BT$1,0),0)</f>
        <v>1.793481717821656</v>
      </c>
      <c r="BH39" s="34">
        <f>VLOOKUP($AX39&amp;"_"&amp;$BC$14,データシート1!$A:$BT,MATCH($BC$12&amp;"_"&amp;BH$20,データシート1!$A$1:$BT$1,0),0)</f>
        <v>12.229919419332365</v>
      </c>
      <c r="BI39" s="34">
        <f>VLOOKUP($AX39&amp;"_"&amp;$BC$14,データシート1!$A:$BT,MATCH($BC$12&amp;"_"&amp;BI$20,データシート1!$A$1:$BT$1,0),0)</f>
        <v>43.780741397317883</v>
      </c>
      <c r="BJ39" s="34">
        <f>VLOOKUP($AX39&amp;"_"&amp;$BC$14,データシート1!$A:$BT,MATCH($BC$12&amp;"_"&amp;BJ$20,データシート1!$A$1:$BT$1,0),0)</f>
        <v>48.219575030647867</v>
      </c>
      <c r="BK39" s="34">
        <f t="shared" si="1"/>
        <v>168.15753926601974</v>
      </c>
      <c r="BL39" s="34">
        <f t="shared" si="2"/>
        <v>54.231620786602171</v>
      </c>
      <c r="BM39" s="34">
        <f>VLOOKUP($AX39&amp;"_"&amp;$BC$14,データシート1!$A:$BT,MATCH($BC$12&amp;"_"&amp;BM$20,データシート1!$A$1:$BT$1,0),0)</f>
        <v>22.504568378286553</v>
      </c>
      <c r="BN39" s="34">
        <f>VLOOKUP($AX39&amp;"_"&amp;$BC$14,データシート1!$A:$BT,MATCH($BC$12&amp;"_"&amp;BN$20,データシート1!$A$1:$BT$1,0),0)</f>
        <v>31.727052408315618</v>
      </c>
      <c r="BO39" s="34">
        <f>VLOOKUP($AX39&amp;"_"&amp;$BC$14,データシート1!$A:$BT,MATCH($BC$12&amp;"_"&amp;BO$20,データシート1!$A$1:$BT$1,0),0)</f>
        <v>1.86243195176341</v>
      </c>
      <c r="BP39" s="34">
        <f>VLOOKUP($AX39&amp;"_"&amp;$BC$14,データシート1!$A:$BT,MATCH($BC$12&amp;"_"&amp;BP$20,データシート1!$A$1:$BT$1,0),0)</f>
        <v>112.06348652765416</v>
      </c>
      <c r="BQ39" s="34">
        <f>VLOOKUP($AX39&amp;"_"&amp;$BC$14,データシート1!$A:$BT,MATCH($BC$12&amp;"_"&amp;BQ$20,データシート1!$A$1:$BT$1,0),0)</f>
        <v>5.6703786344400013</v>
      </c>
      <c r="BR39" s="35">
        <f t="shared" si="3"/>
        <v>353.34823835329746</v>
      </c>
      <c r="BT39" s="121" t="str">
        <f t="shared" si="4"/>
        <v>八幡浜市</v>
      </c>
      <c r="BU39" s="33">
        <f t="shared" si="25"/>
        <v>353.34823835329746</v>
      </c>
      <c r="BV39" s="59">
        <f t="shared" si="16"/>
        <v>0.24768767613711584</v>
      </c>
      <c r="BW39" s="59">
        <f t="shared" si="5"/>
        <v>0.20800047915968919</v>
      </c>
      <c r="BX39" s="59">
        <f t="shared" si="5"/>
        <v>5.0756775417355616E-3</v>
      </c>
      <c r="BY39" s="59">
        <f t="shared" si="5"/>
        <v>3.4611519435691095E-2</v>
      </c>
      <c r="BZ39" s="59">
        <f t="shared" si="5"/>
        <v>0.12390253196492078</v>
      </c>
      <c r="CA39" s="59">
        <f t="shared" si="5"/>
        <v>0.13646473873865822</v>
      </c>
      <c r="CB39" s="59">
        <f t="shared" si="5"/>
        <v>0.47589748869183934</v>
      </c>
      <c r="CC39" s="59">
        <f t="shared" si="5"/>
        <v>0.15347924483602021</v>
      </c>
      <c r="CD39" s="59">
        <f t="shared" si="5"/>
        <v>6.3689487976971937E-2</v>
      </c>
      <c r="CE39" s="59">
        <f t="shared" si="5"/>
        <v>8.9789756859048289E-2</v>
      </c>
      <c r="CF39" s="59">
        <f t="shared" si="5"/>
        <v>5.2708114817350401E-3</v>
      </c>
      <c r="CG39" s="59">
        <f t="shared" si="5"/>
        <v>0.3171474323740841</v>
      </c>
      <c r="CH39" s="59">
        <f t="shared" si="5"/>
        <v>1.6047564467465768E-2</v>
      </c>
      <c r="CI39" s="122">
        <f t="shared" si="6"/>
        <v>1</v>
      </c>
      <c r="CK39" s="123" t="str">
        <f t="shared" si="7"/>
        <v>八幡浜市</v>
      </c>
      <c r="CL39" s="124">
        <f t="shared" si="17"/>
        <v>87.520004024871952</v>
      </c>
      <c r="CM39" s="65">
        <f t="shared" si="18"/>
        <v>0.12683957369157858</v>
      </c>
      <c r="CN39" s="66">
        <f t="shared" si="19"/>
        <v>73.496602887717941</v>
      </c>
      <c r="CO39" s="65">
        <f t="shared" si="20"/>
        <v>0.1510409946016035</v>
      </c>
      <c r="CP39" s="66">
        <f t="shared" si="8"/>
        <v>1.793481717821656</v>
      </c>
      <c r="CQ39" s="65">
        <f t="shared" si="21"/>
        <v>0</v>
      </c>
      <c r="CR39" s="66">
        <f t="shared" si="9"/>
        <v>12.229919419332365</v>
      </c>
      <c r="CS39" s="65">
        <f t="shared" si="22"/>
        <v>0</v>
      </c>
      <c r="CT39" s="66">
        <f t="shared" si="10"/>
        <v>43.780741397317883</v>
      </c>
      <c r="CU39" s="67">
        <f t="shared" si="23"/>
        <v>0</v>
      </c>
      <c r="CV39" s="16"/>
      <c r="CW39" s="959">
        <f t="shared" si="24"/>
        <v>11.101000000000001</v>
      </c>
      <c r="CX39" s="962">
        <f>VLOOKUP($AX39&amp;"_"&amp;$CW$14,データシート1!$A:$BT,MATCH($CW$12&amp;"_"&amp;CX$20,データシート1!$A$1:$BT$1,0),0)</f>
        <v>11.101000000000001</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11.101000000000001</v>
      </c>
      <c r="DE39" s="16"/>
      <c r="DF39" s="125">
        <f>VLOOKUP($AX39&amp;"_"&amp;$DF$14,データシート1!$A:$BT,MATCH($DF$12&amp;"_"&amp;DF$20,データシート1!$A$1:$BT$1,0),0)</f>
        <v>3</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3</v>
      </c>
      <c r="DM39" s="16"/>
      <c r="DN39" s="126">
        <f t="shared" si="26"/>
        <v>1</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19214</v>
      </c>
      <c r="AY40" s="18" t="str">
        <f>IF(IFERROR(比較地域マスタ!$Z25,"")=0,"",IFERROR(比較地域マスタ!$Z25,""))</f>
        <v>中央市</v>
      </c>
      <c r="BB40" s="110" t="str">
        <f t="shared" si="0"/>
        <v>19214</v>
      </c>
      <c r="BC40" s="1031" t="str">
        <f t="shared" si="0"/>
        <v>中央市</v>
      </c>
      <c r="BD40" s="34">
        <f t="shared" si="14"/>
        <v>222.97756994849999</v>
      </c>
      <c r="BE40" s="34">
        <f t="shared" si="15"/>
        <v>64.447855475370176</v>
      </c>
      <c r="BF40" s="34">
        <f>VLOOKUP($AX40&amp;"_"&amp;$BC$14,データシート1!$A:$BT,MATCH($BC$12&amp;"_"&amp;BF$20,データシート1!$A$1:$BT$1,0),0)</f>
        <v>56.557209252461043</v>
      </c>
      <c r="BG40" s="34">
        <f>VLOOKUP($AX40&amp;"_"&amp;$BC$14,データシート1!$A:$BT,MATCH($BC$12&amp;"_"&amp;BG$20,データシート1!$A$1:$BT$1,0),0)</f>
        <v>1.7000840652724782</v>
      </c>
      <c r="BH40" s="34">
        <f>VLOOKUP($AX40&amp;"_"&amp;$BC$14,データシート1!$A:$BT,MATCH($BC$12&amp;"_"&amp;BH$20,データシート1!$A$1:$BT$1,0),0)</f>
        <v>6.1905621576366485</v>
      </c>
      <c r="BI40" s="34">
        <f>VLOOKUP($AX40&amp;"_"&amp;$BC$14,データシート1!$A:$BT,MATCH($BC$12&amp;"_"&amp;BI$20,データシート1!$A$1:$BT$1,0),0)</f>
        <v>53.888197625982123</v>
      </c>
      <c r="BJ40" s="34">
        <f>VLOOKUP($AX40&amp;"_"&amp;$BC$14,データシート1!$A:$BT,MATCH($BC$12&amp;"_"&amp;BJ$20,データシート1!$A$1:$BT$1,0),0)</f>
        <v>38.354374030688845</v>
      </c>
      <c r="BK40" s="34">
        <f t="shared" si="1"/>
        <v>63.108256868925736</v>
      </c>
      <c r="BL40" s="34">
        <f t="shared" si="2"/>
        <v>61.311919122736228</v>
      </c>
      <c r="BM40" s="34">
        <f>VLOOKUP($AX40&amp;"_"&amp;$BC$14,データシート1!$A:$BT,MATCH($BC$12&amp;"_"&amp;BM$20,データシート1!$A$1:$BT$1,0),0)</f>
        <v>31.410984405760388</v>
      </c>
      <c r="BN40" s="34">
        <f>VLOOKUP($AX40&amp;"_"&amp;$BC$14,データシート1!$A:$BT,MATCH($BC$12&amp;"_"&amp;BN$20,データシート1!$A$1:$BT$1,0),0)</f>
        <v>29.900934716975836</v>
      </c>
      <c r="BO40" s="34">
        <f>VLOOKUP($AX40&amp;"_"&amp;$BC$14,データシート1!$A:$BT,MATCH($BC$12&amp;"_"&amp;BO$20,データシート1!$A$1:$BT$1,0),0)</f>
        <v>1.79633774618951</v>
      </c>
      <c r="BP40" s="34">
        <f>VLOOKUP($AX40&amp;"_"&amp;$BC$14,データシート1!$A:$BT,MATCH($BC$12&amp;"_"&amp;BP$20,データシート1!$A$1:$BT$1,0),0)</f>
        <v>0</v>
      </c>
      <c r="BQ40" s="34">
        <f>VLOOKUP($AX40&amp;"_"&amp;$BC$14,データシート1!$A:$BT,MATCH($BC$12&amp;"_"&amp;BQ$20,データシート1!$A$1:$BT$1,0),0)</f>
        <v>3.178885947533129</v>
      </c>
      <c r="BR40" s="35">
        <f t="shared" si="3"/>
        <v>222.97756994849999</v>
      </c>
      <c r="BT40" s="121" t="str">
        <f t="shared" si="4"/>
        <v>中央市</v>
      </c>
      <c r="BU40" s="33">
        <f t="shared" si="25"/>
        <v>222.97756994849999</v>
      </c>
      <c r="BV40" s="59">
        <f t="shared" si="16"/>
        <v>0.28903290806449894</v>
      </c>
      <c r="BW40" s="59">
        <f t="shared" si="5"/>
        <v>0.25364528488459076</v>
      </c>
      <c r="BX40" s="59">
        <f t="shared" si="5"/>
        <v>7.6244622527061271E-3</v>
      </c>
      <c r="BY40" s="59">
        <f t="shared" si="5"/>
        <v>2.7763160927202012E-2</v>
      </c>
      <c r="BZ40" s="59">
        <f t="shared" si="5"/>
        <v>0.24167541891513308</v>
      </c>
      <c r="CA40" s="59">
        <f t="shared" si="5"/>
        <v>0.17201000997341284</v>
      </c>
      <c r="CB40" s="59">
        <f t="shared" si="5"/>
        <v>0.28302513514476607</v>
      </c>
      <c r="CC40" s="59">
        <f t="shared" si="5"/>
        <v>0.27496899861675383</v>
      </c>
      <c r="CD40" s="59">
        <f t="shared" si="5"/>
        <v>0.14087060152738781</v>
      </c>
      <c r="CE40" s="59">
        <f t="shared" si="5"/>
        <v>0.13409839708936599</v>
      </c>
      <c r="CF40" s="59">
        <f t="shared" si="5"/>
        <v>8.0561365280122175E-3</v>
      </c>
      <c r="CG40" s="59">
        <f t="shared" si="5"/>
        <v>0</v>
      </c>
      <c r="CH40" s="59">
        <f t="shared" si="5"/>
        <v>1.4256527902189177E-2</v>
      </c>
      <c r="CI40" s="122">
        <f t="shared" si="6"/>
        <v>1</v>
      </c>
      <c r="CK40" s="123" t="str">
        <f t="shared" si="7"/>
        <v>中央市</v>
      </c>
      <c r="CL40" s="124">
        <f t="shared" si="17"/>
        <v>64.447855475370176</v>
      </c>
      <c r="CM40" s="65">
        <f t="shared" si="18"/>
        <v>1</v>
      </c>
      <c r="CN40" s="66">
        <f t="shared" si="19"/>
        <v>56.557209252461043</v>
      </c>
      <c r="CO40" s="65">
        <f t="shared" si="20"/>
        <v>1</v>
      </c>
      <c r="CP40" s="66">
        <f t="shared" si="8"/>
        <v>1.7000840652724782</v>
      </c>
      <c r="CQ40" s="65">
        <f t="shared" si="21"/>
        <v>0</v>
      </c>
      <c r="CR40" s="66">
        <f t="shared" si="9"/>
        <v>6.1905621576366485</v>
      </c>
      <c r="CS40" s="65">
        <f t="shared" si="22"/>
        <v>0</v>
      </c>
      <c r="CT40" s="66">
        <f t="shared" si="10"/>
        <v>53.888197625982123</v>
      </c>
      <c r="CU40" s="67">
        <f t="shared" si="23"/>
        <v>0.30012137559787688</v>
      </c>
      <c r="CV40" s="16"/>
      <c r="CW40" s="959">
        <f t="shared" si="24"/>
        <v>70.456000000000003</v>
      </c>
      <c r="CX40" s="962">
        <f>VLOOKUP($AX40&amp;"_"&amp;$CW$14,データシート1!$A:$BT,MATCH($CW$12&amp;"_"&amp;CX$20,データシート1!$A$1:$BT$1,0),0)</f>
        <v>70.456000000000003</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16.172999999999998</v>
      </c>
      <c r="DB40" s="962">
        <f>VLOOKUP($AX40&amp;"_"&amp;$CW$14,データシート1!$A:$BT,MATCH($CW$12&amp;"_"&amp;DB$20,データシート1!$A$1:$BT$1,0),0)</f>
        <v>0</v>
      </c>
      <c r="DC40" s="962">
        <f>VLOOKUP($AX40&amp;"_"&amp;$CW$14,データシート1!$A:$BT,MATCH($CW$12&amp;"_"&amp;DC$20,データシート1!$A$1:$BT$1,0),0)</f>
        <v>0</v>
      </c>
      <c r="DD40" s="961">
        <f t="shared" si="11"/>
        <v>86.629000000000005</v>
      </c>
      <c r="DE40" s="16"/>
      <c r="DF40" s="125">
        <f>VLOOKUP($AX40&amp;"_"&amp;$DF$14,データシート1!$A:$BT,MATCH($DF$12&amp;"_"&amp;DF$20,データシート1!$A$1:$BT$1,0),0)</f>
        <v>8</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1</v>
      </c>
      <c r="DJ40" s="64">
        <f>VLOOKUP($AX40&amp;"_"&amp;$DF$14,データシート1!$A:$BT,MATCH($DF$12&amp;"_"&amp;DJ$20,データシート1!$A$1:$BT$1,0),0)</f>
        <v>0</v>
      </c>
      <c r="DK40" s="64">
        <f>VLOOKUP($AX40&amp;"_"&amp;$DF$14,データシート1!$A:$BT,MATCH($DF$12&amp;"_"&amp;DK$20,データシート1!$A$1:$BT$1,0),0)</f>
        <v>0</v>
      </c>
      <c r="DL40" s="68">
        <f t="shared" si="12"/>
        <v>9</v>
      </c>
      <c r="DM40" s="16"/>
      <c r="DN40" s="126">
        <f t="shared" si="26"/>
        <v>0.81</v>
      </c>
      <c r="DO40" s="127">
        <f t="shared" si="27"/>
        <v>0</v>
      </c>
      <c r="DP40" s="127">
        <f t="shared" si="29"/>
        <v>0</v>
      </c>
      <c r="DQ40" s="127">
        <f t="shared" si="30"/>
        <v>0.19</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28381</v>
      </c>
      <c r="AY41" s="18" t="str">
        <f>IF(IFERROR(比較地域マスタ!$Z26,"")=0,"",IFERROR(比較地域マスタ!$Z26,""))</f>
        <v>稲美町</v>
      </c>
      <c r="BB41" s="110" t="str">
        <f t="shared" si="0"/>
        <v>28381</v>
      </c>
      <c r="BC41" s="1031" t="str">
        <f t="shared" si="0"/>
        <v>稲美町</v>
      </c>
      <c r="BD41" s="34">
        <f t="shared" si="14"/>
        <v>340.45809965259787</v>
      </c>
      <c r="BE41" s="34">
        <f t="shared" si="15"/>
        <v>227.25070808525979</v>
      </c>
      <c r="BF41" s="34">
        <f>VLOOKUP($AX41&amp;"_"&amp;$BC$14,データシート1!$A:$BT,MATCH($BC$12&amp;"_"&amp;BF$20,データシート1!$A$1:$BT$1,0),0)</f>
        <v>220.77911549970042</v>
      </c>
      <c r="BG41" s="34">
        <f>VLOOKUP($AX41&amp;"_"&amp;$BC$14,データシート1!$A:$BT,MATCH($BC$12&amp;"_"&amp;BG$20,データシート1!$A$1:$BT$1,0),0)</f>
        <v>1.3864126288924363</v>
      </c>
      <c r="BH41" s="34">
        <f>VLOOKUP($AX41&amp;"_"&amp;$BC$14,データシート1!$A:$BT,MATCH($BC$12&amp;"_"&amp;BH$20,データシート1!$A$1:$BT$1,0),0)</f>
        <v>5.085179956666936</v>
      </c>
      <c r="BI41" s="34">
        <f>VLOOKUP($AX41&amp;"_"&amp;$BC$14,データシート1!$A:$BT,MATCH($BC$12&amp;"_"&amp;BI$20,データシート1!$A$1:$BT$1,0),0)</f>
        <v>24.85188980530479</v>
      </c>
      <c r="BJ41" s="34">
        <f>VLOOKUP($AX41&amp;"_"&amp;$BC$14,データシート1!$A:$BT,MATCH($BC$12&amp;"_"&amp;BJ$20,データシート1!$A$1:$BT$1,0),0)</f>
        <v>23.008623113983845</v>
      </c>
      <c r="BK41" s="34">
        <f t="shared" si="1"/>
        <v>61.228967032049454</v>
      </c>
      <c r="BL41" s="34">
        <f t="shared" si="2"/>
        <v>59.436190899411187</v>
      </c>
      <c r="BM41" s="34">
        <f>VLOOKUP($AX41&amp;"_"&amp;$BC$14,データシート1!$A:$BT,MATCH($BC$12&amp;"_"&amp;BM$20,データシート1!$A$1:$BT$1,0),0)</f>
        <v>26.640418213721144</v>
      </c>
      <c r="BN41" s="34">
        <f>VLOOKUP($AX41&amp;"_"&amp;$BC$14,データシート1!$A:$BT,MATCH($BC$12&amp;"_"&amp;BN$20,データシート1!$A$1:$BT$1,0),0)</f>
        <v>32.795772685690046</v>
      </c>
      <c r="BO41" s="34">
        <f>VLOOKUP($AX41&amp;"_"&amp;$BC$14,データシート1!$A:$BT,MATCH($BC$12&amp;"_"&amp;BO$20,データシート1!$A$1:$BT$1,0),0)</f>
        <v>1.7927761326382701</v>
      </c>
      <c r="BP41" s="34">
        <f>VLOOKUP($AX41&amp;"_"&amp;$BC$14,データシート1!$A:$BT,MATCH($BC$12&amp;"_"&amp;BP$20,データシート1!$A$1:$BT$1,0),0)</f>
        <v>0</v>
      </c>
      <c r="BQ41" s="34">
        <f>VLOOKUP($AX41&amp;"_"&amp;$BC$14,データシート1!$A:$BT,MATCH($BC$12&amp;"_"&amp;BQ$20,データシート1!$A$1:$BT$1,0),0)</f>
        <v>4.1179116159999998</v>
      </c>
      <c r="BR41" s="35">
        <f t="shared" si="3"/>
        <v>340.45809965259787</v>
      </c>
      <c r="BT41" s="121" t="str">
        <f t="shared" si="4"/>
        <v>稲美町</v>
      </c>
      <c r="BU41" s="33">
        <f t="shared" si="25"/>
        <v>340.45809965259787</v>
      </c>
      <c r="BV41" s="59">
        <f t="shared" si="16"/>
        <v>0.66748509821662505</v>
      </c>
      <c r="BW41" s="59">
        <f t="shared" si="5"/>
        <v>0.64847661349511898</v>
      </c>
      <c r="BX41" s="59">
        <f t="shared" si="5"/>
        <v>4.0721975194807419E-3</v>
      </c>
      <c r="BY41" s="59">
        <f t="shared" si="5"/>
        <v>1.4936287202025254E-2</v>
      </c>
      <c r="BZ41" s="59">
        <f t="shared" si="5"/>
        <v>7.2995442994787205E-2</v>
      </c>
      <c r="CA41" s="59">
        <f t="shared" si="5"/>
        <v>6.7581365041577079E-2</v>
      </c>
      <c r="CB41" s="59">
        <f t="shared" si="5"/>
        <v>0.17984288549612201</v>
      </c>
      <c r="CC41" s="59">
        <f t="shared" si="5"/>
        <v>0.17457710937134305</v>
      </c>
      <c r="CD41" s="59">
        <f t="shared" si="5"/>
        <v>7.8248742623262382E-2</v>
      </c>
      <c r="CE41" s="59">
        <f t="shared" si="5"/>
        <v>9.6328366748080679E-2</v>
      </c>
      <c r="CF41" s="59">
        <f t="shared" si="5"/>
        <v>5.2657761247789725E-3</v>
      </c>
      <c r="CG41" s="59">
        <f t="shared" si="5"/>
        <v>0</v>
      </c>
      <c r="CH41" s="59">
        <f t="shared" si="5"/>
        <v>1.2095208250888731E-2</v>
      </c>
      <c r="CI41" s="122">
        <f t="shared" si="6"/>
        <v>1</v>
      </c>
      <c r="CK41" s="123" t="str">
        <f t="shared" si="7"/>
        <v>稲美町</v>
      </c>
      <c r="CL41" s="124">
        <f t="shared" si="17"/>
        <v>227.25070808525979</v>
      </c>
      <c r="CM41" s="65">
        <f t="shared" si="18"/>
        <v>0.11670370677150924</v>
      </c>
      <c r="CN41" s="66">
        <f t="shared" si="19"/>
        <v>220.77911549970042</v>
      </c>
      <c r="CO41" s="65">
        <f t="shared" si="20"/>
        <v>0.12012458669369018</v>
      </c>
      <c r="CP41" s="66">
        <f t="shared" si="8"/>
        <v>1.3864126288924363</v>
      </c>
      <c r="CQ41" s="65">
        <f t="shared" si="21"/>
        <v>0</v>
      </c>
      <c r="CR41" s="66">
        <f t="shared" si="9"/>
        <v>5.085179956666936</v>
      </c>
      <c r="CS41" s="65">
        <f t="shared" si="22"/>
        <v>0</v>
      </c>
      <c r="CT41" s="66">
        <f t="shared" si="10"/>
        <v>24.85188980530479</v>
      </c>
      <c r="CU41" s="67">
        <f t="shared" si="23"/>
        <v>0</v>
      </c>
      <c r="CV41" s="16"/>
      <c r="CW41" s="959">
        <f t="shared" si="24"/>
        <v>26.521000000000001</v>
      </c>
      <c r="CX41" s="962">
        <f>VLOOKUP($AX41&amp;"_"&amp;$CW$14,データシート1!$A:$BT,MATCH($CW$12&amp;"_"&amp;CX$20,データシート1!$A$1:$BT$1,0),0)</f>
        <v>26.521000000000001</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26.521000000000001</v>
      </c>
      <c r="DE41" s="16"/>
      <c r="DF41" s="125">
        <f>VLOOKUP($AX41&amp;"_"&amp;$DF$14,データシート1!$A:$BT,MATCH($DF$12&amp;"_"&amp;DF$20,データシート1!$A$1:$BT$1,0),0)</f>
        <v>6</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6</v>
      </c>
      <c r="DM41" s="16"/>
      <c r="DN41" s="126">
        <f t="shared" si="26"/>
        <v>1</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09211</v>
      </c>
      <c r="AY42" s="18" t="str">
        <f>IF(IFERROR(比較地域マスタ!$Z27,"")=0,"",IFERROR(比較地域マスタ!$Z27,""))</f>
        <v>矢板市</v>
      </c>
      <c r="BB42" s="110" t="str">
        <f t="shared" si="0"/>
        <v>09211</v>
      </c>
      <c r="BC42" s="1031" t="str">
        <f t="shared" si="0"/>
        <v>矢板市</v>
      </c>
      <c r="BD42" s="34">
        <f t="shared" si="14"/>
        <v>183.33383083477165</v>
      </c>
      <c r="BE42" s="34">
        <f t="shared" si="15"/>
        <v>35.340239793909291</v>
      </c>
      <c r="BF42" s="34">
        <f>VLOOKUP($AX42&amp;"_"&amp;$BC$14,データシート1!$A:$BT,MATCH($BC$12&amp;"_"&amp;BF$20,データシート1!$A$1:$BT$1,0),0)</f>
        <v>25.678715032290228</v>
      </c>
      <c r="BG42" s="34">
        <f>VLOOKUP($AX42&amp;"_"&amp;$BC$14,データシート1!$A:$BT,MATCH($BC$12&amp;"_"&amp;BG$20,データシート1!$A$1:$BT$1,0),0)</f>
        <v>2.7639230890099094</v>
      </c>
      <c r="BH42" s="34">
        <f>VLOOKUP($AX42&amp;"_"&amp;$BC$14,データシート1!$A:$BT,MATCH($BC$12&amp;"_"&amp;BH$20,データシート1!$A$1:$BT$1,0),0)</f>
        <v>6.8976016726091505</v>
      </c>
      <c r="BI42" s="34">
        <f>VLOOKUP($AX42&amp;"_"&amp;$BC$14,データシート1!$A:$BT,MATCH($BC$12&amp;"_"&amp;BI$20,データシート1!$A$1:$BT$1,0),0)</f>
        <v>44.102928770845871</v>
      </c>
      <c r="BJ42" s="34">
        <f>VLOOKUP($AX42&amp;"_"&amp;$BC$14,データシート1!$A:$BT,MATCH($BC$12&amp;"_"&amp;BJ$20,データシート1!$A$1:$BT$1,0),0)</f>
        <v>37.729361790370369</v>
      </c>
      <c r="BK42" s="34">
        <f t="shared" si="1"/>
        <v>61.745324657464415</v>
      </c>
      <c r="BL42" s="34">
        <f t="shared" si="2"/>
        <v>59.913545937084656</v>
      </c>
      <c r="BM42" s="34">
        <f>VLOOKUP($AX42&amp;"_"&amp;$BC$14,データシート1!$A:$BT,MATCH($BC$12&amp;"_"&amp;BM$20,データシート1!$A$1:$BT$1,0),0)</f>
        <v>31.908428059973026</v>
      </c>
      <c r="BN42" s="34">
        <f>VLOOKUP($AX42&amp;"_"&amp;$BC$14,データシート1!$A:$BT,MATCH($BC$12&amp;"_"&amp;BN$20,データシート1!$A$1:$BT$1,0),0)</f>
        <v>28.00511787711163</v>
      </c>
      <c r="BO42" s="34">
        <f>VLOOKUP($AX42&amp;"_"&amp;$BC$14,データシート1!$A:$BT,MATCH($BC$12&amp;"_"&amp;BO$20,データシート1!$A$1:$BT$1,0),0)</f>
        <v>1.83177872037976</v>
      </c>
      <c r="BP42" s="34">
        <f>VLOOKUP($AX42&amp;"_"&amp;$BC$14,データシート1!$A:$BT,MATCH($BC$12&amp;"_"&amp;BP$20,データシート1!$A$1:$BT$1,0),0)</f>
        <v>0</v>
      </c>
      <c r="BQ42" s="34">
        <f>VLOOKUP($AX42&amp;"_"&amp;$BC$14,データシート1!$A:$BT,MATCH($BC$12&amp;"_"&amp;BQ$20,データシート1!$A$1:$BT$1,0),0)</f>
        <v>4.4159758221817098</v>
      </c>
      <c r="BR42" s="35">
        <f t="shared" si="3"/>
        <v>183.33383083477165</v>
      </c>
      <c r="BT42" s="121" t="str">
        <f t="shared" si="4"/>
        <v>矢板市</v>
      </c>
      <c r="BU42" s="33">
        <f t="shared" si="25"/>
        <v>183.33383083477165</v>
      </c>
      <c r="BV42" s="59">
        <f t="shared" si="16"/>
        <v>0.19276442123635892</v>
      </c>
      <c r="BW42" s="59">
        <f t="shared" si="5"/>
        <v>0.14006533827045262</v>
      </c>
      <c r="BX42" s="59">
        <f t="shared" si="5"/>
        <v>1.5075903211234788E-2</v>
      </c>
      <c r="BY42" s="59">
        <f t="shared" si="5"/>
        <v>3.7623179754671499E-2</v>
      </c>
      <c r="BZ42" s="59">
        <f t="shared" si="5"/>
        <v>0.24056077686280025</v>
      </c>
      <c r="CA42" s="59">
        <f t="shared" ref="CA42:CH68" si="32">BJ42/$BR42</f>
        <v>0.20579596039954948</v>
      </c>
      <c r="CB42" s="59">
        <f t="shared" si="32"/>
        <v>0.3367917660167804</v>
      </c>
      <c r="CC42" s="59">
        <f t="shared" si="32"/>
        <v>0.32680027283715751</v>
      </c>
      <c r="CD42" s="59">
        <f t="shared" si="32"/>
        <v>0.1740454989386562</v>
      </c>
      <c r="CE42" s="59">
        <f t="shared" si="32"/>
        <v>0.15275477389850131</v>
      </c>
      <c r="CF42" s="59">
        <f t="shared" si="32"/>
        <v>9.9914931796229022E-3</v>
      </c>
      <c r="CG42" s="59">
        <f t="shared" si="32"/>
        <v>0</v>
      </c>
      <c r="CH42" s="59">
        <f t="shared" si="32"/>
        <v>2.4087075484510972E-2</v>
      </c>
      <c r="CI42" s="122">
        <f t="shared" si="6"/>
        <v>1</v>
      </c>
      <c r="CK42" s="123" t="str">
        <f t="shared" si="7"/>
        <v>矢板市</v>
      </c>
      <c r="CL42" s="124">
        <f t="shared" si="17"/>
        <v>35.340239793909291</v>
      </c>
      <c r="CM42" s="65">
        <f t="shared" si="18"/>
        <v>0.1022347335804632</v>
      </c>
      <c r="CN42" s="66">
        <f t="shared" si="19"/>
        <v>25.678715032290228</v>
      </c>
      <c r="CO42" s="65">
        <f t="shared" si="20"/>
        <v>0.14070018672884368</v>
      </c>
      <c r="CP42" s="66">
        <f t="shared" si="8"/>
        <v>2.7639230890099094</v>
      </c>
      <c r="CQ42" s="65">
        <f t="shared" si="21"/>
        <v>0</v>
      </c>
      <c r="CR42" s="66">
        <f t="shared" si="9"/>
        <v>6.8976016726091505</v>
      </c>
      <c r="CS42" s="65">
        <f t="shared" si="22"/>
        <v>0</v>
      </c>
      <c r="CT42" s="66">
        <f t="shared" si="10"/>
        <v>44.102928770845871</v>
      </c>
      <c r="CU42" s="67">
        <f t="shared" si="23"/>
        <v>0.44337191531203074</v>
      </c>
      <c r="CV42" s="16"/>
      <c r="CW42" s="959">
        <f t="shared" si="24"/>
        <v>3.613</v>
      </c>
      <c r="CX42" s="962">
        <f>VLOOKUP($AX42&amp;"_"&amp;$CW$14,データシート1!$A:$BT,MATCH($CW$12&amp;"_"&amp;CX$20,データシート1!$A$1:$BT$1,0),0)</f>
        <v>3.613</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19.553999999999998</v>
      </c>
      <c r="DB42" s="962">
        <f>VLOOKUP($AX42&amp;"_"&amp;$CW$14,データシート1!$A:$BT,MATCH($CW$12&amp;"_"&amp;DB$20,データシート1!$A$1:$BT$1,0),0)</f>
        <v>0</v>
      </c>
      <c r="DC42" s="962">
        <f>VLOOKUP($AX42&amp;"_"&amp;$CW$14,データシート1!$A:$BT,MATCH($CW$12&amp;"_"&amp;DC$20,データシート1!$A$1:$BT$1,0),0)</f>
        <v>0</v>
      </c>
      <c r="DD42" s="961">
        <f t="shared" si="11"/>
        <v>23.166999999999998</v>
      </c>
      <c r="DE42" s="16"/>
      <c r="DF42" s="125">
        <f>VLOOKUP($AX42&amp;"_"&amp;$DF$14,データシート1!$A:$BT,MATCH($DF$12&amp;"_"&amp;DF$20,データシート1!$A$1:$BT$1,0),0)</f>
        <v>1</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2</v>
      </c>
      <c r="DJ42" s="64">
        <f>VLOOKUP($AX42&amp;"_"&amp;$DF$14,データシート1!$A:$BT,MATCH($DF$12&amp;"_"&amp;DJ$20,データシート1!$A$1:$BT$1,0),0)</f>
        <v>0</v>
      </c>
      <c r="DK42" s="64">
        <f>VLOOKUP($AX42&amp;"_"&amp;$DF$14,データシート1!$A:$BT,MATCH($DF$12&amp;"_"&amp;DK$20,データシート1!$A$1:$BT$1,0),0)</f>
        <v>0</v>
      </c>
      <c r="DL42" s="68">
        <f t="shared" si="12"/>
        <v>3</v>
      </c>
      <c r="DM42" s="16"/>
      <c r="DN42" s="126">
        <f t="shared" si="26"/>
        <v>0.16</v>
      </c>
      <c r="DO42" s="127">
        <f t="shared" si="27"/>
        <v>0</v>
      </c>
      <c r="DP42" s="127">
        <f t="shared" si="29"/>
        <v>0</v>
      </c>
      <c r="DQ42" s="127">
        <f t="shared" si="30"/>
        <v>0.84</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11385</v>
      </c>
      <c r="AY43" s="18" t="str">
        <f>IF(IFERROR(比較地域マスタ!$Z28,"")=0,"",IFERROR(比較地域マスタ!$Z28,""))</f>
        <v>上里町</v>
      </c>
      <c r="AZ43" s="23"/>
      <c r="BB43" s="110" t="str">
        <f t="shared" si="0"/>
        <v>11385</v>
      </c>
      <c r="BC43" s="1031" t="str">
        <f t="shared" si="0"/>
        <v>上里町</v>
      </c>
      <c r="BD43" s="34">
        <f t="shared" si="14"/>
        <v>189.12268037232894</v>
      </c>
      <c r="BE43" s="34">
        <f t="shared" si="15"/>
        <v>72.841781869733325</v>
      </c>
      <c r="BF43" s="34">
        <f>VLOOKUP($AX43&amp;"_"&amp;$BC$14,データシート1!$A:$BT,MATCH($BC$12&amp;"_"&amp;BF$20,データシート1!$A$1:$BT$1,0),0)</f>
        <v>67.378053172304575</v>
      </c>
      <c r="BG43" s="34">
        <f>VLOOKUP($AX43&amp;"_"&amp;$BC$14,データシート1!$A:$BT,MATCH($BC$12&amp;"_"&amp;BG$20,データシート1!$A$1:$BT$1,0),0)</f>
        <v>1.3120563095667443</v>
      </c>
      <c r="BH43" s="34">
        <f>VLOOKUP($AX43&amp;"_"&amp;$BC$14,データシート1!$A:$BT,MATCH($BC$12&amp;"_"&amp;BH$20,データシート1!$A$1:$BT$1,0),0)</f>
        <v>4.1516723878620114</v>
      </c>
      <c r="BI43" s="34">
        <f>VLOOKUP($AX43&amp;"_"&amp;$BC$14,データシート1!$A:$BT,MATCH($BC$12&amp;"_"&amp;BI$20,データシート1!$A$1:$BT$1,0),0)</f>
        <v>27.321095750922115</v>
      </c>
      <c r="BJ43" s="34">
        <f>VLOOKUP($AX43&amp;"_"&amp;$BC$14,データシート1!$A:$BT,MATCH($BC$12&amp;"_"&amp;BJ$20,データシート1!$A$1:$BT$1,0),0)</f>
        <v>32.658580360946971</v>
      </c>
      <c r="BK43" s="34">
        <f t="shared" si="1"/>
        <v>51.877390170561128</v>
      </c>
      <c r="BL43" s="34">
        <f t="shared" si="2"/>
        <v>50.084789199245051</v>
      </c>
      <c r="BM43" s="34">
        <f>VLOOKUP($AX43&amp;"_"&amp;$BC$14,データシート1!$A:$BT,MATCH($BC$12&amp;"_"&amp;BM$20,データシート1!$A$1:$BT$1,0),0)</f>
        <v>29.797690368737435</v>
      </c>
      <c r="BN43" s="34">
        <f>VLOOKUP($AX43&amp;"_"&amp;$BC$14,データシート1!$A:$BT,MATCH($BC$12&amp;"_"&amp;BN$20,データシート1!$A$1:$BT$1,0),0)</f>
        <v>20.287098830507613</v>
      </c>
      <c r="BO43" s="34">
        <f>VLOOKUP($AX43&amp;"_"&amp;$BC$14,データシート1!$A:$BT,MATCH($BC$12&amp;"_"&amp;BO$20,データシート1!$A$1:$BT$1,0),0)</f>
        <v>1.79260097131608</v>
      </c>
      <c r="BP43" s="34">
        <f>VLOOKUP($AX43&amp;"_"&amp;$BC$14,データシート1!$A:$BT,MATCH($BC$12&amp;"_"&amp;BP$20,データシート1!$A$1:$BT$1,0),0)</f>
        <v>0</v>
      </c>
      <c r="BQ43" s="34">
        <f>VLOOKUP($AX43&amp;"_"&amp;$BC$14,データシート1!$A:$BT,MATCH($BC$12&amp;"_"&amp;BQ$20,データシート1!$A$1:$BT$1,0),0)</f>
        <v>4.4238322201654192</v>
      </c>
      <c r="BR43" s="35">
        <f t="shared" si="3"/>
        <v>189.12268037232894</v>
      </c>
      <c r="BT43" s="121" t="str">
        <f t="shared" si="4"/>
        <v>上里町</v>
      </c>
      <c r="BU43" s="33">
        <f t="shared" si="25"/>
        <v>189.12268037232894</v>
      </c>
      <c r="BV43" s="59">
        <f t="shared" si="16"/>
        <v>0.38515624739628535</v>
      </c>
      <c r="BW43" s="59">
        <f t="shared" si="16"/>
        <v>0.35626638243311848</v>
      </c>
      <c r="BX43" s="59">
        <f t="shared" si="16"/>
        <v>6.9375936666278074E-3</v>
      </c>
      <c r="BY43" s="59">
        <f t="shared" si="16"/>
        <v>2.195227129653908E-2</v>
      </c>
      <c r="BZ43" s="59">
        <f t="shared" si="16"/>
        <v>0.14446229133985741</v>
      </c>
      <c r="CA43" s="59">
        <f t="shared" si="32"/>
        <v>0.17268463146065552</v>
      </c>
      <c r="CB43" s="59">
        <f t="shared" si="32"/>
        <v>0.27430549349464195</v>
      </c>
      <c r="CC43" s="59">
        <f t="shared" si="32"/>
        <v>0.2648269847944324</v>
      </c>
      <c r="CD43" s="59">
        <f t="shared" si="32"/>
        <v>0.15755746645549984</v>
      </c>
      <c r="CE43" s="59">
        <f t="shared" si="32"/>
        <v>0.10726951833893252</v>
      </c>
      <c r="CF43" s="59">
        <f t="shared" si="32"/>
        <v>9.4785087002096039E-3</v>
      </c>
      <c r="CG43" s="59">
        <f t="shared" si="32"/>
        <v>0</v>
      </c>
      <c r="CH43" s="59">
        <f t="shared" si="32"/>
        <v>2.339133630855986E-2</v>
      </c>
      <c r="CI43" s="122">
        <f t="shared" si="6"/>
        <v>1</v>
      </c>
      <c r="CJ43" s="23"/>
      <c r="CK43" s="123" t="str">
        <f t="shared" si="7"/>
        <v>上里町</v>
      </c>
      <c r="CL43" s="124">
        <f t="shared" si="17"/>
        <v>72.841781869733325</v>
      </c>
      <c r="CM43" s="65">
        <f t="shared" si="18"/>
        <v>0.44544489669440857</v>
      </c>
      <c r="CN43" s="66">
        <f t="shared" si="19"/>
        <v>67.378053172304575</v>
      </c>
      <c r="CO43" s="65">
        <f t="shared" si="20"/>
        <v>0.48156630345231149</v>
      </c>
      <c r="CP43" s="66">
        <f t="shared" si="8"/>
        <v>1.3120563095667443</v>
      </c>
      <c r="CQ43" s="65">
        <f t="shared" si="21"/>
        <v>0</v>
      </c>
      <c r="CR43" s="66">
        <f t="shared" si="9"/>
        <v>4.1516723878620114</v>
      </c>
      <c r="CS43" s="65">
        <f t="shared" si="22"/>
        <v>0</v>
      </c>
      <c r="CT43" s="66">
        <f t="shared" si="10"/>
        <v>27.321095750922115</v>
      </c>
      <c r="CU43" s="67">
        <f t="shared" si="23"/>
        <v>0</v>
      </c>
      <c r="CV43" s="16"/>
      <c r="CW43" s="959">
        <f t="shared" si="24"/>
        <v>32.447000000000003</v>
      </c>
      <c r="CX43" s="962">
        <f>VLOOKUP($AX43&amp;"_"&amp;$CW$14,データシート1!$A:$BT,MATCH($CW$12&amp;"_"&amp;CX$20,データシート1!$A$1:$BT$1,0),0)</f>
        <v>32.447000000000003</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32.447000000000003</v>
      </c>
      <c r="DE43" s="16"/>
      <c r="DF43" s="125">
        <f>VLOOKUP($AX43&amp;"_"&amp;$DF$14,データシート1!$A:$BT,MATCH($DF$12&amp;"_"&amp;DF$20,データシート1!$A$1:$BT$1,0),0)</f>
        <v>5</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5</v>
      </c>
      <c r="DM43" s="16"/>
      <c r="DN43" s="126">
        <f t="shared" si="26"/>
        <v>1</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18205</v>
      </c>
      <c r="AY44" s="18" t="str">
        <f>IF(IFERROR(比較地域マスタ!$Z29,"")=0,"",IFERROR(比較地域マスタ!$Z29,""))</f>
        <v>大野市</v>
      </c>
      <c r="BB44" s="110" t="str">
        <f t="shared" si="0"/>
        <v>18205</v>
      </c>
      <c r="BC44" s="1031" t="str">
        <f t="shared" si="0"/>
        <v>大野市</v>
      </c>
      <c r="BD44" s="34">
        <f t="shared" si="14"/>
        <v>241.50278859465826</v>
      </c>
      <c r="BE44" s="34">
        <f t="shared" si="15"/>
        <v>81.372659743918035</v>
      </c>
      <c r="BF44" s="34">
        <f>VLOOKUP($AX44&amp;"_"&amp;$BC$14,データシート1!$A:$BT,MATCH($BC$12&amp;"_"&amp;BF$20,データシート1!$A$1:$BT$1,0),0)</f>
        <v>56.489031005174127</v>
      </c>
      <c r="BG44" s="34">
        <f>VLOOKUP($AX44&amp;"_"&amp;$BC$14,データシート1!$A:$BT,MATCH($BC$12&amp;"_"&amp;BG$20,データシート1!$A$1:$BT$1,0),0)</f>
        <v>3.4582231652946938</v>
      </c>
      <c r="BH44" s="34">
        <f>VLOOKUP($AX44&amp;"_"&amp;$BC$14,データシート1!$A:$BT,MATCH($BC$12&amp;"_"&amp;BH$20,データシート1!$A$1:$BT$1,0),0)</f>
        <v>21.425405573449218</v>
      </c>
      <c r="BI44" s="34">
        <f>VLOOKUP($AX44&amp;"_"&amp;$BC$14,データシート1!$A:$BT,MATCH($BC$12&amp;"_"&amp;BI$20,データシート1!$A$1:$BT$1,0),0)</f>
        <v>34.768926907029176</v>
      </c>
      <c r="BJ44" s="34">
        <f>VLOOKUP($AX44&amp;"_"&amp;$BC$14,データシート1!$A:$BT,MATCH($BC$12&amp;"_"&amp;BJ$20,データシート1!$A$1:$BT$1,0),0)</f>
        <v>55.173186992911141</v>
      </c>
      <c r="BK44" s="34">
        <f t="shared" si="1"/>
        <v>64.874284683702683</v>
      </c>
      <c r="BL44" s="34">
        <f t="shared" si="2"/>
        <v>63.027967573580959</v>
      </c>
      <c r="BM44" s="34">
        <f>VLOOKUP($AX44&amp;"_"&amp;$BC$14,データシート1!$A:$BT,MATCH($BC$12&amp;"_"&amp;BM$20,データシート1!$A$1:$BT$1,0),0)</f>
        <v>29.8139999967444</v>
      </c>
      <c r="BN44" s="34">
        <f>VLOOKUP($AX44&amp;"_"&amp;$BC$14,データシート1!$A:$BT,MATCH($BC$12&amp;"_"&amp;BN$20,データシート1!$A$1:$BT$1,0),0)</f>
        <v>33.213967576836559</v>
      </c>
      <c r="BO44" s="34">
        <f>VLOOKUP($AX44&amp;"_"&amp;$BC$14,データシート1!$A:$BT,MATCH($BC$12&amp;"_"&amp;BO$20,データシート1!$A$1:$BT$1,0),0)</f>
        <v>1.84631711012172</v>
      </c>
      <c r="BP44" s="34">
        <f>VLOOKUP($AX44&amp;"_"&amp;$BC$14,データシート1!$A:$BT,MATCH($BC$12&amp;"_"&amp;BP$20,データシート1!$A$1:$BT$1,0),0)</f>
        <v>0</v>
      </c>
      <c r="BQ44" s="34">
        <f>VLOOKUP($AX44&amp;"_"&amp;$BC$14,データシート1!$A:$BT,MATCH($BC$12&amp;"_"&amp;BQ$20,データシート1!$A$1:$BT$1,0),0)</f>
        <v>5.3137302670972248</v>
      </c>
      <c r="BR44" s="35">
        <f t="shared" si="3"/>
        <v>241.50278859465826</v>
      </c>
      <c r="BT44" s="121" t="str">
        <f t="shared" si="4"/>
        <v>大野市</v>
      </c>
      <c r="BU44" s="33">
        <f t="shared" si="25"/>
        <v>241.50278859465826</v>
      </c>
      <c r="BV44" s="59">
        <f t="shared" si="16"/>
        <v>0.33694294056577156</v>
      </c>
      <c r="BW44" s="59">
        <f t="shared" si="16"/>
        <v>0.23390633016658921</v>
      </c>
      <c r="BX44" s="59">
        <f t="shared" si="16"/>
        <v>1.431959931153849E-2</v>
      </c>
      <c r="BY44" s="59">
        <f t="shared" si="16"/>
        <v>8.8717011087643904E-2</v>
      </c>
      <c r="BZ44" s="59">
        <f t="shared" si="16"/>
        <v>0.14396904942321739</v>
      </c>
      <c r="CA44" s="59">
        <f t="shared" si="32"/>
        <v>0.22845776363069087</v>
      </c>
      <c r="CB44" s="59">
        <f t="shared" si="32"/>
        <v>0.26862747656545122</v>
      </c>
      <c r="CC44" s="59">
        <f t="shared" si="32"/>
        <v>0.26098235941849934</v>
      </c>
      <c r="CD44" s="59">
        <f t="shared" si="32"/>
        <v>0.12345199063843791</v>
      </c>
      <c r="CE44" s="59">
        <f t="shared" si="32"/>
        <v>0.13753036878006142</v>
      </c>
      <c r="CF44" s="59">
        <f t="shared" si="32"/>
        <v>7.6451171469518932E-3</v>
      </c>
      <c r="CG44" s="59">
        <f t="shared" si="32"/>
        <v>0</v>
      </c>
      <c r="CH44" s="59">
        <f t="shared" si="32"/>
        <v>2.2002769814868952E-2</v>
      </c>
      <c r="CI44" s="122">
        <f t="shared" si="6"/>
        <v>1</v>
      </c>
      <c r="CK44" s="123" t="str">
        <f t="shared" si="7"/>
        <v>大野市</v>
      </c>
      <c r="CL44" s="124">
        <f t="shared" si="17"/>
        <v>81.372659743918035</v>
      </c>
      <c r="CM44" s="65">
        <f t="shared" si="18"/>
        <v>1</v>
      </c>
      <c r="CN44" s="66">
        <f t="shared" si="19"/>
        <v>56.489031005174127</v>
      </c>
      <c r="CO44" s="65">
        <f t="shared" si="20"/>
        <v>1</v>
      </c>
      <c r="CP44" s="66">
        <f t="shared" si="8"/>
        <v>3.4582231652946938</v>
      </c>
      <c r="CQ44" s="65">
        <f t="shared" si="21"/>
        <v>0</v>
      </c>
      <c r="CR44" s="66">
        <f t="shared" si="9"/>
        <v>21.425405573449218</v>
      </c>
      <c r="CS44" s="65">
        <f t="shared" si="22"/>
        <v>0</v>
      </c>
      <c r="CT44" s="66">
        <f t="shared" si="10"/>
        <v>34.768926907029176</v>
      </c>
      <c r="CU44" s="67">
        <f t="shared" si="23"/>
        <v>0.11970458596921998</v>
      </c>
      <c r="CV44" s="16"/>
      <c r="CW44" s="959">
        <f t="shared" si="24"/>
        <v>155.119</v>
      </c>
      <c r="CX44" s="962">
        <f>VLOOKUP($AX44&amp;"_"&amp;$CW$14,データシート1!$A:$BT,MATCH($CW$12&amp;"_"&amp;CX$20,データシート1!$A$1:$BT$1,0),0)</f>
        <v>155.119</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4.1619999999999999</v>
      </c>
      <c r="DB44" s="962">
        <f>VLOOKUP($AX44&amp;"_"&amp;$CW$14,データシート1!$A:$BT,MATCH($CW$12&amp;"_"&amp;DB$20,データシート1!$A$1:$BT$1,0),0)</f>
        <v>0</v>
      </c>
      <c r="DC44" s="962">
        <f>VLOOKUP($AX44&amp;"_"&amp;$CW$14,データシート1!$A:$BT,MATCH($CW$12&amp;"_"&amp;DC$20,データシート1!$A$1:$BT$1,0),0)</f>
        <v>0</v>
      </c>
      <c r="DD44" s="961">
        <f t="shared" si="11"/>
        <v>159.28100000000001</v>
      </c>
      <c r="DE44" s="16"/>
      <c r="DF44" s="125">
        <f>VLOOKUP($AX44&amp;"_"&amp;$DF$14,データシート1!$A:$BT,MATCH($DF$12&amp;"_"&amp;DF$20,データシート1!$A$1:$BT$1,0),0)</f>
        <v>6</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1</v>
      </c>
      <c r="DJ44" s="64">
        <f>VLOOKUP($AX44&amp;"_"&amp;$DF$14,データシート1!$A:$BT,MATCH($DF$12&amp;"_"&amp;DJ$20,データシート1!$A$1:$BT$1,0),0)</f>
        <v>0</v>
      </c>
      <c r="DK44" s="64">
        <f>VLOOKUP($AX44&amp;"_"&amp;$DF$14,データシート1!$A:$BT,MATCH($DF$12&amp;"_"&amp;DK$20,データシート1!$A$1:$BT$1,0),0)</f>
        <v>0</v>
      </c>
      <c r="DL44" s="68">
        <f t="shared" si="12"/>
        <v>7</v>
      </c>
      <c r="DM44" s="16"/>
      <c r="DN44" s="126">
        <f t="shared" si="26"/>
        <v>0.97</v>
      </c>
      <c r="DO44" s="127">
        <f t="shared" si="27"/>
        <v>0</v>
      </c>
      <c r="DP44" s="127">
        <f t="shared" si="29"/>
        <v>0</v>
      </c>
      <c r="DQ44" s="127">
        <f t="shared" si="30"/>
        <v>0.03</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40447</v>
      </c>
      <c r="AY45" s="18" t="str">
        <f>IF(IFERROR(比較地域マスタ!$Z30,"")=0,"",IFERROR(比較地域マスタ!$Z30,""))</f>
        <v>筑前町</v>
      </c>
      <c r="BB45" s="110" t="str">
        <f t="shared" si="0"/>
        <v>40447</v>
      </c>
      <c r="BC45" s="1031" t="str">
        <f t="shared" si="0"/>
        <v>筑前町</v>
      </c>
      <c r="BD45" s="34">
        <f t="shared" si="14"/>
        <v>169.13143666133811</v>
      </c>
      <c r="BE45" s="34">
        <f t="shared" si="15"/>
        <v>73.49368093046705</v>
      </c>
      <c r="BF45" s="34">
        <f>VLOOKUP($AX45&amp;"_"&amp;$BC$14,データシート1!$A:$BT,MATCH($BC$12&amp;"_"&amp;BF$20,データシート1!$A$1:$BT$1,0),0)</f>
        <v>61.79446538937966</v>
      </c>
      <c r="BG45" s="34">
        <f>VLOOKUP($AX45&amp;"_"&amp;$BC$14,データシート1!$A:$BT,MATCH($BC$12&amp;"_"&amp;BG$20,データシート1!$A$1:$BT$1,0),0)</f>
        <v>1.5750743640582674</v>
      </c>
      <c r="BH45" s="34">
        <f>VLOOKUP($AX45&amp;"_"&amp;$BC$14,データシート1!$A:$BT,MATCH($BC$12&amp;"_"&amp;BH$20,データシート1!$A$1:$BT$1,0),0)</f>
        <v>10.124141177029122</v>
      </c>
      <c r="BI45" s="34">
        <f>VLOOKUP($AX45&amp;"_"&amp;$BC$14,データシート1!$A:$BT,MATCH($BC$12&amp;"_"&amp;BI$20,データシート1!$A$1:$BT$1,0),0)</f>
        <v>19.254593571970979</v>
      </c>
      <c r="BJ45" s="34">
        <f>VLOOKUP($AX45&amp;"_"&amp;$BC$14,データシート1!$A:$BT,MATCH($BC$12&amp;"_"&amp;BJ$20,データシート1!$A$1:$BT$1,0),0)</f>
        <v>21.32198024007992</v>
      </c>
      <c r="BK45" s="34">
        <f t="shared" si="1"/>
        <v>52.270803843893276</v>
      </c>
      <c r="BL45" s="34">
        <f t="shared" si="2"/>
        <v>50.513059975693466</v>
      </c>
      <c r="BM45" s="34">
        <f>VLOOKUP($AX45&amp;"_"&amp;$BC$14,データシート1!$A:$BT,MATCH($BC$12&amp;"_"&amp;BM$20,データシート1!$A$1:$BT$1,0),0)</f>
        <v>25.453892776213948</v>
      </c>
      <c r="BN45" s="34">
        <f>VLOOKUP($AX45&amp;"_"&amp;$BC$14,データシート1!$A:$BT,MATCH($BC$12&amp;"_"&amp;BN$20,データシート1!$A$1:$BT$1,0),0)</f>
        <v>25.059167199479514</v>
      </c>
      <c r="BO45" s="34">
        <f>VLOOKUP($AX45&amp;"_"&amp;$BC$14,データシート1!$A:$BT,MATCH($BC$12&amp;"_"&amp;BO$20,データシート1!$A$1:$BT$1,0),0)</f>
        <v>1.7577438681998101</v>
      </c>
      <c r="BP45" s="34">
        <f>VLOOKUP($AX45&amp;"_"&amp;$BC$14,データシート1!$A:$BT,MATCH($BC$12&amp;"_"&amp;BP$20,データシート1!$A$1:$BT$1,0),0)</f>
        <v>0</v>
      </c>
      <c r="BQ45" s="34">
        <f>VLOOKUP($AX45&amp;"_"&amp;$BC$14,データシート1!$A:$BT,MATCH($BC$12&amp;"_"&amp;BQ$20,データシート1!$A$1:$BT$1,0),0)</f>
        <v>2.7903780749268821</v>
      </c>
      <c r="BR45" s="35">
        <f t="shared" si="3"/>
        <v>169.13143666133811</v>
      </c>
      <c r="BT45" s="121" t="str">
        <f t="shared" si="4"/>
        <v>筑前町</v>
      </c>
      <c r="BU45" s="33">
        <f t="shared" si="25"/>
        <v>169.13143666133811</v>
      </c>
      <c r="BV45" s="59">
        <f t="shared" si="16"/>
        <v>0.43453589930550757</v>
      </c>
      <c r="BW45" s="59">
        <f t="shared" si="16"/>
        <v>0.36536356935886716</v>
      </c>
      <c r="BX45" s="59">
        <f t="shared" si="16"/>
        <v>9.3127238504579837E-3</v>
      </c>
      <c r="BY45" s="59">
        <f t="shared" si="16"/>
        <v>5.9859606096182398E-2</v>
      </c>
      <c r="BZ45" s="59">
        <f t="shared" si="16"/>
        <v>0.11384396627887453</v>
      </c>
      <c r="CA45" s="59">
        <f t="shared" si="32"/>
        <v>0.12606751684356696</v>
      </c>
      <c r="CB45" s="59">
        <f t="shared" si="32"/>
        <v>0.30905433593967629</v>
      </c>
      <c r="CC45" s="59">
        <f t="shared" si="32"/>
        <v>0.29866156743431888</v>
      </c>
      <c r="CD45" s="59">
        <f t="shared" si="32"/>
        <v>0.15049770331686937</v>
      </c>
      <c r="CE45" s="59">
        <f t="shared" si="32"/>
        <v>0.14816386411744947</v>
      </c>
      <c r="CF45" s="59">
        <f t="shared" si="32"/>
        <v>1.0392768505357431E-2</v>
      </c>
      <c r="CG45" s="59">
        <f t="shared" si="32"/>
        <v>0</v>
      </c>
      <c r="CH45" s="59">
        <f t="shared" si="32"/>
        <v>1.6498281632374597E-2</v>
      </c>
      <c r="CI45" s="122">
        <f t="shared" si="6"/>
        <v>1</v>
      </c>
      <c r="CK45" s="123" t="str">
        <f t="shared" si="7"/>
        <v>筑前町</v>
      </c>
      <c r="CL45" s="124">
        <f t="shared" si="17"/>
        <v>73.49368093046705</v>
      </c>
      <c r="CM45" s="65">
        <f t="shared" si="18"/>
        <v>0.15465275185704008</v>
      </c>
      <c r="CN45" s="66">
        <f t="shared" si="19"/>
        <v>61.79446538937966</v>
      </c>
      <c r="CO45" s="65">
        <f t="shared" si="20"/>
        <v>0.18393232999720108</v>
      </c>
      <c r="CP45" s="66">
        <f t="shared" si="8"/>
        <v>1.5750743640582674</v>
      </c>
      <c r="CQ45" s="65">
        <f t="shared" si="21"/>
        <v>0</v>
      </c>
      <c r="CR45" s="66">
        <f t="shared" si="9"/>
        <v>10.124141177029122</v>
      </c>
      <c r="CS45" s="65">
        <f t="shared" si="22"/>
        <v>0</v>
      </c>
      <c r="CT45" s="66">
        <f t="shared" si="10"/>
        <v>19.254593571970979</v>
      </c>
      <c r="CU45" s="67">
        <f t="shared" si="23"/>
        <v>1</v>
      </c>
      <c r="CV45" s="16"/>
      <c r="CW45" s="959">
        <f t="shared" si="24"/>
        <v>11.366</v>
      </c>
      <c r="CX45" s="962">
        <f>VLOOKUP($AX45&amp;"_"&amp;$CW$14,データシート1!$A:$BT,MATCH($CW$12&amp;"_"&amp;CX$20,データシート1!$A$1:$BT$1,0),0)</f>
        <v>11.366</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22.905000000000001</v>
      </c>
      <c r="DB45" s="962">
        <f>VLOOKUP($AX45&amp;"_"&amp;$CW$14,データシート1!$A:$BT,MATCH($CW$12&amp;"_"&amp;DB$20,データシート1!$A$1:$BT$1,0),0)</f>
        <v>0</v>
      </c>
      <c r="DC45" s="962">
        <f>VLOOKUP($AX45&amp;"_"&amp;$CW$14,データシート1!$A:$BT,MATCH($CW$12&amp;"_"&amp;DC$20,データシート1!$A$1:$BT$1,0),0)</f>
        <v>0</v>
      </c>
      <c r="DD45" s="961">
        <f t="shared" si="11"/>
        <v>34.271000000000001</v>
      </c>
      <c r="DE45" s="16"/>
      <c r="DF45" s="125">
        <f>VLOOKUP($AX45&amp;"_"&amp;$DF$14,データシート1!$A:$BT,MATCH($DF$12&amp;"_"&amp;DF$20,データシート1!$A$1:$BT$1,0),0)</f>
        <v>3</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1</v>
      </c>
      <c r="DJ45" s="64">
        <f>VLOOKUP($AX45&amp;"_"&amp;$DF$14,データシート1!$A:$BT,MATCH($DF$12&amp;"_"&amp;DJ$20,データシート1!$A$1:$BT$1,0),0)</f>
        <v>0</v>
      </c>
      <c r="DK45" s="64">
        <f>VLOOKUP($AX45&amp;"_"&amp;$DF$14,データシート1!$A:$BT,MATCH($DF$12&amp;"_"&amp;DK$20,データシート1!$A$1:$BT$1,0),0)</f>
        <v>0</v>
      </c>
      <c r="DL45" s="68">
        <f t="shared" si="12"/>
        <v>4</v>
      </c>
      <c r="DM45" s="16"/>
      <c r="DN45" s="126">
        <f t="shared" si="26"/>
        <v>0.33</v>
      </c>
      <c r="DO45" s="127">
        <f t="shared" si="27"/>
        <v>0</v>
      </c>
      <c r="DP45" s="127">
        <f t="shared" si="29"/>
        <v>0</v>
      </c>
      <c r="DQ45" s="127">
        <f t="shared" si="30"/>
        <v>0.67</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41210</v>
      </c>
      <c r="AY46" s="18" t="str">
        <f>IF(IFERROR(比較地域マスタ!$Z31,"")=0,"",IFERROR(比較地域マスタ!$Z31,""))</f>
        <v>神埼市</v>
      </c>
      <c r="BB46" s="110" t="str">
        <f t="shared" si="0"/>
        <v>41210</v>
      </c>
      <c r="BC46" s="1031" t="str">
        <f t="shared" si="0"/>
        <v>神埼市</v>
      </c>
      <c r="BD46" s="34">
        <f t="shared" si="14"/>
        <v>210.29471942518416</v>
      </c>
      <c r="BE46" s="34">
        <f t="shared" si="15"/>
        <v>97.331477938650707</v>
      </c>
      <c r="BF46" s="34">
        <f>VLOOKUP($AX46&amp;"_"&amp;$BC$14,データシート1!$A:$BT,MATCH($BC$12&amp;"_"&amp;BF$20,データシート1!$A$1:$BT$1,0),0)</f>
        <v>81.781016486149539</v>
      </c>
      <c r="BG46" s="34">
        <f>VLOOKUP($AX46&amp;"_"&amp;$BC$14,データシート1!$A:$BT,MATCH($BC$12&amp;"_"&amp;BG$20,データシート1!$A$1:$BT$1,0),0)</f>
        <v>1.8039762709813707</v>
      </c>
      <c r="BH46" s="34">
        <f>VLOOKUP($AX46&amp;"_"&amp;$BC$14,データシート1!$A:$BT,MATCH($BC$12&amp;"_"&amp;BH$20,データシート1!$A$1:$BT$1,0),0)</f>
        <v>13.746485181519802</v>
      </c>
      <c r="BI46" s="34">
        <f>VLOOKUP($AX46&amp;"_"&amp;$BC$14,データシート1!$A:$BT,MATCH($BC$12&amp;"_"&amp;BI$20,データシート1!$A$1:$BT$1,0),0)</f>
        <v>22.791695948473052</v>
      </c>
      <c r="BJ46" s="34">
        <f>VLOOKUP($AX46&amp;"_"&amp;$BC$14,データシート1!$A:$BT,MATCH($BC$12&amp;"_"&amp;BJ$20,データシート1!$A$1:$BT$1,0),0)</f>
        <v>27.953469333080889</v>
      </c>
      <c r="BK46" s="34">
        <f t="shared" si="1"/>
        <v>59.131582868840916</v>
      </c>
      <c r="BL46" s="34">
        <f t="shared" si="2"/>
        <v>57.327946734226728</v>
      </c>
      <c r="BM46" s="34">
        <f>VLOOKUP($AX46&amp;"_"&amp;$BC$14,データシート1!$A:$BT,MATCH($BC$12&amp;"_"&amp;BM$20,データシート1!$A$1:$BT$1,0),0)</f>
        <v>29.071911922427187</v>
      </c>
      <c r="BN46" s="34">
        <f>VLOOKUP($AX46&amp;"_"&amp;$BC$14,データシート1!$A:$BT,MATCH($BC$12&amp;"_"&amp;BN$20,データシート1!$A$1:$BT$1,0),0)</f>
        <v>28.256034811799541</v>
      </c>
      <c r="BO46" s="34">
        <f>VLOOKUP($AX46&amp;"_"&amp;$BC$14,データシート1!$A:$BT,MATCH($BC$12&amp;"_"&amp;BO$20,データシート1!$A$1:$BT$1,0),0)</f>
        <v>1.80363613461419</v>
      </c>
      <c r="BP46" s="34">
        <f>VLOOKUP($AX46&amp;"_"&amp;$BC$14,データシート1!$A:$BT,MATCH($BC$12&amp;"_"&amp;BP$20,データシート1!$A$1:$BT$1,0),0)</f>
        <v>0</v>
      </c>
      <c r="BQ46" s="34">
        <f>VLOOKUP($AX46&amp;"_"&amp;$BC$14,データシート1!$A:$BT,MATCH($BC$12&amp;"_"&amp;BQ$20,データシート1!$A$1:$BT$1,0),0)</f>
        <v>3.0864933361386022</v>
      </c>
      <c r="BR46" s="35">
        <f t="shared" si="3"/>
        <v>210.29471942518416</v>
      </c>
      <c r="BT46" s="121" t="str">
        <f t="shared" si="4"/>
        <v>神埼市</v>
      </c>
      <c r="BU46" s="33">
        <f t="shared" si="25"/>
        <v>210.29471942518416</v>
      </c>
      <c r="BV46" s="59">
        <f t="shared" si="16"/>
        <v>0.46283367554209082</v>
      </c>
      <c r="BW46" s="59">
        <f t="shared" si="16"/>
        <v>0.38888763688260131</v>
      </c>
      <c r="BX46" s="59">
        <f t="shared" si="16"/>
        <v>8.5783241534182469E-3</v>
      </c>
      <c r="BY46" s="59">
        <f t="shared" si="16"/>
        <v>6.5367714506071289E-2</v>
      </c>
      <c r="BZ46" s="59">
        <f t="shared" si="16"/>
        <v>0.10837978248227757</v>
      </c>
      <c r="CA46" s="59">
        <f t="shared" si="32"/>
        <v>0.1329252080579503</v>
      </c>
      <c r="CB46" s="59">
        <f t="shared" si="32"/>
        <v>0.28118434466861619</v>
      </c>
      <c r="CC46" s="59">
        <f t="shared" si="32"/>
        <v>0.27260763794224563</v>
      </c>
      <c r="CD46" s="59">
        <f t="shared" si="32"/>
        <v>0.13824366109568434</v>
      </c>
      <c r="CE46" s="59">
        <f t="shared" si="32"/>
        <v>0.13436397684656126</v>
      </c>
      <c r="CF46" s="59">
        <f t="shared" si="32"/>
        <v>8.5767067263705764E-3</v>
      </c>
      <c r="CG46" s="59">
        <f t="shared" si="32"/>
        <v>0</v>
      </c>
      <c r="CH46" s="59">
        <f t="shared" si="32"/>
        <v>1.4676989249065161E-2</v>
      </c>
      <c r="CI46" s="122">
        <f t="shared" si="6"/>
        <v>1</v>
      </c>
      <c r="CK46" s="123" t="str">
        <f t="shared" si="7"/>
        <v>神埼市</v>
      </c>
      <c r="CL46" s="124">
        <f t="shared" si="17"/>
        <v>97.331477938650707</v>
      </c>
      <c r="CM46" s="65">
        <f t="shared" si="18"/>
        <v>0.20369566372450015</v>
      </c>
      <c r="CN46" s="66">
        <f t="shared" si="19"/>
        <v>81.781016486149539</v>
      </c>
      <c r="CO46" s="65">
        <f t="shared" si="20"/>
        <v>0.24242789894104261</v>
      </c>
      <c r="CP46" s="66">
        <f t="shared" si="8"/>
        <v>1.8039762709813707</v>
      </c>
      <c r="CQ46" s="65">
        <f t="shared" si="21"/>
        <v>0</v>
      </c>
      <c r="CR46" s="66">
        <f t="shared" si="9"/>
        <v>13.746485181519802</v>
      </c>
      <c r="CS46" s="65">
        <f t="shared" si="22"/>
        <v>0</v>
      </c>
      <c r="CT46" s="66">
        <f t="shared" si="10"/>
        <v>22.791695948473052</v>
      </c>
      <c r="CU46" s="67">
        <f t="shared" si="23"/>
        <v>0.54497919014368723</v>
      </c>
      <c r="CV46" s="16"/>
      <c r="CW46" s="959">
        <f t="shared" si="24"/>
        <v>19.826000000000001</v>
      </c>
      <c r="CX46" s="962">
        <f>VLOOKUP($AX46&amp;"_"&amp;$CW$14,データシート1!$A:$BT,MATCH($CW$12&amp;"_"&amp;CX$20,データシート1!$A$1:$BT$1,0),0)</f>
        <v>19.826000000000001</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12.421000000000001</v>
      </c>
      <c r="DB46" s="962">
        <f>VLOOKUP($AX46&amp;"_"&amp;$CW$14,データシート1!$A:$BT,MATCH($CW$12&amp;"_"&amp;DB$20,データシート1!$A$1:$BT$1,0),0)</f>
        <v>0</v>
      </c>
      <c r="DC46" s="962">
        <f>VLOOKUP($AX46&amp;"_"&amp;$CW$14,データシート1!$A:$BT,MATCH($CW$12&amp;"_"&amp;DC$20,データシート1!$A$1:$BT$1,0),0)</f>
        <v>0</v>
      </c>
      <c r="DD46" s="961">
        <f t="shared" si="11"/>
        <v>32.247</v>
      </c>
      <c r="DE46" s="16"/>
      <c r="DF46" s="125">
        <f>VLOOKUP($AX46&amp;"_"&amp;$DF$14,データシート1!$A:$BT,MATCH($DF$12&amp;"_"&amp;DF$20,データシート1!$A$1:$BT$1,0),0)</f>
        <v>5</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2</v>
      </c>
      <c r="DJ46" s="64">
        <f>VLOOKUP($AX46&amp;"_"&amp;$DF$14,データシート1!$A:$BT,MATCH($DF$12&amp;"_"&amp;DJ$20,データシート1!$A$1:$BT$1,0),0)</f>
        <v>0</v>
      </c>
      <c r="DK46" s="64">
        <f>VLOOKUP($AX46&amp;"_"&amp;$DF$14,データシート1!$A:$BT,MATCH($DF$12&amp;"_"&amp;DK$20,データシート1!$A$1:$BT$1,0),0)</f>
        <v>0</v>
      </c>
      <c r="DL46" s="68">
        <f t="shared" si="12"/>
        <v>7</v>
      </c>
      <c r="DM46" s="16"/>
      <c r="DN46" s="126">
        <f t="shared" si="26"/>
        <v>0.61</v>
      </c>
      <c r="DO46" s="127">
        <f t="shared" si="27"/>
        <v>0</v>
      </c>
      <c r="DP46" s="127">
        <f t="shared" si="29"/>
        <v>0</v>
      </c>
      <c r="DQ46" s="127">
        <f t="shared" si="30"/>
        <v>0.39</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38401</v>
      </c>
      <c r="AY47" s="18" t="str">
        <f>IF(IFERROR(比較地域マスタ!$Z32,"")=0,"",IFERROR(比較地域マスタ!$Z32,""))</f>
        <v>松前町</v>
      </c>
      <c r="BB47" s="110" t="str">
        <f t="shared" si="0"/>
        <v>38401</v>
      </c>
      <c r="BC47" s="1031" t="str">
        <f t="shared" si="0"/>
        <v>松前町</v>
      </c>
      <c r="BD47" s="34">
        <f t="shared" si="14"/>
        <v>342.17149244633526</v>
      </c>
      <c r="BE47" s="34">
        <f t="shared" si="15"/>
        <v>214.77525638160117</v>
      </c>
      <c r="BF47" s="34">
        <f>VLOOKUP($AX47&amp;"_"&amp;$BC$14,データシート1!$A:$BT,MATCH($BC$12&amp;"_"&amp;BF$20,データシート1!$A$1:$BT$1,0),0)</f>
        <v>204.95153368890544</v>
      </c>
      <c r="BG47" s="34">
        <f>VLOOKUP($AX47&amp;"_"&amp;$BC$14,データシート1!$A:$BT,MATCH($BC$12&amp;"_"&amp;BG$20,データシート1!$A$1:$BT$1,0),0)</f>
        <v>2.4516806733768943</v>
      </c>
      <c r="BH47" s="34">
        <f>VLOOKUP($AX47&amp;"_"&amp;$BC$14,データシート1!$A:$BT,MATCH($BC$12&amp;"_"&amp;BH$20,データシート1!$A$1:$BT$1,0),0)</f>
        <v>7.3720420193188128</v>
      </c>
      <c r="BI47" s="34">
        <f>VLOOKUP($AX47&amp;"_"&amp;$BC$14,データシート1!$A:$BT,MATCH($BC$12&amp;"_"&amp;BI$20,データシート1!$A$1:$BT$1,0),0)</f>
        <v>35.276264075697725</v>
      </c>
      <c r="BJ47" s="34">
        <f>VLOOKUP($AX47&amp;"_"&amp;$BC$14,データシート1!$A:$BT,MATCH($BC$12&amp;"_"&amp;BJ$20,データシート1!$A$1:$BT$1,0),0)</f>
        <v>41.825293467823862</v>
      </c>
      <c r="BK47" s="34">
        <f t="shared" si="1"/>
        <v>47.850800844107162</v>
      </c>
      <c r="BL47" s="34">
        <f t="shared" si="2"/>
        <v>45.388983117954666</v>
      </c>
      <c r="BM47" s="34">
        <f>VLOOKUP($AX47&amp;"_"&amp;$BC$14,データシート1!$A:$BT,MATCH($BC$12&amp;"_"&amp;BM$20,データシート1!$A$1:$BT$1,0),0)</f>
        <v>22.727466627715167</v>
      </c>
      <c r="BN47" s="34">
        <f>VLOOKUP($AX47&amp;"_"&amp;$BC$14,データシート1!$A:$BT,MATCH($BC$12&amp;"_"&amp;BN$20,データシート1!$A$1:$BT$1,0),0)</f>
        <v>22.661516490239496</v>
      </c>
      <c r="BO47" s="34">
        <f>VLOOKUP($AX47&amp;"_"&amp;$BC$14,データシート1!$A:$BT,MATCH($BC$12&amp;"_"&amp;BO$20,データシート1!$A$1:$BT$1,0),0)</f>
        <v>1.77671967810397</v>
      </c>
      <c r="BP47" s="34">
        <f>VLOOKUP($AX47&amp;"_"&amp;$BC$14,データシート1!$A:$BT,MATCH($BC$12&amp;"_"&amp;BP$20,データシート1!$A$1:$BT$1,0),0)</f>
        <v>0.68509804804852292</v>
      </c>
      <c r="BQ47" s="34">
        <f>VLOOKUP($AX47&amp;"_"&amp;$BC$14,データシート1!$A:$BT,MATCH($BC$12&amp;"_"&amp;BQ$20,データシート1!$A$1:$BT$1,0),0)</f>
        <v>2.4438776771053679</v>
      </c>
      <c r="BR47" s="35">
        <f t="shared" si="3"/>
        <v>342.17149244633526</v>
      </c>
      <c r="BT47" s="121" t="str">
        <f t="shared" si="4"/>
        <v>松前町</v>
      </c>
      <c r="BU47" s="33">
        <f t="shared" si="25"/>
        <v>342.17149244633526</v>
      </c>
      <c r="BV47" s="59">
        <f t="shared" si="16"/>
        <v>0.62768308033517906</v>
      </c>
      <c r="BW47" s="59">
        <f t="shared" si="16"/>
        <v>0.59897314128543067</v>
      </c>
      <c r="BX47" s="59">
        <f t="shared" si="16"/>
        <v>7.1650640906661903E-3</v>
      </c>
      <c r="BY47" s="59">
        <f t="shared" si="16"/>
        <v>2.1544874959082142E-2</v>
      </c>
      <c r="BZ47" s="59">
        <f t="shared" si="16"/>
        <v>0.10309527489707608</v>
      </c>
      <c r="CA47" s="59">
        <f t="shared" si="32"/>
        <v>0.12223488628113449</v>
      </c>
      <c r="CB47" s="59">
        <f t="shared" si="32"/>
        <v>0.13984449873950816</v>
      </c>
      <c r="CC47" s="59">
        <f t="shared" si="32"/>
        <v>0.13264980899913303</v>
      </c>
      <c r="CD47" s="59">
        <f t="shared" si="32"/>
        <v>6.6421274505443051E-2</v>
      </c>
      <c r="CE47" s="59">
        <f t="shared" si="32"/>
        <v>6.6228534493689983E-2</v>
      </c>
      <c r="CF47" s="59">
        <f t="shared" si="32"/>
        <v>5.192483059887355E-3</v>
      </c>
      <c r="CG47" s="59">
        <f t="shared" si="32"/>
        <v>2.0022066804877697E-3</v>
      </c>
      <c r="CH47" s="59">
        <f t="shared" si="32"/>
        <v>7.142259747102267E-3</v>
      </c>
      <c r="CI47" s="122">
        <f t="shared" si="6"/>
        <v>1</v>
      </c>
      <c r="CK47" s="123" t="str">
        <f t="shared" si="7"/>
        <v>松前町</v>
      </c>
      <c r="CL47" s="124">
        <f t="shared" si="17"/>
        <v>214.77525638160117</v>
      </c>
      <c r="CM47" s="65">
        <f t="shared" si="18"/>
        <v>1</v>
      </c>
      <c r="CN47" s="66">
        <f t="shared" si="19"/>
        <v>204.95153368890544</v>
      </c>
      <c r="CO47" s="65">
        <f t="shared" si="20"/>
        <v>1</v>
      </c>
      <c r="CP47" s="66">
        <f t="shared" si="8"/>
        <v>2.4516806733768943</v>
      </c>
      <c r="CQ47" s="65">
        <f t="shared" si="21"/>
        <v>0</v>
      </c>
      <c r="CR47" s="66">
        <f t="shared" si="9"/>
        <v>7.3720420193188128</v>
      </c>
      <c r="CS47" s="65">
        <f t="shared" si="22"/>
        <v>0</v>
      </c>
      <c r="CT47" s="66">
        <f t="shared" si="10"/>
        <v>35.276264075697725</v>
      </c>
      <c r="CU47" s="67">
        <f t="shared" si="23"/>
        <v>0.14686929400693705</v>
      </c>
      <c r="CV47" s="16"/>
      <c r="CW47" s="959">
        <f t="shared" si="24"/>
        <v>650.64300000000003</v>
      </c>
      <c r="CX47" s="962">
        <f>VLOOKUP($AX47&amp;"_"&amp;$CW$14,データシート1!$A:$BT,MATCH($CW$12&amp;"_"&amp;CX$20,データシート1!$A$1:$BT$1,0),0)</f>
        <v>650.64300000000003</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5.181</v>
      </c>
      <c r="DB47" s="962">
        <f>VLOOKUP($AX47&amp;"_"&amp;$CW$14,データシート1!$A:$BT,MATCH($CW$12&amp;"_"&amp;DB$20,データシート1!$A$1:$BT$1,0),0)</f>
        <v>0</v>
      </c>
      <c r="DC47" s="962">
        <f>VLOOKUP($AX47&amp;"_"&amp;$CW$14,データシート1!$A:$BT,MATCH($CW$12&amp;"_"&amp;DC$20,データシート1!$A$1:$BT$1,0),0)</f>
        <v>0</v>
      </c>
      <c r="DD47" s="961">
        <f t="shared" si="11"/>
        <v>655.82400000000007</v>
      </c>
      <c r="DE47" s="16"/>
      <c r="DF47" s="125">
        <f>VLOOKUP($AX47&amp;"_"&amp;$DF$14,データシート1!$A:$BT,MATCH($DF$12&amp;"_"&amp;DF$20,データシート1!$A$1:$BT$1,0),0)</f>
        <v>3</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1</v>
      </c>
      <c r="DJ47" s="64">
        <f>VLOOKUP($AX47&amp;"_"&amp;$DF$14,データシート1!$A:$BT,MATCH($DF$12&amp;"_"&amp;DJ$20,データシート1!$A$1:$BT$1,0),0)</f>
        <v>0</v>
      </c>
      <c r="DK47" s="64">
        <f>VLOOKUP($AX47&amp;"_"&amp;$DF$14,データシート1!$A:$BT,MATCH($DF$12&amp;"_"&amp;DK$20,データシート1!$A$1:$BT$1,0),0)</f>
        <v>0</v>
      </c>
      <c r="DL47" s="68">
        <f t="shared" si="12"/>
        <v>4</v>
      </c>
      <c r="DM47" s="16"/>
      <c r="DN47" s="126">
        <f t="shared" si="26"/>
        <v>0.99</v>
      </c>
      <c r="DO47" s="127">
        <f t="shared" si="27"/>
        <v>0</v>
      </c>
      <c r="DP47" s="127">
        <f t="shared" si="29"/>
        <v>0</v>
      </c>
      <c r="DQ47" s="127">
        <f t="shared" si="30"/>
        <v>0.01</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37204</v>
      </c>
      <c r="AY48" s="18" t="str">
        <f>IF(IFERROR(比較地域マスタ!$Z33,"")=0,"",IFERROR(比較地域マスタ!$Z33,""))</f>
        <v>善通寺市</v>
      </c>
      <c r="BB48" s="110" t="str">
        <f t="shared" si="0"/>
        <v>37204</v>
      </c>
      <c r="BC48" s="1031" t="str">
        <f t="shared" si="0"/>
        <v>善通寺市</v>
      </c>
      <c r="BD48" s="34">
        <f t="shared" si="14"/>
        <v>209.4955910046927</v>
      </c>
      <c r="BE48" s="34">
        <f t="shared" si="15"/>
        <v>47.435453518866446</v>
      </c>
      <c r="BF48" s="34">
        <f>VLOOKUP($AX48&amp;"_"&amp;$BC$14,データシート1!$A:$BT,MATCH($BC$12&amp;"_"&amp;BF$20,データシート1!$A$1:$BT$1,0),0)</f>
        <v>36.264353403830029</v>
      </c>
      <c r="BG48" s="34">
        <f>VLOOKUP($AX48&amp;"_"&amp;$BC$14,データシート1!$A:$BT,MATCH($BC$12&amp;"_"&amp;BG$20,データシート1!$A$1:$BT$1,0),0)</f>
        <v>1.5023275912125298</v>
      </c>
      <c r="BH48" s="34">
        <f>VLOOKUP($AX48&amp;"_"&amp;$BC$14,データシート1!$A:$BT,MATCH($BC$12&amp;"_"&amp;BH$20,データシート1!$A$1:$BT$1,0),0)</f>
        <v>9.668772523823888</v>
      </c>
      <c r="BI48" s="34">
        <f>VLOOKUP($AX48&amp;"_"&amp;$BC$14,データシート1!$A:$BT,MATCH($BC$12&amp;"_"&amp;BI$20,データシート1!$A$1:$BT$1,0),0)</f>
        <v>51.725618787692767</v>
      </c>
      <c r="BJ48" s="34">
        <f>VLOOKUP($AX48&amp;"_"&amp;$BC$14,データシート1!$A:$BT,MATCH($BC$12&amp;"_"&amp;BJ$20,データシート1!$A$1:$BT$1,0),0)</f>
        <v>50.883935857962982</v>
      </c>
      <c r="BK48" s="34">
        <f t="shared" si="1"/>
        <v>56.032684516683638</v>
      </c>
      <c r="BL48" s="34">
        <f t="shared" si="2"/>
        <v>54.220523864389421</v>
      </c>
      <c r="BM48" s="34">
        <f>VLOOKUP($AX48&amp;"_"&amp;$BC$14,データシート1!$A:$BT,MATCH($BC$12&amp;"_"&amp;BM$20,データシート1!$A$1:$BT$1,0),0)</f>
        <v>27.576862688454774</v>
      </c>
      <c r="BN48" s="34">
        <f>VLOOKUP($AX48&amp;"_"&amp;$BC$14,データシート1!$A:$BT,MATCH($BC$12&amp;"_"&amp;BN$20,データシート1!$A$1:$BT$1,0),0)</f>
        <v>26.643661175934643</v>
      </c>
      <c r="BO48" s="34">
        <f>VLOOKUP($AX48&amp;"_"&amp;$BC$14,データシート1!$A:$BT,MATCH($BC$12&amp;"_"&amp;BO$20,データシート1!$A$1:$BT$1,0),0)</f>
        <v>1.81216065229422</v>
      </c>
      <c r="BP48" s="34">
        <f>VLOOKUP($AX48&amp;"_"&amp;$BC$14,データシート1!$A:$BT,MATCH($BC$12&amp;"_"&amp;BP$20,データシート1!$A$1:$BT$1,0),0)</f>
        <v>0</v>
      </c>
      <c r="BQ48" s="34">
        <f>VLOOKUP($AX48&amp;"_"&amp;$BC$14,データシート1!$A:$BT,MATCH($BC$12&amp;"_"&amp;BQ$20,データシート1!$A$1:$BT$1,0),0)</f>
        <v>3.417898323486857</v>
      </c>
      <c r="BR48" s="35">
        <f t="shared" si="3"/>
        <v>209.4955910046927</v>
      </c>
      <c r="BT48" s="121" t="str">
        <f t="shared" si="4"/>
        <v>善通寺市</v>
      </c>
      <c r="BU48" s="33">
        <f t="shared" si="25"/>
        <v>209.4955910046927</v>
      </c>
      <c r="BV48" s="59">
        <f t="shared" si="16"/>
        <v>0.22642697772958809</v>
      </c>
      <c r="BW48" s="59">
        <f t="shared" si="16"/>
        <v>0.17310318193292051</v>
      </c>
      <c r="BX48" s="59">
        <f t="shared" si="16"/>
        <v>7.1711656746937342E-3</v>
      </c>
      <c r="BY48" s="59">
        <f t="shared" si="16"/>
        <v>4.615263012197382E-2</v>
      </c>
      <c r="BZ48" s="59">
        <f t="shared" si="16"/>
        <v>0.24690552454888712</v>
      </c>
      <c r="CA48" s="59">
        <f t="shared" si="32"/>
        <v>0.24288786037899568</v>
      </c>
      <c r="CB48" s="59">
        <f t="shared" si="32"/>
        <v>0.26746474352020377</v>
      </c>
      <c r="CC48" s="59">
        <f t="shared" si="32"/>
        <v>0.25881462996123333</v>
      </c>
      <c r="CD48" s="59">
        <f t="shared" si="32"/>
        <v>0.13163457310104942</v>
      </c>
      <c r="CE48" s="59">
        <f t="shared" si="32"/>
        <v>0.12718005686018388</v>
      </c>
      <c r="CF48" s="59">
        <f t="shared" si="32"/>
        <v>8.650113558970449E-3</v>
      </c>
      <c r="CG48" s="59">
        <f t="shared" si="32"/>
        <v>0</v>
      </c>
      <c r="CH48" s="59">
        <f t="shared" si="32"/>
        <v>1.631489382232534E-2</v>
      </c>
      <c r="CI48" s="122">
        <f t="shared" si="6"/>
        <v>1</v>
      </c>
      <c r="CK48" s="123" t="str">
        <f t="shared" si="7"/>
        <v>善通寺市</v>
      </c>
      <c r="CL48" s="124">
        <f t="shared" si="17"/>
        <v>47.435453518866446</v>
      </c>
      <c r="CM48" s="65">
        <f t="shared" si="18"/>
        <v>0.16350639499873687</v>
      </c>
      <c r="CN48" s="66">
        <f t="shared" si="19"/>
        <v>36.264353403830029</v>
      </c>
      <c r="CO48" s="65">
        <f t="shared" si="20"/>
        <v>0.21387393602834393</v>
      </c>
      <c r="CP48" s="66">
        <f t="shared" si="8"/>
        <v>1.5023275912125298</v>
      </c>
      <c r="CQ48" s="65">
        <f t="shared" si="21"/>
        <v>0</v>
      </c>
      <c r="CR48" s="66">
        <f t="shared" si="9"/>
        <v>9.668772523823888</v>
      </c>
      <c r="CS48" s="65">
        <f t="shared" si="22"/>
        <v>0</v>
      </c>
      <c r="CT48" s="66">
        <f t="shared" si="10"/>
        <v>51.725618787692767</v>
      </c>
      <c r="CU48" s="67">
        <f t="shared" si="23"/>
        <v>0.18493737192905396</v>
      </c>
      <c r="CV48" s="16"/>
      <c r="CW48" s="959">
        <f t="shared" si="24"/>
        <v>7.7560000000000002</v>
      </c>
      <c r="CX48" s="962">
        <f>VLOOKUP($AX48&amp;"_"&amp;$CW$14,データシート1!$A:$BT,MATCH($CW$12&amp;"_"&amp;CX$20,データシート1!$A$1:$BT$1,0),0)</f>
        <v>7.7560000000000002</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9.5659999999999989</v>
      </c>
      <c r="DB48" s="962">
        <f>VLOOKUP($AX48&amp;"_"&amp;$CW$14,データシート1!$A:$BT,MATCH($CW$12&amp;"_"&amp;DB$20,データシート1!$A$1:$BT$1,0),0)</f>
        <v>0</v>
      </c>
      <c r="DC48" s="962">
        <f>VLOOKUP($AX48&amp;"_"&amp;$CW$14,データシート1!$A:$BT,MATCH($CW$12&amp;"_"&amp;DC$20,データシート1!$A$1:$BT$1,0),0)</f>
        <v>0</v>
      </c>
      <c r="DD48" s="961">
        <f t="shared" si="11"/>
        <v>17.321999999999999</v>
      </c>
      <c r="DE48" s="16"/>
      <c r="DF48" s="125">
        <f>VLOOKUP($AX48&amp;"_"&amp;$DF$14,データシート1!$A:$BT,MATCH($DF$12&amp;"_"&amp;DF$20,データシート1!$A$1:$BT$1,0),0)</f>
        <v>2</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2</v>
      </c>
      <c r="DJ48" s="64">
        <f>VLOOKUP($AX48&amp;"_"&amp;$DF$14,データシート1!$A:$BT,MATCH($DF$12&amp;"_"&amp;DJ$20,データシート1!$A$1:$BT$1,0),0)</f>
        <v>0</v>
      </c>
      <c r="DK48" s="64">
        <f>VLOOKUP($AX48&amp;"_"&amp;$DF$14,データシート1!$A:$BT,MATCH($DF$12&amp;"_"&amp;DK$20,データシート1!$A$1:$BT$1,0),0)</f>
        <v>0</v>
      </c>
      <c r="DL48" s="68">
        <f t="shared" si="12"/>
        <v>4</v>
      </c>
      <c r="DM48" s="16"/>
      <c r="DN48" s="126">
        <f t="shared" si="26"/>
        <v>0.45</v>
      </c>
      <c r="DO48" s="127">
        <f t="shared" si="27"/>
        <v>0</v>
      </c>
      <c r="DP48" s="127">
        <f t="shared" si="29"/>
        <v>0</v>
      </c>
      <c r="DQ48" s="127">
        <f t="shared" si="30"/>
        <v>0.55000000000000004</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22223</v>
      </c>
      <c r="AY49" s="18" t="str">
        <f>IF(IFERROR(比較地域マスタ!$Z34,"")=0,"",IFERROR(比較地域マスタ!$Z34,""))</f>
        <v>御前崎市</v>
      </c>
      <c r="BB49" s="110" t="str">
        <f t="shared" si="0"/>
        <v>22223</v>
      </c>
      <c r="BC49" s="1031" t="str">
        <f t="shared" si="0"/>
        <v>御前崎市</v>
      </c>
      <c r="BD49" s="34">
        <f t="shared" si="14"/>
        <v>228.42572821636892</v>
      </c>
      <c r="BE49" s="34">
        <f t="shared" si="15"/>
        <v>81.080888952277718</v>
      </c>
      <c r="BF49" s="34">
        <f>VLOOKUP($AX49&amp;"_"&amp;$BC$14,データシート1!$A:$BT,MATCH($BC$12&amp;"_"&amp;BF$20,データシート1!$A$1:$BT$1,0),0)</f>
        <v>68.229941177698947</v>
      </c>
      <c r="BG49" s="34">
        <f>VLOOKUP($AX49&amp;"_"&amp;$BC$14,データシート1!$A:$BT,MATCH($BC$12&amp;"_"&amp;BG$20,データシート1!$A$1:$BT$1,0),0)</f>
        <v>3.8226308178733448</v>
      </c>
      <c r="BH49" s="34">
        <f>VLOOKUP($AX49&amp;"_"&amp;$BC$14,データシート1!$A:$BT,MATCH($BC$12&amp;"_"&amp;BH$20,データシート1!$A$1:$BT$1,0),0)</f>
        <v>9.0283169567054244</v>
      </c>
      <c r="BI49" s="34">
        <f>VLOOKUP($AX49&amp;"_"&amp;$BC$14,データシート1!$A:$BT,MATCH($BC$12&amp;"_"&amp;BI$20,データシート1!$A$1:$BT$1,0),0)</f>
        <v>38.256986297449025</v>
      </c>
      <c r="BJ49" s="34">
        <f>VLOOKUP($AX49&amp;"_"&amp;$BC$14,データシート1!$A:$BT,MATCH($BC$12&amp;"_"&amp;BJ$20,データシート1!$A$1:$BT$1,0),0)</f>
        <v>32.550430239080939</v>
      </c>
      <c r="BK49" s="34">
        <f t="shared" si="1"/>
        <v>72.11420602221115</v>
      </c>
      <c r="BL49" s="34">
        <f t="shared" si="2"/>
        <v>65.318957519083597</v>
      </c>
      <c r="BM49" s="34">
        <f>VLOOKUP($AX49&amp;"_"&amp;$BC$14,データシート1!$A:$BT,MATCH($BC$12&amp;"_"&amp;BM$20,データシート1!$A$1:$BT$1,0),0)</f>
        <v>31.110615423298658</v>
      </c>
      <c r="BN49" s="34">
        <f>VLOOKUP($AX49&amp;"_"&amp;$BC$14,データシート1!$A:$BT,MATCH($BC$12&amp;"_"&amp;BN$20,データシート1!$A$1:$BT$1,0),0)</f>
        <v>34.208342095784943</v>
      </c>
      <c r="BO49" s="34">
        <f>VLOOKUP($AX49&amp;"_"&amp;$BC$14,データシート1!$A:$BT,MATCH($BC$12&amp;"_"&amp;BO$20,データシート1!$A$1:$BT$1,0),0)</f>
        <v>1.8205683957594501</v>
      </c>
      <c r="BP49" s="34">
        <f>VLOOKUP($AX49&amp;"_"&amp;$BC$14,データシート1!$A:$BT,MATCH($BC$12&amp;"_"&amp;BP$20,データシート1!$A$1:$BT$1,0),0)</f>
        <v>4.9746801073681075</v>
      </c>
      <c r="BQ49" s="34">
        <f>VLOOKUP($AX49&amp;"_"&amp;$BC$14,データシート1!$A:$BT,MATCH($BC$12&amp;"_"&amp;BQ$20,データシート1!$A$1:$BT$1,0),0)</f>
        <v>4.4232167053500726</v>
      </c>
      <c r="BR49" s="35">
        <f t="shared" si="3"/>
        <v>228.42572821636892</v>
      </c>
      <c r="BT49" s="121" t="str">
        <f t="shared" si="4"/>
        <v>御前崎市</v>
      </c>
      <c r="BU49" s="33">
        <f t="shared" si="25"/>
        <v>228.42572821636892</v>
      </c>
      <c r="BV49" s="59">
        <f t="shared" si="16"/>
        <v>0.35495515144194462</v>
      </c>
      <c r="BW49" s="59">
        <f t="shared" si="16"/>
        <v>0.29869639339869075</v>
      </c>
      <c r="BX49" s="59">
        <f t="shared" si="16"/>
        <v>1.6734677164966641E-2</v>
      </c>
      <c r="BY49" s="59">
        <f t="shared" si="16"/>
        <v>3.9524080878287238E-2</v>
      </c>
      <c r="BZ49" s="59">
        <f t="shared" si="16"/>
        <v>0.16748107402862836</v>
      </c>
      <c r="CA49" s="59">
        <f t="shared" si="32"/>
        <v>0.14249896670242237</v>
      </c>
      <c r="CB49" s="59">
        <f t="shared" si="32"/>
        <v>0.31570089142455654</v>
      </c>
      <c r="CC49" s="59">
        <f t="shared" si="32"/>
        <v>0.28595271657495741</v>
      </c>
      <c r="CD49" s="59">
        <f t="shared" si="32"/>
        <v>0.1361957589726063</v>
      </c>
      <c r="CE49" s="59">
        <f t="shared" si="32"/>
        <v>0.14975695760235114</v>
      </c>
      <c r="CF49" s="59">
        <f t="shared" si="32"/>
        <v>7.9700671635157278E-3</v>
      </c>
      <c r="CG49" s="59">
        <f t="shared" si="32"/>
        <v>2.1778107686083424E-2</v>
      </c>
      <c r="CH49" s="59">
        <f t="shared" si="32"/>
        <v>1.936391640244799E-2</v>
      </c>
      <c r="CI49" s="122">
        <f t="shared" si="6"/>
        <v>1</v>
      </c>
      <c r="CK49" s="123" t="str">
        <f t="shared" si="7"/>
        <v>御前崎市</v>
      </c>
      <c r="CL49" s="124">
        <f t="shared" si="17"/>
        <v>81.080888952277718</v>
      </c>
      <c r="CM49" s="65">
        <f t="shared" si="18"/>
        <v>0.73234273535097849</v>
      </c>
      <c r="CN49" s="66">
        <f t="shared" si="19"/>
        <v>68.229941177698947</v>
      </c>
      <c r="CO49" s="65">
        <f t="shared" si="20"/>
        <v>0.87027775453231826</v>
      </c>
      <c r="CP49" s="66">
        <f t="shared" si="8"/>
        <v>3.8226308178733448</v>
      </c>
      <c r="CQ49" s="65">
        <f t="shared" si="21"/>
        <v>0</v>
      </c>
      <c r="CR49" s="66">
        <f t="shared" si="9"/>
        <v>9.0283169567054244</v>
      </c>
      <c r="CS49" s="65">
        <f t="shared" si="22"/>
        <v>0</v>
      </c>
      <c r="CT49" s="66">
        <f t="shared" si="10"/>
        <v>38.256986297449025</v>
      </c>
      <c r="CU49" s="67">
        <f t="shared" si="23"/>
        <v>0</v>
      </c>
      <c r="CV49" s="16"/>
      <c r="CW49" s="959">
        <f t="shared" si="24"/>
        <v>59.378999999999998</v>
      </c>
      <c r="CX49" s="962">
        <f>VLOOKUP($AX49&amp;"_"&amp;$CW$14,データシート1!$A:$BT,MATCH($CW$12&amp;"_"&amp;CX$20,データシート1!$A$1:$BT$1,0),0)</f>
        <v>59.378999999999998</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117.13</v>
      </c>
      <c r="DC49" s="962">
        <f>VLOOKUP($AX49&amp;"_"&amp;$CW$14,データシート1!$A:$BT,MATCH($CW$12&amp;"_"&amp;DC$20,データシート1!$A$1:$BT$1,0),0)</f>
        <v>0</v>
      </c>
      <c r="DD49" s="961">
        <f t="shared" si="11"/>
        <v>176.50899999999999</v>
      </c>
      <c r="DE49" s="16"/>
      <c r="DF49" s="125">
        <f>VLOOKUP($AX49&amp;"_"&amp;$DF$14,データシート1!$A:$BT,MATCH($DF$12&amp;"_"&amp;DF$20,データシート1!$A$1:$BT$1,0),0)</f>
        <v>8</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1</v>
      </c>
      <c r="DK49" s="64">
        <f>VLOOKUP($AX49&amp;"_"&amp;$DF$14,データシート1!$A:$BT,MATCH($DF$12&amp;"_"&amp;DK$20,データシート1!$A$1:$BT$1,0),0)</f>
        <v>0</v>
      </c>
      <c r="DL49" s="68">
        <f t="shared" si="12"/>
        <v>9</v>
      </c>
      <c r="DM49" s="16"/>
      <c r="DN49" s="126">
        <f t="shared" si="26"/>
        <v>0.34</v>
      </c>
      <c r="DO49" s="127">
        <f t="shared" si="27"/>
        <v>0</v>
      </c>
      <c r="DP49" s="127">
        <f t="shared" si="29"/>
        <v>0</v>
      </c>
      <c r="DQ49" s="127">
        <f t="shared" si="30"/>
        <v>0</v>
      </c>
      <c r="DR49" s="127">
        <f t="shared" si="31"/>
        <v>0.66</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筑前町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福岡県</v>
      </c>
      <c r="AY4" s="1038" t="str">
        <f>年度マスタ!$J4</f>
        <v>筑前町</v>
      </c>
      <c r="AZ4" s="1038" t="str">
        <f>年度マスタ!$K4</f>
        <v>40447</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1618</v>
      </c>
      <c r="BY11" s="22" t="s">
        <v>1619</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46220</v>
      </c>
      <c r="AY13" s="18" t="str">
        <f>IF(IFERROR(比較地域マスタ!$Z6,"")=0,"",IFERROR(比較地域マスタ!$Z6,""))</f>
        <v>南さつま市</v>
      </c>
      <c r="BC13" s="844" t="str">
        <f t="shared" ref="BC13:BC59" si="0">AX13</f>
        <v>46220</v>
      </c>
      <c r="BD13" s="1031" t="str">
        <f>AY13</f>
        <v>南さつま市</v>
      </c>
      <c r="BE13" s="34">
        <f>VLOOKUP($BC13&amp;"_"&amp;$AZ$7,データシート1!$A:$BT,MATCH("cb_"&amp;BE$12,データシート1!$A$1:$BT$1,0),0)</f>
        <v>7629.3480000000036</v>
      </c>
      <c r="BF13" s="34">
        <f>VLOOKUP($BC13&amp;"_"&amp;$AZ$7,データシート1!$A:$BT,MATCH("cb_"&amp;BF$12,データシート1!$A$1:$BT$1,0),0)</f>
        <v>88524.699999999852</v>
      </c>
      <c r="BG13" s="34">
        <f>VLOOKUP($BC13&amp;"_"&amp;$AZ$7,データシート1!$A:$BT,MATCH("cb_"&amp;BG$12,データシート1!$A$1:$BT$1,0),0)</f>
        <v>36340</v>
      </c>
      <c r="BH13" s="34">
        <f>VLOOKUP($BC13&amp;"_"&amp;$AZ$7,データシート1!$A:$BT,MATCH("cb_"&amp;BH$12,データシート1!$A$1:$BT$1,0),0)</f>
        <v>170</v>
      </c>
      <c r="BI13" s="34">
        <f>VLOOKUP($BC13&amp;"_"&amp;$AZ$7,データシート1!$A:$BT,MATCH("cb_"&amp;BI$12,データシート1!$A$1:$BT$1,0),0)</f>
        <v>0</v>
      </c>
      <c r="BJ13" s="34">
        <f>VLOOKUP($BC13&amp;"_"&amp;$AZ$7,データシート1!$A:$BT,MATCH("cb_"&amp;BJ$12,データシート1!$A$1:$BT$1,0),0)</f>
        <v>0</v>
      </c>
      <c r="BK13" s="34">
        <f>SUM(BE13:BJ13)</f>
        <v>132664.04799999984</v>
      </c>
      <c r="BL13" s="36"/>
      <c r="BM13" s="844" t="str">
        <f>AX13</f>
        <v>46220</v>
      </c>
      <c r="BN13" s="1031" t="str">
        <f>AY13</f>
        <v>南さつま市</v>
      </c>
      <c r="BO13" s="34">
        <f>BE13*VLOOKUP(BO$12,別紙!$B$4:$E$10,MATCH("設備利用率",別紙!$B$4:$E$4,0),0)/100*8760/10^3</f>
        <v>9156.1331217600036</v>
      </c>
      <c r="BP13" s="34">
        <f>BF13*VLOOKUP(BP$12,別紙!$B$4:$E$10,MATCH("設備利用率",別紙!$B$4:$E$4,0),0)/100*8760/10^3</f>
        <v>117096.9321719998</v>
      </c>
      <c r="BQ13" s="34">
        <f>BG13*VLOOKUP(BQ$12,別紙!$B$4:$E$10,MATCH("設備利用率",別紙!$B$4:$E$4,0),0)/100*8760/10^3</f>
        <v>78947.923200000005</v>
      </c>
      <c r="BR13" s="34">
        <f>BH13*VLOOKUP(BR$12,別紙!$B$4:$E$10,MATCH("設備利用率",別紙!$B$4:$E$4,0),0)/100*8760/10^3</f>
        <v>893.52</v>
      </c>
      <c r="BS13" s="34">
        <f>BI13*VLOOKUP(BS$12,別紙!$B$4:$E$10,MATCH("設備利用率",別紙!$B$4:$E$4,0),0)/100*8760/10^3</f>
        <v>0</v>
      </c>
      <c r="BT13" s="34">
        <f>BJ13*VLOOKUP(BT$12,別紙!$B$4:$E$10,MATCH("設備利用率",別紙!$B$4:$E$4,0),0)/100*8760/10^3</f>
        <v>0</v>
      </c>
      <c r="BU13" s="34">
        <f>SUM(BO13:BT13)</f>
        <v>206094.50849375981</v>
      </c>
      <c r="BV13" s="36"/>
      <c r="BW13" s="33" t="str">
        <f>AX13</f>
        <v>46220</v>
      </c>
      <c r="BX13" s="33" t="str">
        <f>AY13</f>
        <v>南さつま市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183314.72535292152</v>
      </c>
      <c r="BZ13" s="36"/>
      <c r="CA13" s="33" t="str">
        <f>AX13</f>
        <v>46220</v>
      </c>
      <c r="CB13" s="33" t="str">
        <f>AY13</f>
        <v>南さつま市</v>
      </c>
      <c r="CC13" s="223">
        <f>BO13/$BY13</f>
        <v>4.9947613887168181E-2</v>
      </c>
      <c r="CD13" s="223">
        <f t="shared" ref="CD13:CH28" si="1">BP13/$BY13</f>
        <v>0.63877537359075887</v>
      </c>
      <c r="CE13" s="223">
        <f t="shared" si="1"/>
        <v>0.43066874768520497</v>
      </c>
      <c r="CF13" s="223">
        <f t="shared" si="1"/>
        <v>4.8742401805407379E-3</v>
      </c>
      <c r="CG13" s="223">
        <f t="shared" si="1"/>
        <v>0</v>
      </c>
      <c r="CH13" s="223">
        <f t="shared" si="1"/>
        <v>0</v>
      </c>
      <c r="CI13" s="223">
        <f>BU13/BY13</f>
        <v>1.1242659753436728</v>
      </c>
      <c r="CK13" s="18" t="str">
        <f>AX13</f>
        <v>46220</v>
      </c>
      <c r="CL13" s="18" t="str">
        <f>AY13</f>
        <v>南さつま市</v>
      </c>
      <c r="CM13" s="18">
        <f>VLOOKUP($CK13&amp;"_"&amp;$AZ$7,データシート1!$A:$BT,MATCH("ca_太陽光発電（10kW未満）",データシート1!$A$1:$BT$1,0),0)</f>
        <v>1515</v>
      </c>
      <c r="CN13" s="18">
        <f>VLOOKUP($CK13&amp;"_"&amp;$AZ$5,データシート1!$A:$BT,MATCH("ab_家庭",データシート1!$A$1:$BT$1,0),0)</f>
        <v>16913</v>
      </c>
      <c r="CO13" s="223">
        <f>CM13/CN13</f>
        <v>8.9576065748240993E-2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40212</v>
      </c>
      <c r="AY14" s="18" t="str">
        <f>IF(IFERROR(比較地域マスタ!$Z7,"")=0,"",IFERROR(比較地域マスタ!$Z7,""))</f>
        <v>大川市</v>
      </c>
      <c r="BC14" s="844" t="str">
        <f t="shared" si="0"/>
        <v>40212</v>
      </c>
      <c r="BD14" s="1031" t="str">
        <f t="shared" ref="BD14:BD60" si="2">AY14</f>
        <v>大川市</v>
      </c>
      <c r="BE14" s="34">
        <f>VLOOKUP($BC14&amp;"_"&amp;$AZ$7,データシート1!$A:$BT,MATCH("cb_"&amp;BE$12,データシート1!$A$1:$BT$1,0),0)</f>
        <v>5673.3000000000047</v>
      </c>
      <c r="BF14" s="34">
        <f>VLOOKUP($BC14&amp;"_"&amp;$AZ$7,データシート1!$A:$BT,MATCH("cb_"&amp;BF$12,データシート1!$A$1:$BT$1,0),0)</f>
        <v>13118.759999999998</v>
      </c>
      <c r="BG14" s="34">
        <f>VLOOKUP($BC14&amp;"_"&amp;$AZ$7,データシート1!$A:$BT,MATCH("cb_"&amp;BG$12,データシート1!$A$1:$BT$1,0),0)</f>
        <v>19</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18811.060000000005</v>
      </c>
      <c r="BL14" s="36"/>
      <c r="BM14" s="844" t="str">
        <f t="shared" ref="BM14:BM60" si="4">AX14</f>
        <v>40212</v>
      </c>
      <c r="BN14" s="1031" t="str">
        <f t="shared" ref="BN14:BN60" si="5">AY14</f>
        <v>大川市</v>
      </c>
      <c r="BO14" s="34">
        <f>BE14*VLOOKUP(BO$12,別紙!$B$4:$E$10,MATCH("設備利用率",別紙!$B$4:$E$4,0),0)/100*8760/10^3</f>
        <v>6808.640796000006</v>
      </c>
      <c r="BP14" s="34">
        <f>BF14*VLOOKUP(BP$12,別紙!$B$4:$E$10,MATCH("設備利用率",別紙!$B$4:$E$4,0),0)/100*8760/10^3</f>
        <v>17352.970977600002</v>
      </c>
      <c r="BQ14" s="34">
        <f>BG14*VLOOKUP(BQ$12,別紙!$B$4:$E$10,MATCH("設備利用率",別紙!$B$4:$E$4,0),0)/100*8760/10^3</f>
        <v>41.277119999999996</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24202.888893600008</v>
      </c>
      <c r="BV14" s="36"/>
      <c r="BW14" s="33" t="str">
        <f t="shared" ref="BW14:BW60" si="7">AX14</f>
        <v>40212</v>
      </c>
      <c r="BX14" s="33" t="str">
        <f t="shared" ref="BX14:BX60" si="8">AY14</f>
        <v>大川市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189300.59579906039</v>
      </c>
      <c r="BZ14" s="36"/>
      <c r="CA14" s="33" t="str">
        <f t="shared" ref="CA14:CA60" si="9">AX14</f>
        <v>40212</v>
      </c>
      <c r="CB14" s="33" t="str">
        <f t="shared" ref="CB14:CB60" si="10">AY14</f>
        <v>大川市</v>
      </c>
      <c r="CC14" s="223">
        <f t="shared" ref="CC14:CC60" si="11">BO14/$BY14</f>
        <v>3.5967350061736049E-2</v>
      </c>
      <c r="CD14" s="223">
        <f t="shared" si="1"/>
        <v>9.1668866145671865E-2</v>
      </c>
      <c r="CE14" s="223">
        <f t="shared" si="1"/>
        <v>2.1805066077982665E-4</v>
      </c>
      <c r="CF14" s="223">
        <f t="shared" si="1"/>
        <v>0</v>
      </c>
      <c r="CG14" s="223">
        <f t="shared" si="1"/>
        <v>0</v>
      </c>
      <c r="CH14" s="223">
        <f t="shared" si="1"/>
        <v>0</v>
      </c>
      <c r="CI14" s="223">
        <f t="shared" ref="CI14:CI60" si="12">BU14/BY14</f>
        <v>0.12785426686818774</v>
      </c>
      <c r="CK14" s="18" t="str">
        <f t="shared" ref="CK14:CK60" si="13">AX14</f>
        <v>40212</v>
      </c>
      <c r="CL14" s="18" t="str">
        <f t="shared" ref="CL14:CL60" si="14">AY14</f>
        <v>大川市</v>
      </c>
      <c r="CM14" s="18">
        <f>VLOOKUP($CK14&amp;"_"&amp;$AZ$7,データシート1!$A:$BT,MATCH("ca_太陽光発電（10kW未満）",データシート1!$A$1:$BT$1,0),0)</f>
        <v>1108</v>
      </c>
      <c r="CN14" s="18">
        <f>VLOOKUP($CK14&amp;"_"&amp;$AZ$5,データシート1!$A:$BT,MATCH("ab_家庭",データシート1!$A$1:$BT$1,0),0)</f>
        <v>13995</v>
      </c>
      <c r="CO14" s="223">
        <f t="shared" ref="CO14:CO60" si="15">CM14/CN14</f>
        <v>7.9171132547338333E-2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27301</v>
      </c>
      <c r="AY15" s="18" t="str">
        <f>IF(IFERROR(比較地域マスタ!$Z8,"")=0,"",IFERROR(比較地域マスタ!$Z8,""))</f>
        <v>島本町</v>
      </c>
      <c r="BC15" s="844" t="str">
        <f t="shared" si="0"/>
        <v>27301</v>
      </c>
      <c r="BD15" s="1031" t="str">
        <f t="shared" si="2"/>
        <v>島本町</v>
      </c>
      <c r="BE15" s="34">
        <f>VLOOKUP($BC15&amp;"_"&amp;$AZ$7,データシート1!$A:$BT,MATCH("cb_"&amp;BE$12,データシート1!$A$1:$BT$1,0),0)</f>
        <v>2713.0000000000059</v>
      </c>
      <c r="BF15" s="34">
        <f>VLOOKUP($BC15&amp;"_"&amp;$AZ$7,データシート1!$A:$BT,MATCH("cb_"&amp;BF$12,データシート1!$A$1:$BT$1,0),0)</f>
        <v>384.59999999999997</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3097.6000000000058</v>
      </c>
      <c r="BL15" s="36"/>
      <c r="BM15" s="844" t="str">
        <f t="shared" si="4"/>
        <v>27301</v>
      </c>
      <c r="BN15" s="1031" t="str">
        <f t="shared" si="5"/>
        <v>島本町</v>
      </c>
      <c r="BO15" s="34">
        <f>BE15*VLOOKUP(BO$12,別紙!$B$4:$E$10,MATCH("設備利用率",別紙!$B$4:$E$4,0),0)/100*8760/10^3</f>
        <v>3255.925560000007</v>
      </c>
      <c r="BP15" s="34">
        <f>BF15*VLOOKUP(BP$12,別紙!$B$4:$E$10,MATCH("設備利用率",別紙!$B$4:$E$4,0),0)/100*8760/10^3</f>
        <v>508.73349599999995</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3764.6590560000068</v>
      </c>
      <c r="BV15" s="36"/>
      <c r="BW15" s="33" t="str">
        <f t="shared" si="7"/>
        <v>27301</v>
      </c>
      <c r="BX15" s="33" t="str">
        <f t="shared" si="8"/>
        <v>島本町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151422.82471213976</v>
      </c>
      <c r="BZ15" s="36"/>
      <c r="CA15" s="33" t="str">
        <f t="shared" si="9"/>
        <v>27301</v>
      </c>
      <c r="CB15" s="33" t="str">
        <f t="shared" si="10"/>
        <v>島本町</v>
      </c>
      <c r="CC15" s="223">
        <f t="shared" si="11"/>
        <v>2.1502211216767608E-2</v>
      </c>
      <c r="CD15" s="223">
        <f t="shared" si="1"/>
        <v>3.3596883228609732E-3</v>
      </c>
      <c r="CE15" s="223">
        <f t="shared" si="1"/>
        <v>0</v>
      </c>
      <c r="CF15" s="223">
        <f t="shared" si="1"/>
        <v>0</v>
      </c>
      <c r="CG15" s="223">
        <f t="shared" si="1"/>
        <v>0</v>
      </c>
      <c r="CH15" s="223">
        <f t="shared" si="1"/>
        <v>0</v>
      </c>
      <c r="CI15" s="223">
        <f t="shared" si="12"/>
        <v>2.4861899539628581E-2</v>
      </c>
      <c r="CK15" s="18" t="str">
        <f t="shared" si="13"/>
        <v>27301</v>
      </c>
      <c r="CL15" s="18" t="str">
        <f t="shared" si="14"/>
        <v>島本町</v>
      </c>
      <c r="CM15" s="18">
        <f>VLOOKUP($CK15&amp;"_"&amp;$AZ$7,データシート1!$A:$BT,MATCH("ca_太陽光発電（10kW未満）",データシート1!$A$1:$BT$1,0),0)</f>
        <v>713</v>
      </c>
      <c r="CN15" s="18">
        <f>VLOOKUP($CK15&amp;"_"&amp;$AZ$5,データシート1!$A:$BT,MATCH("ab_家庭",データシート1!$A$1:$BT$1,0),0)</f>
        <v>13912</v>
      </c>
      <c r="CO15" s="223">
        <f t="shared" si="15"/>
        <v>5.1250718803910293E-2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20210</v>
      </c>
      <c r="AY16" s="18" t="str">
        <f>IF(IFERROR(比較地域マスタ!$Z9,"")=0,"",IFERROR(比較地域マスタ!$Z9,""))</f>
        <v>駒ヶ根市</v>
      </c>
      <c r="BC16" s="844" t="str">
        <f t="shared" si="0"/>
        <v>20210</v>
      </c>
      <c r="BD16" s="1031" t="str">
        <f t="shared" si="2"/>
        <v>駒ヶ根市</v>
      </c>
      <c r="BE16" s="34">
        <f>VLOOKUP($BC16&amp;"_"&amp;$AZ$7,データシート1!$A:$BT,MATCH("cb_"&amp;BE$12,データシート1!$A$1:$BT$1,0),0)</f>
        <v>8839.0999999999913</v>
      </c>
      <c r="BF16" s="34">
        <f>VLOOKUP($BC16&amp;"_"&amp;$AZ$7,データシート1!$A:$BT,MATCH("cb_"&amp;BF$12,データシート1!$A$1:$BT$1,0),0)</f>
        <v>54848.10000000002</v>
      </c>
      <c r="BG16" s="34">
        <f>VLOOKUP($BC16&amp;"_"&amp;$AZ$7,データシート1!$A:$BT,MATCH("cb_"&amp;BG$12,データシート1!$A$1:$BT$1,0),0)</f>
        <v>0</v>
      </c>
      <c r="BH16" s="34">
        <f>VLOOKUP($BC16&amp;"_"&amp;$AZ$7,データシート1!$A:$BT,MATCH("cb_"&amp;BH$12,データシート1!$A$1:$BT$1,0),0)</f>
        <v>397.6</v>
      </c>
      <c r="BI16" s="34">
        <f>VLOOKUP($BC16&amp;"_"&amp;$AZ$7,データシート1!$A:$BT,MATCH("cb_"&amp;BI$12,データシート1!$A$1:$BT$1,0),0)</f>
        <v>0</v>
      </c>
      <c r="BJ16" s="34">
        <f>VLOOKUP($BC16&amp;"_"&amp;$AZ$7,データシート1!$A:$BT,MATCH("cb_"&amp;BJ$12,データシート1!$A$1:$BT$1,0),0)</f>
        <v>0</v>
      </c>
      <c r="BK16" s="34">
        <f t="shared" si="3"/>
        <v>64084.80000000001</v>
      </c>
      <c r="BL16" s="36"/>
      <c r="BM16" s="844" t="str">
        <f t="shared" si="4"/>
        <v>20210</v>
      </c>
      <c r="BN16" s="1031" t="str">
        <f t="shared" si="5"/>
        <v>駒ヶ根市</v>
      </c>
      <c r="BO16" s="34">
        <f>BE16*VLOOKUP(BO$12,別紙!$B$4:$E$10,MATCH("設備利用率",別紙!$B$4:$E$4,0),0)/100*8760/10^3</f>
        <v>10607.980691999986</v>
      </c>
      <c r="BP16" s="34">
        <f>BF16*VLOOKUP(BP$12,別紙!$B$4:$E$10,MATCH("設備利用率",別紙!$B$4:$E$4,0),0)/100*8760/10^3</f>
        <v>72550.872756000026</v>
      </c>
      <c r="BQ16" s="34">
        <f>BG16*VLOOKUP(BQ$12,別紙!$B$4:$E$10,MATCH("設備利用率",別紙!$B$4:$E$4,0),0)/100*8760/10^3</f>
        <v>0</v>
      </c>
      <c r="BR16" s="34">
        <f>BH16*VLOOKUP(BR$12,別紙!$B$4:$E$10,MATCH("設備利用率",別紙!$B$4:$E$4,0),0)/100*8760/10^3</f>
        <v>2089.7856000000002</v>
      </c>
      <c r="BS16" s="34">
        <f>BI16*VLOOKUP(BS$12,別紙!$B$4:$E$10,MATCH("設備利用率",別紙!$B$4:$E$4,0),0)/100*8760/10^3</f>
        <v>0</v>
      </c>
      <c r="BT16" s="34">
        <f>BJ16*VLOOKUP(BT$12,別紙!$B$4:$E$10,MATCH("設備利用率",別紙!$B$4:$E$4,0),0)/100*8760/10^3</f>
        <v>0</v>
      </c>
      <c r="BU16" s="34">
        <f t="shared" si="6"/>
        <v>85248.639048000012</v>
      </c>
      <c r="BV16" s="36"/>
      <c r="BW16" s="33" t="str">
        <f t="shared" si="7"/>
        <v>20210</v>
      </c>
      <c r="BX16" s="33" t="str">
        <f t="shared" si="8"/>
        <v>駒ヶ根市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252999.21842712964</v>
      </c>
      <c r="BZ16" s="36"/>
      <c r="CA16" s="33" t="str">
        <f t="shared" si="9"/>
        <v>20210</v>
      </c>
      <c r="CB16" s="33" t="str">
        <f t="shared" si="10"/>
        <v>駒ヶ根市</v>
      </c>
      <c r="CC16" s="223">
        <f t="shared" si="11"/>
        <v>4.1928906966387965E-2</v>
      </c>
      <c r="CD16" s="223">
        <f t="shared" si="1"/>
        <v>0.28676322878403104</v>
      </c>
      <c r="CE16" s="223">
        <f t="shared" si="1"/>
        <v>0</v>
      </c>
      <c r="CF16" s="223">
        <f t="shared" si="1"/>
        <v>8.2600476514986254E-3</v>
      </c>
      <c r="CG16" s="223">
        <f t="shared" si="1"/>
        <v>0</v>
      </c>
      <c r="CH16" s="223">
        <f t="shared" si="1"/>
        <v>0</v>
      </c>
      <c r="CI16" s="223">
        <f t="shared" si="12"/>
        <v>0.33695218340191763</v>
      </c>
      <c r="CK16" s="18" t="str">
        <f t="shared" si="13"/>
        <v>20210</v>
      </c>
      <c r="CL16" s="18" t="str">
        <f t="shared" si="14"/>
        <v>駒ヶ根市</v>
      </c>
      <c r="CM16" s="18">
        <f>VLOOKUP($CK16&amp;"_"&amp;$AZ$7,データシート1!$A:$BT,MATCH("ca_太陽光発電（10kW未満）",データシート1!$A$1:$BT$1,0),0)</f>
        <v>1789</v>
      </c>
      <c r="CN16" s="18">
        <f>VLOOKUP($CK16&amp;"_"&amp;$AZ$5,データシート1!$A:$BT,MATCH("ab_家庭",データシート1!$A$1:$BT$1,0),0)</f>
        <v>13528</v>
      </c>
      <c r="CO16" s="223">
        <f t="shared" si="15"/>
        <v>0.13224423418095801</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05211</v>
      </c>
      <c r="AY17" s="18" t="str">
        <f>IF(IFERROR(比較地域マスタ!$Z10,"")=0,"",IFERROR(比較地域マスタ!$Z10,""))</f>
        <v>潟上市</v>
      </c>
      <c r="BC17" s="844" t="str">
        <f t="shared" si="0"/>
        <v>05211</v>
      </c>
      <c r="BD17" s="1031" t="str">
        <f t="shared" si="2"/>
        <v>潟上市</v>
      </c>
      <c r="BE17" s="34">
        <f>VLOOKUP($BC17&amp;"_"&amp;$AZ$7,データシート1!$A:$BT,MATCH("cb_"&amp;BE$12,データシート1!$A$1:$BT$1,0),0)</f>
        <v>2115.200000000003</v>
      </c>
      <c r="BF17" s="34">
        <f>VLOOKUP($BC17&amp;"_"&amp;$AZ$7,データシート1!$A:$BT,MATCH("cb_"&amp;BF$12,データシート1!$A$1:$BT$1,0),0)</f>
        <v>31766.200000000023</v>
      </c>
      <c r="BG17" s="34">
        <f>VLOOKUP($BC17&amp;"_"&amp;$AZ$7,データシート1!$A:$BT,MATCH("cb_"&amp;BG$12,データシート1!$A$1:$BT$1,0),0)</f>
        <v>41665.1</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40</v>
      </c>
      <c r="BK17" s="34">
        <f t="shared" si="3"/>
        <v>75586.500000000029</v>
      </c>
      <c r="BL17" s="36"/>
      <c r="BM17" s="844" t="str">
        <f t="shared" si="4"/>
        <v>05211</v>
      </c>
      <c r="BN17" s="1031" t="str">
        <f t="shared" si="5"/>
        <v>潟上市</v>
      </c>
      <c r="BO17" s="34">
        <f>BE17*VLOOKUP(BO$12,別紙!$B$4:$E$10,MATCH("設備利用率",別紙!$B$4:$E$4,0),0)/100*8760/10^3</f>
        <v>2538.4938240000033</v>
      </c>
      <c r="BP17" s="34">
        <f>BF17*VLOOKUP(BP$12,別紙!$B$4:$E$10,MATCH("設備利用率",別紙!$B$4:$E$4,0),0)/100*8760/10^3</f>
        <v>42019.058712000027</v>
      </c>
      <c r="BQ17" s="34">
        <f>BG17*VLOOKUP(BQ$12,別紙!$B$4:$E$10,MATCH("設備利用率",別紙!$B$4:$E$4,0),0)/100*8760/10^3</f>
        <v>90516.596447999997</v>
      </c>
      <c r="BR17" s="34">
        <f>BH17*VLOOKUP(BR$12,別紙!$B$4:$E$10,MATCH("設備利用率",別紙!$B$4:$E$4,0),0)/100*8760/10^3</f>
        <v>0</v>
      </c>
      <c r="BS17" s="34">
        <f>BI17*VLOOKUP(BS$12,別紙!$B$4:$E$10,MATCH("設備利用率",別紙!$B$4:$E$4,0),0)/100*8760/10^3</f>
        <v>0</v>
      </c>
      <c r="BT17" s="34">
        <f>BJ17*VLOOKUP(BT$12,別紙!$B$4:$E$10,MATCH("設備利用率",別紙!$B$4:$E$4,0),0)/100*8760/10^3</f>
        <v>280.32</v>
      </c>
      <c r="BU17" s="34">
        <f t="shared" si="6"/>
        <v>135354.46898400004</v>
      </c>
      <c r="BV17" s="36"/>
      <c r="BW17" s="33" t="str">
        <f t="shared" si="7"/>
        <v>05211</v>
      </c>
      <c r="BX17" s="33" t="str">
        <f t="shared" si="8"/>
        <v>潟上市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193738.6629399927</v>
      </c>
      <c r="BZ17" s="36"/>
      <c r="CA17" s="33" t="str">
        <f t="shared" si="9"/>
        <v>05211</v>
      </c>
      <c r="CB17" s="33" t="str">
        <f t="shared" si="10"/>
        <v>潟上市</v>
      </c>
      <c r="CC17" s="223">
        <f t="shared" si="11"/>
        <v>1.3102670295532385E-2</v>
      </c>
      <c r="CD17" s="223">
        <f t="shared" si="1"/>
        <v>0.21688525188704705</v>
      </c>
      <c r="CE17" s="223">
        <f t="shared" si="1"/>
        <v>0.46720977152627502</v>
      </c>
      <c r="CF17" s="223">
        <f t="shared" si="1"/>
        <v>0</v>
      </c>
      <c r="CG17" s="223">
        <f t="shared" si="1"/>
        <v>0</v>
      </c>
      <c r="CH17" s="223">
        <f t="shared" si="1"/>
        <v>1.4468975667847176E-3</v>
      </c>
      <c r="CI17" s="223">
        <f t="shared" si="12"/>
        <v>0.69864459127563927</v>
      </c>
      <c r="CK17" s="18" t="str">
        <f t="shared" si="13"/>
        <v>05211</v>
      </c>
      <c r="CL17" s="18" t="str">
        <f t="shared" si="14"/>
        <v>潟上市</v>
      </c>
      <c r="CM17" s="18">
        <f>VLOOKUP($CK17&amp;"_"&amp;$AZ$7,データシート1!$A:$BT,MATCH("ca_太陽光発電（10kW未満）",データシート1!$A$1:$BT$1,0),0)</f>
        <v>424</v>
      </c>
      <c r="CN17" s="18">
        <f>VLOOKUP($CK17&amp;"_"&amp;$AZ$5,データシート1!$A:$BT,MATCH("ab_家庭",データシート1!$A$1:$BT$1,0),0)</f>
        <v>14153</v>
      </c>
      <c r="CO17" s="223">
        <f t="shared" si="15"/>
        <v>2.9958312725217269E-2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29363</v>
      </c>
      <c r="AY18" s="18" t="str">
        <f>IF(IFERROR(比較地域マスタ!$Z11,"")=0,"",IFERROR(比較地域マスタ!$Z11,""))</f>
        <v>田原本町</v>
      </c>
      <c r="BC18" s="844" t="str">
        <f t="shared" si="0"/>
        <v>29363</v>
      </c>
      <c r="BD18" s="1031" t="str">
        <f t="shared" si="2"/>
        <v>田原本町</v>
      </c>
      <c r="BE18" s="34">
        <f>VLOOKUP($BC18&amp;"_"&amp;$AZ$7,データシート1!$A:$BT,MATCH("cb_"&amp;BE$12,データシート1!$A$1:$BT$1,0),0)</f>
        <v>6141.700000000008</v>
      </c>
      <c r="BF18" s="34">
        <f>VLOOKUP($BC18&amp;"_"&amp;$AZ$7,データシート1!$A:$BT,MATCH("cb_"&amp;BF$12,データシート1!$A$1:$BT$1,0),0)</f>
        <v>10247.600000000002</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16389.30000000001</v>
      </c>
      <c r="BL18" s="36"/>
      <c r="BM18" s="844" t="str">
        <f t="shared" si="4"/>
        <v>29363</v>
      </c>
      <c r="BN18" s="1031" t="str">
        <f t="shared" si="5"/>
        <v>田原本町</v>
      </c>
      <c r="BO18" s="34">
        <f>BE18*VLOOKUP(BO$12,別紙!$B$4:$E$10,MATCH("設備利用率",別紙!$B$4:$E$4,0),0)/100*8760/10^3</f>
        <v>7370.7770040000087</v>
      </c>
      <c r="BP18" s="34">
        <f>BF18*VLOOKUP(BP$12,別紙!$B$4:$E$10,MATCH("設備利用率",別紙!$B$4:$E$4,0),0)/100*8760/10^3</f>
        <v>13555.115376000003</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20925.892380000012</v>
      </c>
      <c r="BV18" s="36"/>
      <c r="BW18" s="33" t="str">
        <f t="shared" si="7"/>
        <v>29363</v>
      </c>
      <c r="BX18" s="33" t="str">
        <f t="shared" si="8"/>
        <v>田原本町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166318.76943929368</v>
      </c>
      <c r="BZ18" s="36"/>
      <c r="CA18" s="33" t="str">
        <f t="shared" si="9"/>
        <v>29363</v>
      </c>
      <c r="CB18" s="33" t="str">
        <f t="shared" si="10"/>
        <v>田原本町</v>
      </c>
      <c r="CC18" s="223">
        <f t="shared" si="11"/>
        <v>4.4317168945206396E-2</v>
      </c>
      <c r="CD18" s="223">
        <f t="shared" si="1"/>
        <v>8.1500815702870016E-2</v>
      </c>
      <c r="CE18" s="223">
        <f t="shared" si="1"/>
        <v>0</v>
      </c>
      <c r="CF18" s="223">
        <f t="shared" si="1"/>
        <v>0</v>
      </c>
      <c r="CG18" s="223">
        <f t="shared" si="1"/>
        <v>0</v>
      </c>
      <c r="CH18" s="223">
        <f t="shared" si="1"/>
        <v>0</v>
      </c>
      <c r="CI18" s="223">
        <f t="shared" si="12"/>
        <v>0.12581798464807642</v>
      </c>
      <c r="CK18" s="18" t="str">
        <f t="shared" si="13"/>
        <v>29363</v>
      </c>
      <c r="CL18" s="18" t="str">
        <f t="shared" si="14"/>
        <v>田原本町</v>
      </c>
      <c r="CM18" s="18">
        <f>VLOOKUP($CK18&amp;"_"&amp;$AZ$7,データシート1!$A:$BT,MATCH("ca_太陽光発電（10kW未満）",データシート1!$A$1:$BT$1,0),0)</f>
        <v>1267</v>
      </c>
      <c r="CN18" s="18">
        <f>VLOOKUP($CK18&amp;"_"&amp;$AZ$5,データシート1!$A:$BT,MATCH("ab_家庭",データシート1!$A$1:$BT$1,0),0)</f>
        <v>13383</v>
      </c>
      <c r="CO18" s="223">
        <f t="shared" si="15"/>
        <v>9.4672345512964204E-2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40383</v>
      </c>
      <c r="AY19" s="18" t="str">
        <f>IF(IFERROR(比較地域マスタ!$Z12,"")=0,"",IFERROR(比較地域マスタ!$Z12,""))</f>
        <v>岡垣町</v>
      </c>
      <c r="BC19" s="844" t="str">
        <f t="shared" si="0"/>
        <v>40383</v>
      </c>
      <c r="BD19" s="1031" t="str">
        <f t="shared" si="2"/>
        <v>岡垣町</v>
      </c>
      <c r="BE19" s="34">
        <f>VLOOKUP($BC19&amp;"_"&amp;$AZ$7,データシート1!$A:$BT,MATCH("cb_"&amp;BE$12,データシート1!$A$1:$BT$1,0),0)</f>
        <v>8178.8179999999838</v>
      </c>
      <c r="BF19" s="34">
        <f>VLOOKUP($BC19&amp;"_"&amp;$AZ$7,データシート1!$A:$BT,MATCH("cb_"&amp;BF$12,データシート1!$A$1:$BT$1,0),0)</f>
        <v>10320.400000000003</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18499.217999999986</v>
      </c>
      <c r="BL19" s="36"/>
      <c r="BM19" s="844" t="str">
        <f t="shared" si="4"/>
        <v>40383</v>
      </c>
      <c r="BN19" s="1031" t="str">
        <f t="shared" si="5"/>
        <v>岡垣町</v>
      </c>
      <c r="BO19" s="34">
        <f>BE19*VLOOKUP(BO$12,別紙!$B$4:$E$10,MATCH("設備利用率",別紙!$B$4:$E$4,0),0)/100*8760/10^3</f>
        <v>9815.5630581599817</v>
      </c>
      <c r="BP19" s="34">
        <f>BF19*VLOOKUP(BP$12,別紙!$B$4:$E$10,MATCH("設備利用率",別紙!$B$4:$E$4,0),0)/100*8760/10^3</f>
        <v>13651.412304000003</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23466.975362159985</v>
      </c>
      <c r="BV19" s="36"/>
      <c r="BW19" s="33" t="str">
        <f t="shared" si="7"/>
        <v>40383</v>
      </c>
      <c r="BX19" s="33" t="str">
        <f t="shared" si="8"/>
        <v>岡垣町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122727.57187080375</v>
      </c>
      <c r="BZ19" s="36"/>
      <c r="CA19" s="33" t="str">
        <f t="shared" si="9"/>
        <v>40383</v>
      </c>
      <c r="CB19" s="33" t="str">
        <f t="shared" si="10"/>
        <v>岡垣町</v>
      </c>
      <c r="CC19" s="223">
        <f t="shared" si="11"/>
        <v>7.9978467010598894E-2</v>
      </c>
      <c r="CD19" s="223">
        <f t="shared" si="1"/>
        <v>0.11123345875669201</v>
      </c>
      <c r="CE19" s="223">
        <f t="shared" si="1"/>
        <v>0</v>
      </c>
      <c r="CF19" s="223">
        <f t="shared" si="1"/>
        <v>0</v>
      </c>
      <c r="CG19" s="223">
        <f t="shared" si="1"/>
        <v>0</v>
      </c>
      <c r="CH19" s="223">
        <f t="shared" si="1"/>
        <v>0</v>
      </c>
      <c r="CI19" s="223">
        <f t="shared" si="12"/>
        <v>0.1912119257672909</v>
      </c>
      <c r="CK19" s="18" t="str">
        <f t="shared" si="13"/>
        <v>40383</v>
      </c>
      <c r="CL19" s="18" t="str">
        <f t="shared" si="14"/>
        <v>岡垣町</v>
      </c>
      <c r="CM19" s="18">
        <f>VLOOKUP($CK19&amp;"_"&amp;$AZ$7,データシート1!$A:$BT,MATCH("ca_太陽光発電（10kW未満）",データシート1!$A$1:$BT$1,0),0)</f>
        <v>1722</v>
      </c>
      <c r="CN19" s="18">
        <f>VLOOKUP($CK19&amp;"_"&amp;$AZ$5,データシート1!$A:$BT,MATCH("ab_家庭",データシート1!$A$1:$BT$1,0),0)</f>
        <v>14283</v>
      </c>
      <c r="CO19" s="223">
        <f t="shared" si="15"/>
        <v>0.12056290695232094</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26203</v>
      </c>
      <c r="AY20" s="18" t="str">
        <f>IF(IFERROR(比較地域マスタ!$Z13,"")=0,"",IFERROR(比較地域マスタ!$Z13,""))</f>
        <v>綾部市</v>
      </c>
      <c r="BC20" s="844" t="str">
        <f t="shared" si="0"/>
        <v>26203</v>
      </c>
      <c r="BD20" s="1031" t="str">
        <f t="shared" si="2"/>
        <v>綾部市</v>
      </c>
      <c r="BE20" s="34">
        <f>VLOOKUP($BC20&amp;"_"&amp;$AZ$7,データシート1!$A:$BT,MATCH("cb_"&amp;BE$12,データシート1!$A$1:$BT$1,0),0)</f>
        <v>5445.6000000000022</v>
      </c>
      <c r="BF20" s="34">
        <f>VLOOKUP($BC20&amp;"_"&amp;$AZ$7,データシート1!$A:$BT,MATCH("cb_"&amp;BF$12,データシート1!$A$1:$BT$1,0),0)</f>
        <v>28531.000000000011</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33976.600000000013</v>
      </c>
      <c r="BL20" s="36"/>
      <c r="BM20" s="844" t="str">
        <f t="shared" si="4"/>
        <v>26203</v>
      </c>
      <c r="BN20" s="1031" t="str">
        <f t="shared" si="5"/>
        <v>綾部市</v>
      </c>
      <c r="BO20" s="34">
        <f>BE20*VLOOKUP(BO$12,別紙!$B$4:$E$10,MATCH("設備利用率",別紙!$B$4:$E$4,0),0)/100*8760/10^3</f>
        <v>6535.3734720000029</v>
      </c>
      <c r="BP20" s="34">
        <f>BF20*VLOOKUP(BP$12,別紙!$B$4:$E$10,MATCH("設備利用率",別紙!$B$4:$E$4,0),0)/100*8760/10^3</f>
        <v>37739.665560000009</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44275.039032000015</v>
      </c>
      <c r="BV20" s="36"/>
      <c r="BW20" s="33" t="str">
        <f t="shared" si="7"/>
        <v>26203</v>
      </c>
      <c r="BX20" s="33" t="str">
        <f t="shared" si="8"/>
        <v>綾部市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225488.26169666665</v>
      </c>
      <c r="BZ20" s="36"/>
      <c r="CA20" s="33" t="str">
        <f t="shared" si="9"/>
        <v>26203</v>
      </c>
      <c r="CB20" s="33" t="str">
        <f t="shared" si="10"/>
        <v>綾部市</v>
      </c>
      <c r="CC20" s="223">
        <f t="shared" si="11"/>
        <v>2.8983209249231683E-2</v>
      </c>
      <c r="CD20" s="223">
        <f t="shared" si="1"/>
        <v>0.16736864826590619</v>
      </c>
      <c r="CE20" s="223">
        <f t="shared" si="1"/>
        <v>0</v>
      </c>
      <c r="CF20" s="223">
        <f t="shared" si="1"/>
        <v>0</v>
      </c>
      <c r="CG20" s="223">
        <f t="shared" si="1"/>
        <v>0</v>
      </c>
      <c r="CH20" s="223">
        <f t="shared" si="1"/>
        <v>0</v>
      </c>
      <c r="CI20" s="223">
        <f t="shared" si="12"/>
        <v>0.1963518575151379</v>
      </c>
      <c r="CK20" s="18" t="str">
        <f t="shared" si="13"/>
        <v>26203</v>
      </c>
      <c r="CL20" s="18" t="str">
        <f t="shared" si="14"/>
        <v>綾部市</v>
      </c>
      <c r="CM20" s="18">
        <f>VLOOKUP($CK20&amp;"_"&amp;$AZ$7,データシート1!$A:$BT,MATCH("ca_太陽光発電（10kW未満）",データシート1!$A$1:$BT$1,0),0)</f>
        <v>1202</v>
      </c>
      <c r="CN20" s="18">
        <f>VLOOKUP($CK20&amp;"_"&amp;$AZ$5,データシート1!$A:$BT,MATCH("ab_家庭",データシート1!$A$1:$BT$1,0),0)</f>
        <v>15669</v>
      </c>
      <c r="CO20" s="223">
        <f t="shared" si="15"/>
        <v>7.6711979066947475E-2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33211</v>
      </c>
      <c r="AY21" s="18" t="str">
        <f>IF(IFERROR(比較地域マスタ!$Z14,"")=0,"",IFERROR(比較地域マスタ!$Z14,""))</f>
        <v>備前市</v>
      </c>
      <c r="BC21" s="844" t="str">
        <f t="shared" si="0"/>
        <v>33211</v>
      </c>
      <c r="BD21" s="1031" t="str">
        <f t="shared" si="2"/>
        <v>備前市</v>
      </c>
      <c r="BE21" s="34">
        <f>VLOOKUP($BC21&amp;"_"&amp;$AZ$7,データシート1!$A:$BT,MATCH("cb_"&amp;BE$12,データシート1!$A$1:$BT$1,0),0)</f>
        <v>5201.1800000000067</v>
      </c>
      <c r="BF21" s="34">
        <f>VLOOKUP($BC21&amp;"_"&amp;$AZ$7,データシート1!$A:$BT,MATCH("cb_"&amp;BF$12,データシート1!$A$1:$BT$1,0),0)</f>
        <v>63629.440000000017</v>
      </c>
      <c r="BG21" s="34">
        <f>VLOOKUP($BC21&amp;"_"&amp;$AZ$7,データシート1!$A:$BT,MATCH("cb_"&amp;BG$12,データシート1!$A$1:$BT$1,0),0)</f>
        <v>0</v>
      </c>
      <c r="BH21" s="34">
        <f>VLOOKUP($BC21&amp;"_"&amp;$AZ$7,データシート1!$A:$BT,MATCH("cb_"&amp;BH$12,データシート1!$A$1:$BT$1,0),0)</f>
        <v>24</v>
      </c>
      <c r="BI21" s="34">
        <f>VLOOKUP($BC21&amp;"_"&amp;$AZ$7,データシート1!$A:$BT,MATCH("cb_"&amp;BI$12,データシート1!$A$1:$BT$1,0),0)</f>
        <v>0</v>
      </c>
      <c r="BJ21" s="34">
        <f>VLOOKUP($BC21&amp;"_"&amp;$AZ$7,データシート1!$A:$BT,MATCH("cb_"&amp;BJ$12,データシート1!$A$1:$BT$1,0),0)</f>
        <v>25</v>
      </c>
      <c r="BK21" s="34">
        <f t="shared" si="3"/>
        <v>68879.620000000024</v>
      </c>
      <c r="BL21" s="36"/>
      <c r="BM21" s="844" t="str">
        <f t="shared" si="4"/>
        <v>33211</v>
      </c>
      <c r="BN21" s="1031" t="str">
        <f t="shared" si="5"/>
        <v>備前市</v>
      </c>
      <c r="BO21" s="34">
        <f>BE21*VLOOKUP(BO$12,別紙!$B$4:$E$10,MATCH("設備利用率",別紙!$B$4:$E$4,0),0)/100*8760/10^3</f>
        <v>6242.0401416000068</v>
      </c>
      <c r="BP21" s="34">
        <f>BF21*VLOOKUP(BP$12,別紙!$B$4:$E$10,MATCH("設備利用率",別紙!$B$4:$E$4,0),0)/100*8760/10^3</f>
        <v>84166.47805440001</v>
      </c>
      <c r="BQ21" s="34">
        <f>BG21*VLOOKUP(BQ$12,別紙!$B$4:$E$10,MATCH("設備利用率",別紙!$B$4:$E$4,0),0)/100*8760/10^3</f>
        <v>0</v>
      </c>
      <c r="BR21" s="34">
        <f>BH21*VLOOKUP(BR$12,別紙!$B$4:$E$10,MATCH("設備利用率",別紙!$B$4:$E$4,0),0)/100*8760/10^3</f>
        <v>126.14400000000001</v>
      </c>
      <c r="BS21" s="34">
        <f>BI21*VLOOKUP(BS$12,別紙!$B$4:$E$10,MATCH("設備利用率",別紙!$B$4:$E$4,0),0)/100*8760/10^3</f>
        <v>0</v>
      </c>
      <c r="BT21" s="34">
        <f>BJ21*VLOOKUP(BT$12,別紙!$B$4:$E$10,MATCH("設備利用率",別紙!$B$4:$E$4,0),0)/100*8760/10^3</f>
        <v>175.2</v>
      </c>
      <c r="BU21" s="34">
        <f t="shared" si="6"/>
        <v>90709.862196000016</v>
      </c>
      <c r="BV21" s="36"/>
      <c r="BW21" s="33" t="str">
        <f t="shared" si="7"/>
        <v>33211</v>
      </c>
      <c r="BX21" s="33" t="str">
        <f t="shared" si="8"/>
        <v>備前市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372760.41206905979</v>
      </c>
      <c r="BZ21" s="36"/>
      <c r="CA21" s="33" t="str">
        <f t="shared" si="9"/>
        <v>33211</v>
      </c>
      <c r="CB21" s="33" t="str">
        <f t="shared" si="10"/>
        <v>備前市</v>
      </c>
      <c r="CC21" s="223">
        <f t="shared" si="11"/>
        <v>1.6745448120289046E-2</v>
      </c>
      <c r="CD21" s="223">
        <f t="shared" si="1"/>
        <v>0.22579242679559769</v>
      </c>
      <c r="CE21" s="223">
        <f t="shared" si="1"/>
        <v>0</v>
      </c>
      <c r="CF21" s="223">
        <f t="shared" si="1"/>
        <v>3.3840503421438925E-4</v>
      </c>
      <c r="CG21" s="223">
        <f t="shared" si="1"/>
        <v>0</v>
      </c>
      <c r="CH21" s="223">
        <f t="shared" si="1"/>
        <v>4.7000699196442941E-4</v>
      </c>
      <c r="CI21" s="223">
        <f t="shared" si="12"/>
        <v>0.24334628694206553</v>
      </c>
      <c r="CK21" s="18" t="str">
        <f t="shared" si="13"/>
        <v>33211</v>
      </c>
      <c r="CL21" s="18" t="str">
        <f t="shared" si="14"/>
        <v>備前市</v>
      </c>
      <c r="CM21" s="18">
        <f>VLOOKUP($CK21&amp;"_"&amp;$AZ$7,データシート1!$A:$BT,MATCH("ca_太陽光発電（10kW未満）",データシート1!$A$1:$BT$1,0),0)</f>
        <v>1081</v>
      </c>
      <c r="CN21" s="18">
        <f>VLOOKUP($CK21&amp;"_"&amp;$AZ$5,データシート1!$A:$BT,MATCH("ab_家庭",データシート1!$A$1:$BT$1,0),0)</f>
        <v>15468</v>
      </c>
      <c r="CO21" s="223">
        <f t="shared" si="15"/>
        <v>6.988621670545643E-2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04206</v>
      </c>
      <c r="AY22" s="18" t="str">
        <f>IF(IFERROR(比較地域マスタ!$Z15,"")=0,"",IFERROR(比較地域マスタ!$Z15,""))</f>
        <v>白石市</v>
      </c>
      <c r="BC22" s="844" t="str">
        <f t="shared" si="0"/>
        <v>04206</v>
      </c>
      <c r="BD22" s="1031" t="str">
        <f t="shared" si="2"/>
        <v>白石市</v>
      </c>
      <c r="BE22" s="34">
        <f>VLOOKUP($BC22&amp;"_"&amp;$AZ$7,データシート1!$A:$BT,MATCH("cb_"&amp;BE$12,データシート1!$A$1:$BT$1,0),0)</f>
        <v>4592.8000000000065</v>
      </c>
      <c r="BF22" s="34">
        <f>VLOOKUP($BC22&amp;"_"&amp;$AZ$7,データシート1!$A:$BT,MATCH("cb_"&amp;BF$12,データシート1!$A$1:$BT$1,0),0)</f>
        <v>79299.600000000006</v>
      </c>
      <c r="BG22" s="34">
        <f>VLOOKUP($BC22&amp;"_"&amp;$AZ$7,データシート1!$A:$BT,MATCH("cb_"&amp;BG$12,データシート1!$A$1:$BT$1,0),0)</f>
        <v>137.79999999999998</v>
      </c>
      <c r="BH22" s="34">
        <f>VLOOKUP($BC22&amp;"_"&amp;$AZ$7,データシート1!$A:$BT,MATCH("cb_"&amp;BH$12,データシート1!$A$1:$BT$1,0),0)</f>
        <v>104</v>
      </c>
      <c r="BI22" s="34">
        <f>VLOOKUP($BC22&amp;"_"&amp;$AZ$7,データシート1!$A:$BT,MATCH("cb_"&amp;BI$12,データシート1!$A$1:$BT$1,0),0)</f>
        <v>0</v>
      </c>
      <c r="BJ22" s="34">
        <f>VLOOKUP($BC22&amp;"_"&amp;$AZ$7,データシート1!$A:$BT,MATCH("cb_"&amp;BJ$12,データシート1!$A$1:$BT$1,0),0)</f>
        <v>0</v>
      </c>
      <c r="BK22" s="34">
        <f t="shared" si="3"/>
        <v>84134.200000000012</v>
      </c>
      <c r="BL22" s="36"/>
      <c r="BM22" s="844" t="str">
        <f t="shared" si="4"/>
        <v>04206</v>
      </c>
      <c r="BN22" s="1031" t="str">
        <f t="shared" si="5"/>
        <v>白石市</v>
      </c>
      <c r="BO22" s="34">
        <f>BE22*VLOOKUP(BO$12,別紙!$B$4:$E$10,MATCH("設備利用率",別紙!$B$4:$E$4,0),0)/100*8760/10^3</f>
        <v>5511.911136000007</v>
      </c>
      <c r="BP22" s="34">
        <f>BF22*VLOOKUP(BP$12,別紙!$B$4:$E$10,MATCH("設備利用率",別紙!$B$4:$E$4,0),0)/100*8760/10^3</f>
        <v>104894.338896</v>
      </c>
      <c r="BQ22" s="34">
        <f>BG22*VLOOKUP(BQ$12,別紙!$B$4:$E$10,MATCH("設備利用率",別紙!$B$4:$E$4,0),0)/100*8760/10^3</f>
        <v>299.36774400000002</v>
      </c>
      <c r="BR22" s="34">
        <f>BH22*VLOOKUP(BR$12,別紙!$B$4:$E$10,MATCH("設備利用率",別紙!$B$4:$E$4,0),0)/100*8760/10^3</f>
        <v>546.62400000000002</v>
      </c>
      <c r="BS22" s="34">
        <f>BI22*VLOOKUP(BS$12,別紙!$B$4:$E$10,MATCH("設備利用率",別紙!$B$4:$E$4,0),0)/100*8760/10^3</f>
        <v>0</v>
      </c>
      <c r="BT22" s="34">
        <f>BJ22*VLOOKUP(BT$12,別紙!$B$4:$E$10,MATCH("設備利用率",別紙!$B$4:$E$4,0),0)/100*8760/10^3</f>
        <v>0</v>
      </c>
      <c r="BU22" s="34">
        <f t="shared" si="6"/>
        <v>111252.24177600001</v>
      </c>
      <c r="BV22" s="36"/>
      <c r="BW22" s="33" t="str">
        <f t="shared" si="7"/>
        <v>04206</v>
      </c>
      <c r="BX22" s="33" t="str">
        <f t="shared" si="8"/>
        <v>白石市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208443.26447678104</v>
      </c>
      <c r="BZ22" s="36"/>
      <c r="CA22" s="33" t="str">
        <f t="shared" si="9"/>
        <v>04206</v>
      </c>
      <c r="CB22" s="33" t="str">
        <f t="shared" si="10"/>
        <v>白石市</v>
      </c>
      <c r="CC22" s="223">
        <f t="shared" si="11"/>
        <v>2.6443220172336107E-2</v>
      </c>
      <c r="CD22" s="223">
        <f t="shared" si="1"/>
        <v>0.5032272890145818</v>
      </c>
      <c r="CE22" s="223">
        <f t="shared" si="1"/>
        <v>1.4362073284135658E-3</v>
      </c>
      <c r="CF22" s="223">
        <f t="shared" si="1"/>
        <v>2.6224114335001202E-3</v>
      </c>
      <c r="CG22" s="223">
        <f t="shared" si="1"/>
        <v>0</v>
      </c>
      <c r="CH22" s="223">
        <f t="shared" si="1"/>
        <v>0</v>
      </c>
      <c r="CI22" s="223">
        <f t="shared" si="12"/>
        <v>0.53372912794883154</v>
      </c>
      <c r="CK22" s="18" t="str">
        <f t="shared" si="13"/>
        <v>04206</v>
      </c>
      <c r="CL22" s="18" t="str">
        <f t="shared" si="14"/>
        <v>白石市</v>
      </c>
      <c r="CM22" s="18">
        <f>VLOOKUP($CK22&amp;"_"&amp;$AZ$7,データシート1!$A:$BT,MATCH("ca_太陽光発電（10kW未満）",データシート1!$A$1:$BT$1,0),0)</f>
        <v>990</v>
      </c>
      <c r="CN22" s="18">
        <f>VLOOKUP($CK22&amp;"_"&amp;$AZ$5,データシート1!$A:$BT,MATCH("ab_家庭",データシート1!$A$1:$BT$1,0),0)</f>
        <v>14174</v>
      </c>
      <c r="CO22" s="223">
        <f t="shared" si="15"/>
        <v>6.9846197262593487E-2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40342</v>
      </c>
      <c r="AY23" s="18" t="str">
        <f>IF(IFERROR(比較地域マスタ!$Z16,"")=0,"",IFERROR(比較地域マスタ!$Z16,""))</f>
        <v>篠栗町</v>
      </c>
      <c r="BC23" s="844" t="str">
        <f t="shared" si="0"/>
        <v>40342</v>
      </c>
      <c r="BD23" s="1031" t="str">
        <f t="shared" si="2"/>
        <v>篠栗町</v>
      </c>
      <c r="BE23" s="34">
        <f>VLOOKUP($BC23&amp;"_"&amp;$AZ$7,データシート1!$A:$BT,MATCH("cb_"&amp;BE$12,データシート1!$A$1:$BT$1,0),0)</f>
        <v>4315.4800000000077</v>
      </c>
      <c r="BF23" s="34">
        <f>VLOOKUP($BC23&amp;"_"&amp;$AZ$7,データシート1!$A:$BT,MATCH("cb_"&amp;BF$12,データシート1!$A$1:$BT$1,0),0)</f>
        <v>6367.8000000000011</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49</v>
      </c>
      <c r="BK23" s="34">
        <f t="shared" si="3"/>
        <v>10732.28000000001</v>
      </c>
      <c r="BL23" s="36"/>
      <c r="BM23" s="844" t="str">
        <f t="shared" si="4"/>
        <v>40342</v>
      </c>
      <c r="BN23" s="1031" t="str">
        <f t="shared" si="5"/>
        <v>篠栗町</v>
      </c>
      <c r="BO23" s="34">
        <f>BE23*VLOOKUP(BO$12,別紙!$B$4:$E$10,MATCH("設備利用率",別紙!$B$4:$E$4,0),0)/100*8760/10^3</f>
        <v>5179.093857600009</v>
      </c>
      <c r="BP23" s="34">
        <f>BF23*VLOOKUP(BP$12,別紙!$B$4:$E$10,MATCH("設備利用率",別紙!$B$4:$E$4,0),0)/100*8760/10^3</f>
        <v>8423.0711280000032</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343.392</v>
      </c>
      <c r="BU23" s="34">
        <f t="shared" si="6"/>
        <v>13945.556985600011</v>
      </c>
      <c r="BV23" s="36"/>
      <c r="BW23" s="33" t="str">
        <f t="shared" si="7"/>
        <v>40342</v>
      </c>
      <c r="BX23" s="33" t="str">
        <f t="shared" si="8"/>
        <v>篠栗町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158672.27673759102</v>
      </c>
      <c r="BZ23" s="36"/>
      <c r="CA23" s="33" t="str">
        <f t="shared" si="9"/>
        <v>40342</v>
      </c>
      <c r="CB23" s="33" t="str">
        <f t="shared" si="10"/>
        <v>篠栗町</v>
      </c>
      <c r="CC23" s="223">
        <f t="shared" si="11"/>
        <v>3.2640193763432843E-2</v>
      </c>
      <c r="CD23" s="223">
        <f t="shared" si="1"/>
        <v>5.3084705792240609E-2</v>
      </c>
      <c r="CE23" s="223">
        <f t="shared" si="1"/>
        <v>0</v>
      </c>
      <c r="CF23" s="223">
        <f t="shared" si="1"/>
        <v>0</v>
      </c>
      <c r="CG23" s="223">
        <f t="shared" si="1"/>
        <v>0</v>
      </c>
      <c r="CH23" s="223">
        <f t="shared" si="1"/>
        <v>2.1641587746793014E-3</v>
      </c>
      <c r="CI23" s="223">
        <f t="shared" si="12"/>
        <v>8.7889058330352751E-2</v>
      </c>
      <c r="CK23" s="18" t="str">
        <f t="shared" si="13"/>
        <v>40342</v>
      </c>
      <c r="CL23" s="18" t="str">
        <f t="shared" si="14"/>
        <v>篠栗町</v>
      </c>
      <c r="CM23" s="18">
        <f>VLOOKUP($CK23&amp;"_"&amp;$AZ$7,データシート1!$A:$BT,MATCH("ca_太陽光発電（10kW未満）",データシート1!$A$1:$BT$1,0),0)</f>
        <v>958</v>
      </c>
      <c r="CN23" s="18">
        <f>VLOOKUP($CK23&amp;"_"&amp;$AZ$5,データシート1!$A:$BT,MATCH("ab_家庭",データシート1!$A$1:$BT$1,0),0)</f>
        <v>13735</v>
      </c>
      <c r="CO23" s="223">
        <f t="shared" si="15"/>
        <v>6.9748816891153989E-2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09301</v>
      </c>
      <c r="AY24" s="18" t="str">
        <f>IF(IFERROR(比較地域マスタ!$Z17,"")=0,"",IFERROR(比較地域マスタ!$Z17,""))</f>
        <v>上三川町</v>
      </c>
      <c r="BC24" s="844" t="str">
        <f t="shared" si="0"/>
        <v>09301</v>
      </c>
      <c r="BD24" s="1031" t="str">
        <f t="shared" si="2"/>
        <v>上三川町</v>
      </c>
      <c r="BE24" s="34">
        <f>VLOOKUP($BC24&amp;"_"&amp;$AZ$7,データシート1!$A:$BT,MATCH("cb_"&amp;BE$12,データシート1!$A$1:$BT$1,0),0)</f>
        <v>6310.0999999999876</v>
      </c>
      <c r="BF24" s="34">
        <f>VLOOKUP($BC24&amp;"_"&amp;$AZ$7,データシート1!$A:$BT,MATCH("cb_"&amp;BF$12,データシート1!$A$1:$BT$1,0),0)</f>
        <v>25981.600000000009</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315</v>
      </c>
      <c r="BK24" s="34">
        <f t="shared" si="3"/>
        <v>32606.699999999997</v>
      </c>
      <c r="BL24" s="36"/>
      <c r="BM24" s="844" t="str">
        <f t="shared" si="4"/>
        <v>09301</v>
      </c>
      <c r="BN24" s="1031" t="str">
        <f t="shared" si="5"/>
        <v>上三川町</v>
      </c>
      <c r="BO24" s="34">
        <f>BE24*VLOOKUP(BO$12,別紙!$B$4:$E$10,MATCH("設備利用率",別紙!$B$4:$E$4,0),0)/100*8760/10^3</f>
        <v>7572.8772119999849</v>
      </c>
      <c r="BP24" s="34">
        <f>BF24*VLOOKUP(BP$12,別紙!$B$4:$E$10,MATCH("設備利用率",別紙!$B$4:$E$4,0),0)/100*8760/10^3</f>
        <v>34367.42121600001</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2207.52</v>
      </c>
      <c r="BU24" s="34">
        <f t="shared" si="6"/>
        <v>44147.818427999991</v>
      </c>
      <c r="BV24" s="36"/>
      <c r="BW24" s="33" t="str">
        <f t="shared" si="7"/>
        <v>09301</v>
      </c>
      <c r="BX24" s="33" t="str">
        <f t="shared" si="8"/>
        <v>上三川町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377962.55160663876</v>
      </c>
      <c r="BZ24" s="36"/>
      <c r="CA24" s="33" t="str">
        <f t="shared" si="9"/>
        <v>09301</v>
      </c>
      <c r="CB24" s="33" t="str">
        <f t="shared" si="10"/>
        <v>上三川町</v>
      </c>
      <c r="CC24" s="223">
        <f t="shared" si="11"/>
        <v>2.0036051666519044E-2</v>
      </c>
      <c r="CD24" s="223">
        <f t="shared" si="1"/>
        <v>9.0928111978055448E-2</v>
      </c>
      <c r="CE24" s="223">
        <f t="shared" si="1"/>
        <v>0</v>
      </c>
      <c r="CF24" s="223">
        <f t="shared" si="1"/>
        <v>0</v>
      </c>
      <c r="CG24" s="223">
        <f t="shared" si="1"/>
        <v>0</v>
      </c>
      <c r="CH24" s="223">
        <f t="shared" si="1"/>
        <v>5.8405786250947346E-3</v>
      </c>
      <c r="CI24" s="223">
        <f t="shared" si="12"/>
        <v>0.11680474226966922</v>
      </c>
      <c r="CK24" s="18" t="str">
        <f t="shared" si="13"/>
        <v>09301</v>
      </c>
      <c r="CL24" s="18" t="str">
        <f t="shared" si="14"/>
        <v>上三川町</v>
      </c>
      <c r="CM24" s="18">
        <f>VLOOKUP($CK24&amp;"_"&amp;$AZ$7,データシート1!$A:$BT,MATCH("ca_太陽光発電（10kW未満）",データシート1!$A$1:$BT$1,0),0)</f>
        <v>1257</v>
      </c>
      <c r="CN24" s="18">
        <f>VLOOKUP($CK24&amp;"_"&amp;$AZ$5,データシート1!$A:$BT,MATCH("ab_家庭",データシート1!$A$1:$BT$1,0),0)</f>
        <v>12334</v>
      </c>
      <c r="CO24" s="223">
        <f t="shared" si="15"/>
        <v>0.10191341008594131</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02204</v>
      </c>
      <c r="AY25" s="18" t="str">
        <f>IF(IFERROR(比較地域マスタ!$Z18,"")=0,"",IFERROR(比較地域マスタ!$Z18,""))</f>
        <v>黒石市</v>
      </c>
      <c r="BC25" s="844" t="str">
        <f t="shared" si="0"/>
        <v>02204</v>
      </c>
      <c r="BD25" s="1031" t="str">
        <f t="shared" si="2"/>
        <v>黒石市</v>
      </c>
      <c r="BE25" s="34">
        <f>VLOOKUP($BC25&amp;"_"&amp;$AZ$7,データシート1!$A:$BT,MATCH("cb_"&amp;BE$12,データシート1!$A$1:$BT$1,0),0)</f>
        <v>1572.1</v>
      </c>
      <c r="BF25" s="34">
        <f>VLOOKUP($BC25&amp;"_"&amp;$AZ$7,データシート1!$A:$BT,MATCH("cb_"&amp;BF$12,データシート1!$A$1:$BT$1,0),0)</f>
        <v>2944.9999999999995</v>
      </c>
      <c r="BG25" s="34">
        <f>VLOOKUP($BC25&amp;"_"&amp;$AZ$7,データシート1!$A:$BT,MATCH("cb_"&amp;BG$12,データシート1!$A$1:$BT$1,0),0)</f>
        <v>0</v>
      </c>
      <c r="BH25" s="34">
        <f>VLOOKUP($BC25&amp;"_"&amp;$AZ$7,データシート1!$A:$BT,MATCH("cb_"&amp;BH$12,データシート1!$A$1:$BT$1,0),0)</f>
        <v>640</v>
      </c>
      <c r="BI25" s="34">
        <f>VLOOKUP($BC25&amp;"_"&amp;$AZ$7,データシート1!$A:$BT,MATCH("cb_"&amp;BI$12,データシート1!$A$1:$BT$1,0),0)</f>
        <v>0</v>
      </c>
      <c r="BJ25" s="34">
        <f>VLOOKUP($BC25&amp;"_"&amp;$AZ$7,データシート1!$A:$BT,MATCH("cb_"&amp;BJ$12,データシート1!$A$1:$BT$1,0),0)</f>
        <v>0</v>
      </c>
      <c r="BK25" s="34">
        <f t="shared" si="3"/>
        <v>5157.0999999999995</v>
      </c>
      <c r="BL25" s="36"/>
      <c r="BM25" s="844" t="str">
        <f t="shared" si="4"/>
        <v>02204</v>
      </c>
      <c r="BN25" s="1031" t="str">
        <f t="shared" si="5"/>
        <v>黒石市</v>
      </c>
      <c r="BO25" s="34">
        <f>BE25*VLOOKUP(BO$12,別紙!$B$4:$E$10,MATCH("設備利用率",別紙!$B$4:$E$4,0),0)/100*8760/10^3</f>
        <v>1886.7086519999998</v>
      </c>
      <c r="BP25" s="34">
        <f>BF25*VLOOKUP(BP$12,別紙!$B$4:$E$10,MATCH("設備利用率",別紙!$B$4:$E$4,0),0)/100*8760/10^3</f>
        <v>3895.5281999999993</v>
      </c>
      <c r="BQ25" s="34">
        <f>BG25*VLOOKUP(BQ$12,別紙!$B$4:$E$10,MATCH("設備利用率",別紙!$B$4:$E$4,0),0)/100*8760/10^3</f>
        <v>0</v>
      </c>
      <c r="BR25" s="34">
        <f>BH25*VLOOKUP(BR$12,別紙!$B$4:$E$10,MATCH("設備利用率",別紙!$B$4:$E$4,0),0)/100*8760/10^3</f>
        <v>3363.84</v>
      </c>
      <c r="BS25" s="34">
        <f>BI25*VLOOKUP(BS$12,別紙!$B$4:$E$10,MATCH("設備利用率",別紙!$B$4:$E$4,0),0)/100*8760/10^3</f>
        <v>0</v>
      </c>
      <c r="BT25" s="34">
        <f>BJ25*VLOOKUP(BT$12,別紙!$B$4:$E$10,MATCH("設備利用率",別紙!$B$4:$E$4,0),0)/100*8760/10^3</f>
        <v>0</v>
      </c>
      <c r="BU25" s="34">
        <f t="shared" si="6"/>
        <v>9146.0768519999983</v>
      </c>
      <c r="BV25" s="36"/>
      <c r="BW25" s="33" t="str">
        <f t="shared" si="7"/>
        <v>02204</v>
      </c>
      <c r="BX25" s="33" t="str">
        <f t="shared" si="8"/>
        <v>黒石市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193201.97240944652</v>
      </c>
      <c r="BZ25" s="36"/>
      <c r="CA25" s="33" t="str">
        <f t="shared" si="9"/>
        <v>02204</v>
      </c>
      <c r="CB25" s="33" t="str">
        <f t="shared" si="10"/>
        <v>黒石市</v>
      </c>
      <c r="CC25" s="223">
        <f t="shared" si="11"/>
        <v>9.7654730356559766E-3</v>
      </c>
      <c r="CD25" s="223">
        <f t="shared" si="1"/>
        <v>2.0162983593895904E-2</v>
      </c>
      <c r="CE25" s="223">
        <f t="shared" si="1"/>
        <v>0</v>
      </c>
      <c r="CF25" s="223">
        <f t="shared" si="1"/>
        <v>1.7411002372538547E-2</v>
      </c>
      <c r="CG25" s="223">
        <f t="shared" si="1"/>
        <v>0</v>
      </c>
      <c r="CH25" s="223">
        <f t="shared" si="1"/>
        <v>0</v>
      </c>
      <c r="CI25" s="223">
        <f t="shared" si="12"/>
        <v>4.7339459002090419E-2</v>
      </c>
      <c r="CK25" s="18" t="str">
        <f t="shared" si="13"/>
        <v>02204</v>
      </c>
      <c r="CL25" s="18" t="str">
        <f t="shared" si="14"/>
        <v>黒石市</v>
      </c>
      <c r="CM25" s="18">
        <f>VLOOKUP($CK25&amp;"_"&amp;$AZ$7,データシート1!$A:$BT,MATCH("ca_太陽光発電（10kW未満）",データシート1!$A$1:$BT$1,0),0)</f>
        <v>324</v>
      </c>
      <c r="CN25" s="18">
        <f>VLOOKUP($CK25&amp;"_"&amp;$AZ$5,データシート1!$A:$BT,MATCH("ab_家庭",データシート1!$A$1:$BT$1,0),0)</f>
        <v>13930</v>
      </c>
      <c r="CO25" s="223">
        <f t="shared" si="15"/>
        <v>2.3259152907394113E-2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01214</v>
      </c>
      <c r="AY26" s="18" t="str">
        <f>IF(IFERROR(比較地域マスタ!$Z19,"")=0,"",IFERROR(比較地域マスタ!$Z19,""))</f>
        <v>稚内市</v>
      </c>
      <c r="BC26" s="844" t="str">
        <f t="shared" si="0"/>
        <v>01214</v>
      </c>
      <c r="BD26" s="1031" t="str">
        <f t="shared" si="2"/>
        <v>稚内市</v>
      </c>
      <c r="BE26" s="34">
        <f>VLOOKUP($BC26&amp;"_"&amp;$AZ$7,データシート1!$A:$BT,MATCH("cb_"&amp;BE$12,データシート1!$A$1:$BT$1,0),0)</f>
        <v>412.06199999999984</v>
      </c>
      <c r="BF26" s="34">
        <f>VLOOKUP($BC26&amp;"_"&amp;$AZ$7,データシート1!$A:$BT,MATCH("cb_"&amp;BF$12,データシート1!$A$1:$BT$1,0),0)</f>
        <v>7514.3019999999997</v>
      </c>
      <c r="BG26" s="34">
        <f>VLOOKUP($BC26&amp;"_"&amp;$AZ$7,データシート1!$A:$BT,MATCH("cb_"&amp;BG$12,データシート1!$A$1:$BT$1,0),0)</f>
        <v>289691.5</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498</v>
      </c>
      <c r="BK26" s="34">
        <f t="shared" si="3"/>
        <v>298115.864</v>
      </c>
      <c r="BL26" s="36"/>
      <c r="BM26" s="844" t="str">
        <f t="shared" si="4"/>
        <v>01214</v>
      </c>
      <c r="BN26" s="1031" t="str">
        <f t="shared" si="5"/>
        <v>稚内市</v>
      </c>
      <c r="BO26" s="34">
        <f>BE26*VLOOKUP(BO$12,別紙!$B$4:$E$10,MATCH("設備利用率",別紙!$B$4:$E$4,0),0)/100*8760/10^3</f>
        <v>494.52384743999983</v>
      </c>
      <c r="BP26" s="34">
        <f>BF26*VLOOKUP(BP$12,別紙!$B$4:$E$10,MATCH("設備利用率",別紙!$B$4:$E$4,0),0)/100*8760/10^3</f>
        <v>9939.6181135200004</v>
      </c>
      <c r="BQ26" s="34">
        <f>BG26*VLOOKUP(BQ$12,別紙!$B$4:$E$10,MATCH("設備利用率",別紙!$B$4:$E$4,0),0)/100*8760/10^3</f>
        <v>629348.98991999996</v>
      </c>
      <c r="BR26" s="34">
        <f>BH26*VLOOKUP(BR$12,別紙!$B$4:$E$10,MATCH("設備利用率",別紙!$B$4:$E$4,0),0)/100*8760/10^3</f>
        <v>0</v>
      </c>
      <c r="BS26" s="34">
        <f>BI26*VLOOKUP(BS$12,別紙!$B$4:$E$10,MATCH("設備利用率",別紙!$B$4:$E$4,0),0)/100*8760/10^3</f>
        <v>0</v>
      </c>
      <c r="BT26" s="34">
        <f>BJ26*VLOOKUP(BT$12,別紙!$B$4:$E$10,MATCH("設備利用率",別紙!$B$4:$E$4,0),0)/100*8760/10^3</f>
        <v>3489.9839999999999</v>
      </c>
      <c r="BU26" s="34">
        <f t="shared" si="6"/>
        <v>643273.11588096002</v>
      </c>
      <c r="BV26" s="36"/>
      <c r="BW26" s="33" t="str">
        <f t="shared" si="7"/>
        <v>01214</v>
      </c>
      <c r="BX26" s="33" t="str">
        <f t="shared" si="8"/>
        <v>稚内市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206228.78046643129</v>
      </c>
      <c r="BZ26" s="36"/>
      <c r="CA26" s="33" t="str">
        <f t="shared" si="9"/>
        <v>01214</v>
      </c>
      <c r="CB26" s="33" t="str">
        <f t="shared" si="10"/>
        <v>稚内市</v>
      </c>
      <c r="CC26" s="223">
        <f t="shared" si="11"/>
        <v>2.3979380876011898E-3</v>
      </c>
      <c r="CD26" s="223">
        <f t="shared" si="1"/>
        <v>4.8197046459952826E-2</v>
      </c>
      <c r="CE26" s="223">
        <f t="shared" si="1"/>
        <v>3.0517030091366988</v>
      </c>
      <c r="CF26" s="223">
        <f t="shared" si="1"/>
        <v>0</v>
      </c>
      <c r="CG26" s="223">
        <f t="shared" si="1"/>
        <v>0</v>
      </c>
      <c r="CH26" s="223">
        <f t="shared" si="1"/>
        <v>1.6922875614677261E-2</v>
      </c>
      <c r="CI26" s="223">
        <f t="shared" si="12"/>
        <v>3.1192208692989301</v>
      </c>
      <c r="CK26" s="18" t="str">
        <f t="shared" si="13"/>
        <v>01214</v>
      </c>
      <c r="CL26" s="18" t="str">
        <f t="shared" si="14"/>
        <v>稚内市</v>
      </c>
      <c r="CM26" s="18">
        <f>VLOOKUP($CK26&amp;"_"&amp;$AZ$7,データシート1!$A:$BT,MATCH("ca_太陽光発電（10kW未満）",データシート1!$A$1:$BT$1,0),0)</f>
        <v>63</v>
      </c>
      <c r="CN26" s="18">
        <f>VLOOKUP($CK26&amp;"_"&amp;$AZ$5,データシート1!$A:$BT,MATCH("ab_家庭",データシート1!$A$1:$BT$1,0),0)</f>
        <v>17321</v>
      </c>
      <c r="CO26" s="223">
        <f t="shared" si="15"/>
        <v>3.6372033947231685E-3</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35211</v>
      </c>
      <c r="AY27" s="18" t="str">
        <f>IF(IFERROR(比較地域マスタ!$Z20,"")=0,"",IFERROR(比較地域マスタ!$Z20,""))</f>
        <v>長門市</v>
      </c>
      <c r="BC27" s="844" t="str">
        <f t="shared" si="0"/>
        <v>35211</v>
      </c>
      <c r="BD27" s="1031" t="str">
        <f t="shared" si="2"/>
        <v>長門市</v>
      </c>
      <c r="BE27" s="34">
        <f>VLOOKUP($BC27&amp;"_"&amp;$AZ$7,データシート1!$A:$BT,MATCH("cb_"&amp;BE$12,データシート1!$A$1:$BT$1,0),0)</f>
        <v>4807.8730000000069</v>
      </c>
      <c r="BF27" s="34">
        <f>VLOOKUP($BC27&amp;"_"&amp;$AZ$7,データシート1!$A:$BT,MATCH("cb_"&amp;BF$12,データシート1!$A$1:$BT$1,0),0)</f>
        <v>15621.420000000004</v>
      </c>
      <c r="BG27" s="34">
        <f>VLOOKUP($BC27&amp;"_"&amp;$AZ$7,データシート1!$A:$BT,MATCH("cb_"&amp;BG$12,データシート1!$A$1:$BT$1,0),0)</f>
        <v>6000</v>
      </c>
      <c r="BH27" s="34">
        <f>VLOOKUP($BC27&amp;"_"&amp;$AZ$7,データシート1!$A:$BT,MATCH("cb_"&amp;BH$12,データシート1!$A$1:$BT$1,0),0)</f>
        <v>49.9</v>
      </c>
      <c r="BI27" s="34">
        <f>VLOOKUP($BC27&amp;"_"&amp;$AZ$7,データシート1!$A:$BT,MATCH("cb_"&amp;BI$12,データシート1!$A$1:$BT$1,0),0)</f>
        <v>0</v>
      </c>
      <c r="BJ27" s="34">
        <f>VLOOKUP($BC27&amp;"_"&amp;$AZ$7,データシート1!$A:$BT,MATCH("cb_"&amp;BJ$12,データシート1!$A$1:$BT$1,0),0)</f>
        <v>0</v>
      </c>
      <c r="BK27" s="34">
        <f t="shared" si="3"/>
        <v>26479.193000000014</v>
      </c>
      <c r="BL27" s="36"/>
      <c r="BM27" s="844" t="str">
        <f t="shared" si="4"/>
        <v>35211</v>
      </c>
      <c r="BN27" s="1031" t="str">
        <f t="shared" si="5"/>
        <v>長門市</v>
      </c>
      <c r="BO27" s="34">
        <f>BE27*VLOOKUP(BO$12,別紙!$B$4:$E$10,MATCH("設備利用率",別紙!$B$4:$E$4,0),0)/100*8760/10^3</f>
        <v>5770.0245447600082</v>
      </c>
      <c r="BP27" s="34">
        <f>BF27*VLOOKUP(BP$12,別紙!$B$4:$E$10,MATCH("設備利用率",別紙!$B$4:$E$4,0),0)/100*8760/10^3</f>
        <v>20663.389519200005</v>
      </c>
      <c r="BQ27" s="34">
        <f>BG27*VLOOKUP(BQ$12,別紙!$B$4:$E$10,MATCH("設備利用率",別紙!$B$4:$E$4,0),0)/100*8760/10^3</f>
        <v>13034.88</v>
      </c>
      <c r="BR27" s="34">
        <f>BH27*VLOOKUP(BR$12,別紙!$B$4:$E$10,MATCH("設備利用率",別紙!$B$4:$E$4,0),0)/100*8760/10^3</f>
        <v>262.27440000000001</v>
      </c>
      <c r="BS27" s="34">
        <f>BI27*VLOOKUP(BS$12,別紙!$B$4:$E$10,MATCH("設備利用率",別紙!$B$4:$E$4,0),0)/100*8760/10^3</f>
        <v>0</v>
      </c>
      <c r="BT27" s="34">
        <f>BJ27*VLOOKUP(BT$12,別紙!$B$4:$E$10,MATCH("設備利用率",別紙!$B$4:$E$4,0),0)/100*8760/10^3</f>
        <v>0</v>
      </c>
      <c r="BU27" s="34">
        <f t="shared" si="6"/>
        <v>39730.568463960015</v>
      </c>
      <c r="BV27" s="36"/>
      <c r="BW27" s="33" t="str">
        <f t="shared" si="7"/>
        <v>35211</v>
      </c>
      <c r="BX27" s="33" t="str">
        <f t="shared" si="8"/>
        <v>長門市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207062.89478079838</v>
      </c>
      <c r="BZ27" s="36"/>
      <c r="CA27" s="33" t="str">
        <f t="shared" si="9"/>
        <v>35211</v>
      </c>
      <c r="CB27" s="33" t="str">
        <f t="shared" si="10"/>
        <v>長門市</v>
      </c>
      <c r="CC27" s="223">
        <f t="shared" si="11"/>
        <v>2.786604790234528E-2</v>
      </c>
      <c r="CD27" s="223">
        <f t="shared" si="1"/>
        <v>9.9792816772289183E-2</v>
      </c>
      <c r="CE27" s="223">
        <f t="shared" si="1"/>
        <v>6.2951307687449401E-2</v>
      </c>
      <c r="CF27" s="223">
        <f t="shared" si="1"/>
        <v>1.2666412312918247E-3</v>
      </c>
      <c r="CG27" s="223">
        <f t="shared" si="1"/>
        <v>0</v>
      </c>
      <c r="CH27" s="223">
        <f t="shared" si="1"/>
        <v>0</v>
      </c>
      <c r="CI27" s="223">
        <f t="shared" si="12"/>
        <v>0.19187681359337569</v>
      </c>
      <c r="CK27" s="18" t="str">
        <f t="shared" si="13"/>
        <v>35211</v>
      </c>
      <c r="CL27" s="18" t="str">
        <f t="shared" si="14"/>
        <v>長門市</v>
      </c>
      <c r="CM27" s="18">
        <f>VLOOKUP($CK27&amp;"_"&amp;$AZ$7,データシート1!$A:$BT,MATCH("ca_太陽光発電（10kW未満）",データシート1!$A$1:$BT$1,0),0)</f>
        <v>1023</v>
      </c>
      <c r="CN27" s="18">
        <f>VLOOKUP($CK27&amp;"_"&amp;$AZ$5,データシート1!$A:$BT,MATCH("ab_家庭",データシート1!$A$1:$BT$1,0),0)</f>
        <v>15613</v>
      </c>
      <c r="CO27" s="223">
        <f t="shared" si="15"/>
        <v>6.5522321142637549E-2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34304</v>
      </c>
      <c r="AY28" s="18" t="str">
        <f>IF(IFERROR(比較地域マスタ!$Z21,"")=0,"",IFERROR(比較地域マスタ!$Z21,""))</f>
        <v>海田町</v>
      </c>
      <c r="BC28" s="844" t="str">
        <f t="shared" si="0"/>
        <v>34304</v>
      </c>
      <c r="BD28" s="1031" t="str">
        <f t="shared" si="2"/>
        <v>海田町</v>
      </c>
      <c r="BE28" s="34">
        <f>VLOOKUP($BC28&amp;"_"&amp;$AZ$7,データシート1!$A:$BT,MATCH("cb_"&amp;BE$12,データシート1!$A$1:$BT$1,0),0)</f>
        <v>2848.9000000000028</v>
      </c>
      <c r="BF28" s="34">
        <f>VLOOKUP($BC28&amp;"_"&amp;$AZ$7,データシート1!$A:$BT,MATCH("cb_"&amp;BF$12,データシート1!$A$1:$BT$1,0),0)</f>
        <v>2427.400000000001</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109639.03999999999</v>
      </c>
      <c r="BK28" s="34">
        <f t="shared" si="3"/>
        <v>114915.34</v>
      </c>
      <c r="BL28" s="36"/>
      <c r="BM28" s="844" t="str">
        <f t="shared" si="4"/>
        <v>34304</v>
      </c>
      <c r="BN28" s="1031" t="str">
        <f t="shared" si="5"/>
        <v>海田町</v>
      </c>
      <c r="BO28" s="34">
        <f>BE28*VLOOKUP(BO$12,別紙!$B$4:$E$10,MATCH("設備利用率",別紙!$B$4:$E$4,0),0)/100*8760/10^3</f>
        <v>3419.021868000003</v>
      </c>
      <c r="BP28" s="34">
        <f>BF28*VLOOKUP(BP$12,別紙!$B$4:$E$10,MATCH("設備利用率",別紙!$B$4:$E$4,0),0)/100*8760/10^3</f>
        <v>3210.8676240000009</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768350.39231999998</v>
      </c>
      <c r="BU28" s="34">
        <f t="shared" si="6"/>
        <v>774980.28181199997</v>
      </c>
      <c r="BV28" s="36"/>
      <c r="BW28" s="33" t="str">
        <f t="shared" si="7"/>
        <v>34304</v>
      </c>
      <c r="BX28" s="33" t="str">
        <f t="shared" si="8"/>
        <v>海田町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227236.24904017383</v>
      </c>
      <c r="BZ28" s="36"/>
      <c r="CA28" s="33" t="str">
        <f t="shared" si="9"/>
        <v>34304</v>
      </c>
      <c r="CB28" s="33" t="str">
        <f t="shared" si="10"/>
        <v>海田町</v>
      </c>
      <c r="CC28" s="223">
        <f t="shared" si="11"/>
        <v>1.5046111183588244E-2</v>
      </c>
      <c r="CD28" s="223">
        <f t="shared" si="1"/>
        <v>1.4130085483994859E-2</v>
      </c>
      <c r="CE28" s="223">
        <f t="shared" si="1"/>
        <v>0</v>
      </c>
      <c r="CF28" s="223">
        <f t="shared" si="1"/>
        <v>0</v>
      </c>
      <c r="CG28" s="223">
        <f t="shared" si="1"/>
        <v>0</v>
      </c>
      <c r="CH28" s="223">
        <f t="shared" si="1"/>
        <v>3.3812844366400401</v>
      </c>
      <c r="CI28" s="223">
        <f t="shared" si="12"/>
        <v>3.4104606333076228</v>
      </c>
      <c r="CK28" s="18" t="str">
        <f t="shared" si="13"/>
        <v>34304</v>
      </c>
      <c r="CL28" s="18" t="str">
        <f t="shared" si="14"/>
        <v>海田町</v>
      </c>
      <c r="CM28" s="18">
        <f>VLOOKUP($CK28&amp;"_"&amp;$AZ$7,データシート1!$A:$BT,MATCH("ca_太陽光発電（10kW未満）",データシート1!$A$1:$BT$1,0),0)</f>
        <v>606</v>
      </c>
      <c r="CN28" s="18">
        <f>VLOOKUP($CK28&amp;"_"&amp;$AZ$5,データシート1!$A:$BT,MATCH("ab_家庭",データシート1!$A$1:$BT$1,0),0)</f>
        <v>14007</v>
      </c>
      <c r="CO28" s="223">
        <f t="shared" si="15"/>
        <v>4.3264082244591988E-2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12223</v>
      </c>
      <c r="AY29" s="18" t="str">
        <f>IF(IFERROR(比較地域マスタ!$Z22,"")=0,"",IFERROR(比較地域マスタ!$Z22,""))</f>
        <v>鴨川市</v>
      </c>
      <c r="BC29" s="844" t="str">
        <f t="shared" si="0"/>
        <v>12223</v>
      </c>
      <c r="BD29" s="1031" t="str">
        <f t="shared" si="2"/>
        <v>鴨川市</v>
      </c>
      <c r="BE29" s="34">
        <f>VLOOKUP($BC29&amp;"_"&amp;$AZ$7,データシート1!$A:$BT,MATCH("cb_"&amp;BE$12,データシート1!$A$1:$BT$1,0),0)</f>
        <v>3708.3000000000047</v>
      </c>
      <c r="BF29" s="34">
        <f>VLOOKUP($BC29&amp;"_"&amp;$AZ$7,データシート1!$A:$BT,MATCH("cb_"&amp;BF$12,データシート1!$A$1:$BT$1,0),0)</f>
        <v>40080.899999999965</v>
      </c>
      <c r="BG29" s="34">
        <f>VLOOKUP($BC29&amp;"_"&amp;$AZ$7,データシート1!$A:$BT,MATCH("cb_"&amp;BG$12,データシート1!$A$1:$BT$1,0),0)</f>
        <v>1500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45289.199999999968</v>
      </c>
      <c r="BL29" s="36"/>
      <c r="BM29" s="844" t="str">
        <f t="shared" si="4"/>
        <v>12223</v>
      </c>
      <c r="BN29" s="1031" t="str">
        <f t="shared" si="5"/>
        <v>鴨川市</v>
      </c>
      <c r="BO29" s="34">
        <f>BE29*VLOOKUP(BO$12,別紙!$B$4:$E$10,MATCH("設備利用率",別紙!$B$4:$E$4,0),0)/100*8760/10^3</f>
        <v>4450.4049960000057</v>
      </c>
      <c r="BP29" s="34">
        <f>BF29*VLOOKUP(BP$12,別紙!$B$4:$E$10,MATCH("設備利用率",別紙!$B$4:$E$4,0),0)/100*8760/10^3</f>
        <v>53017.411283999958</v>
      </c>
      <c r="BQ29" s="34">
        <f>BG29*VLOOKUP(BQ$12,別紙!$B$4:$E$10,MATCH("設備利用率",別紙!$B$4:$E$4,0),0)/100*8760/10^3</f>
        <v>3258.72</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60726.536279999964</v>
      </c>
      <c r="BV29" s="36"/>
      <c r="BW29" s="33" t="str">
        <f t="shared" si="7"/>
        <v>12223</v>
      </c>
      <c r="BX29" s="33" t="str">
        <f t="shared" si="8"/>
        <v>鴨川市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196986.4457366791</v>
      </c>
      <c r="BZ29" s="36"/>
      <c r="CA29" s="33" t="str">
        <f t="shared" si="9"/>
        <v>12223</v>
      </c>
      <c r="CB29" s="33" t="str">
        <f t="shared" si="10"/>
        <v>鴨川市</v>
      </c>
      <c r="CC29" s="223">
        <f t="shared" si="11"/>
        <v>2.2592442740700384E-2</v>
      </c>
      <c r="CD29" s="223">
        <f t="shared" ref="CD29:CD60" si="16">BP29/$BY29</f>
        <v>0.26914243305283442</v>
      </c>
      <c r="CE29" s="223">
        <f t="shared" ref="CE29:CE60" si="17">BQ29/$BY29</f>
        <v>1.6542864093076138E-2</v>
      </c>
      <c r="CF29" s="223">
        <f t="shared" ref="CF29:CF60" si="18">BR29/$BY29</f>
        <v>0</v>
      </c>
      <c r="CG29" s="223">
        <f t="shared" ref="CG29:CG60" si="19">BS29/$BY29</f>
        <v>0</v>
      </c>
      <c r="CH29" s="223">
        <f t="shared" ref="CH29:CH60" si="20">BT29/$BY29</f>
        <v>0</v>
      </c>
      <c r="CI29" s="223">
        <f t="shared" si="12"/>
        <v>0.30827773988661095</v>
      </c>
      <c r="CK29" s="18" t="str">
        <f t="shared" si="13"/>
        <v>12223</v>
      </c>
      <c r="CL29" s="18" t="str">
        <f t="shared" si="14"/>
        <v>鴨川市</v>
      </c>
      <c r="CM29" s="18">
        <f>VLOOKUP($CK29&amp;"_"&amp;$AZ$7,データシート1!$A:$BT,MATCH("ca_太陽光発電（10kW未満）",データシート1!$A$1:$BT$1,0),0)</f>
        <v>815</v>
      </c>
      <c r="CN29" s="18">
        <f>VLOOKUP($CK29&amp;"_"&amp;$AZ$5,データシート1!$A:$BT,MATCH("ab_家庭",データシート1!$A$1:$BT$1,0),0)</f>
        <v>16076</v>
      </c>
      <c r="CO29" s="223">
        <f t="shared" si="15"/>
        <v>5.069669071908435E-2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08302</v>
      </c>
      <c r="AY30" s="18" t="str">
        <f>IF(IFERROR(比較地域マスタ!$Z23,"")=0,"",IFERROR(比較地域マスタ!$Z23,""))</f>
        <v>茨城町</v>
      </c>
      <c r="BC30" s="844" t="str">
        <f t="shared" si="0"/>
        <v>08302</v>
      </c>
      <c r="BD30" s="1031" t="str">
        <f t="shared" si="2"/>
        <v>茨城町</v>
      </c>
      <c r="BE30" s="34">
        <f>VLOOKUP($BC30&amp;"_"&amp;$AZ$7,データシート1!$A:$BT,MATCH("cb_"&amp;BE$12,データシート1!$A$1:$BT$1,0),0)</f>
        <v>4215.9000000000069</v>
      </c>
      <c r="BF30" s="34">
        <f>VLOOKUP($BC30&amp;"_"&amp;$AZ$7,データシート1!$A:$BT,MATCH("cb_"&amp;BF$12,データシート1!$A$1:$BT$1,0),0)</f>
        <v>86571.200000000012</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90787.10000000002</v>
      </c>
      <c r="BL30" s="36"/>
      <c r="BM30" s="844" t="str">
        <f t="shared" si="4"/>
        <v>08302</v>
      </c>
      <c r="BN30" s="1031" t="str">
        <f t="shared" si="5"/>
        <v>茨城町</v>
      </c>
      <c r="BO30" s="34">
        <f>BE30*VLOOKUP(BO$12,別紙!$B$4:$E$10,MATCH("設備利用率",別紙!$B$4:$E$4,0),0)/100*8760/10^3</f>
        <v>5059.5859080000082</v>
      </c>
      <c r="BP30" s="34">
        <f>BF30*VLOOKUP(BP$12,別紙!$B$4:$E$10,MATCH("設備利用率",別紙!$B$4:$E$4,0),0)/100*8760/10^3</f>
        <v>114512.92051200001</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119572.50642000002</v>
      </c>
      <c r="BV30" s="36"/>
      <c r="BW30" s="33" t="str">
        <f t="shared" si="7"/>
        <v>08302</v>
      </c>
      <c r="BX30" s="33" t="str">
        <f t="shared" si="8"/>
        <v>茨城町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197801.88269945612</v>
      </c>
      <c r="BZ30" s="36"/>
      <c r="CA30" s="33" t="str">
        <f t="shared" si="9"/>
        <v>08302</v>
      </c>
      <c r="CB30" s="33" t="str">
        <f t="shared" si="10"/>
        <v>茨城町</v>
      </c>
      <c r="CC30" s="223">
        <f t="shared" si="11"/>
        <v>2.5579058393936711E-2</v>
      </c>
      <c r="CD30" s="223">
        <f t="shared" si="16"/>
        <v>0.57892735371984849</v>
      </c>
      <c r="CE30" s="223">
        <f t="shared" si="17"/>
        <v>0</v>
      </c>
      <c r="CF30" s="223">
        <f t="shared" si="18"/>
        <v>0</v>
      </c>
      <c r="CG30" s="223">
        <f t="shared" si="19"/>
        <v>0</v>
      </c>
      <c r="CH30" s="223">
        <f t="shared" si="20"/>
        <v>0</v>
      </c>
      <c r="CI30" s="223">
        <f t="shared" si="12"/>
        <v>0.6045064121137852</v>
      </c>
      <c r="CK30" s="18" t="str">
        <f t="shared" si="13"/>
        <v>08302</v>
      </c>
      <c r="CL30" s="18" t="str">
        <f t="shared" si="14"/>
        <v>茨城町</v>
      </c>
      <c r="CM30" s="18">
        <f>VLOOKUP($CK30&amp;"_"&amp;$AZ$7,データシート1!$A:$BT,MATCH("ca_太陽光発電（10kW未満）",データシート1!$A$1:$BT$1,0),0)</f>
        <v>841</v>
      </c>
      <c r="CN30" s="18">
        <f>VLOOKUP($CK30&amp;"_"&amp;$AZ$5,データシート1!$A:$BT,MATCH("ab_家庭",データシート1!$A$1:$BT$1,0),0)</f>
        <v>13382</v>
      </c>
      <c r="CO30" s="223">
        <f t="shared" si="15"/>
        <v>6.2845613510686002E-2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38204</v>
      </c>
      <c r="AY31" s="18" t="str">
        <f>IF(IFERROR(比較地域マスタ!$Z24,"")=0,"",IFERROR(比較地域マスタ!$Z24,""))</f>
        <v>八幡浜市</v>
      </c>
      <c r="BC31" s="844" t="str">
        <f t="shared" si="0"/>
        <v>38204</v>
      </c>
      <c r="BD31" s="1031" t="str">
        <f t="shared" si="2"/>
        <v>八幡浜市</v>
      </c>
      <c r="BE31" s="34">
        <f>VLOOKUP($BC31&amp;"_"&amp;$AZ$7,データシート1!$A:$BT,MATCH("cb_"&amp;BE$12,データシート1!$A$1:$BT$1,0),0)</f>
        <v>2995.8880000000022</v>
      </c>
      <c r="BF31" s="34">
        <f>VLOOKUP($BC31&amp;"_"&amp;$AZ$7,データシート1!$A:$BT,MATCH("cb_"&amp;BF$12,データシート1!$A$1:$BT$1,0),0)</f>
        <v>2667.0600000000009</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5662.948000000003</v>
      </c>
      <c r="BL31" s="36"/>
      <c r="BM31" s="844" t="str">
        <f t="shared" si="4"/>
        <v>38204</v>
      </c>
      <c r="BN31" s="1031" t="str">
        <f t="shared" si="5"/>
        <v>八幡浜市</v>
      </c>
      <c r="BO31" s="34">
        <f>BE31*VLOOKUP(BO$12,別紙!$B$4:$E$10,MATCH("設備利用率",別紙!$B$4:$E$4,0),0)/100*8760/10^3</f>
        <v>3595.4251065600024</v>
      </c>
      <c r="BP31" s="34">
        <f>BF31*VLOOKUP(BP$12,別紙!$B$4:$E$10,MATCH("設備利用率",別紙!$B$4:$E$4,0),0)/100*8760/10^3</f>
        <v>3527.8802856000011</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7123.305392160004</v>
      </c>
      <c r="BV31" s="36"/>
      <c r="BW31" s="33" t="str">
        <f t="shared" si="7"/>
        <v>38204</v>
      </c>
      <c r="BX31" s="33" t="str">
        <f t="shared" si="8"/>
        <v>八幡浜市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195428.34894294181</v>
      </c>
      <c r="BZ31" s="36"/>
      <c r="CA31" s="33" t="str">
        <f t="shared" si="9"/>
        <v>38204</v>
      </c>
      <c r="CB31" s="33" t="str">
        <f t="shared" si="10"/>
        <v>八幡浜市</v>
      </c>
      <c r="CC31" s="223">
        <f t="shared" si="11"/>
        <v>1.8397664033940848E-2</v>
      </c>
      <c r="CD31" s="223">
        <f t="shared" si="16"/>
        <v>1.8052039556605053E-2</v>
      </c>
      <c r="CE31" s="223">
        <f t="shared" si="17"/>
        <v>0</v>
      </c>
      <c r="CF31" s="223">
        <f t="shared" si="18"/>
        <v>0</v>
      </c>
      <c r="CG31" s="223">
        <f t="shared" si="19"/>
        <v>0</v>
      </c>
      <c r="CH31" s="223">
        <f t="shared" si="20"/>
        <v>0</v>
      </c>
      <c r="CI31" s="223">
        <f t="shared" si="12"/>
        <v>3.6449703590545904E-2</v>
      </c>
      <c r="CK31" s="18" t="str">
        <f t="shared" si="13"/>
        <v>38204</v>
      </c>
      <c r="CL31" s="18" t="str">
        <f t="shared" si="14"/>
        <v>八幡浜市</v>
      </c>
      <c r="CM31" s="18">
        <f>VLOOKUP($CK31&amp;"_"&amp;$AZ$7,データシート1!$A:$BT,MATCH("ca_太陽光発電（10kW未満）",データシート1!$A$1:$BT$1,0),0)</f>
        <v>610</v>
      </c>
      <c r="CN31" s="18">
        <f>VLOOKUP($CK31&amp;"_"&amp;$AZ$5,データシート1!$A:$BT,MATCH("ab_家庭",データシート1!$A$1:$BT$1,0),0)</f>
        <v>15613</v>
      </c>
      <c r="CO31" s="223">
        <f t="shared" si="15"/>
        <v>3.9070005764427082E-2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19214</v>
      </c>
      <c r="AY32" s="18" t="str">
        <f>IF(IFERROR(比較地域マスタ!$Z25,"")=0,"",IFERROR(比較地域マスタ!$Z25,""))</f>
        <v>中央市</v>
      </c>
      <c r="AZ32" s="22"/>
      <c r="BA32" s="22"/>
      <c r="BB32" s="22"/>
      <c r="BC32" s="844" t="str">
        <f t="shared" si="0"/>
        <v>19214</v>
      </c>
      <c r="BD32" s="1031" t="str">
        <f t="shared" si="2"/>
        <v>中央市</v>
      </c>
      <c r="BE32" s="34">
        <f>VLOOKUP($BC32&amp;"_"&amp;$AZ$7,データシート1!$A:$BT,MATCH("cb_"&amp;BE$12,データシート1!$A$1:$BT$1,0),0)</f>
        <v>7816.6999999999916</v>
      </c>
      <c r="BF32" s="34">
        <f>VLOOKUP($BC32&amp;"_"&amp;$AZ$7,データシート1!$A:$BT,MATCH("cb_"&amp;BF$12,データシート1!$A$1:$BT$1,0),0)</f>
        <v>13542.699999999999</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21359.399999999991</v>
      </c>
      <c r="BL32" s="36"/>
      <c r="BM32" s="844" t="str">
        <f t="shared" si="4"/>
        <v>19214</v>
      </c>
      <c r="BN32" s="1031" t="str">
        <f t="shared" si="5"/>
        <v>中央市</v>
      </c>
      <c r="BO32" s="34">
        <f>BE32*VLOOKUP(BO$12,別紙!$B$4:$E$10,MATCH("設備利用率",別紙!$B$4:$E$4,0),0)/100*8760/10^3</f>
        <v>9380.9780039999896</v>
      </c>
      <c r="BP32" s="34">
        <f>BF32*VLOOKUP(BP$12,別紙!$B$4:$E$10,MATCH("設備利用率",別紙!$B$4:$E$4,0),0)/100*8760/10^3</f>
        <v>17913.741851999999</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27294.719855999989</v>
      </c>
      <c r="BV32" s="36"/>
      <c r="BW32" s="33" t="str">
        <f t="shared" si="7"/>
        <v>19214</v>
      </c>
      <c r="BX32" s="33" t="str">
        <f t="shared" si="8"/>
        <v>中央市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229665.17950126814</v>
      </c>
      <c r="BZ32" s="36"/>
      <c r="CA32" s="33" t="str">
        <f t="shared" si="9"/>
        <v>19214</v>
      </c>
      <c r="CB32" s="33" t="str">
        <f t="shared" si="10"/>
        <v>中央市</v>
      </c>
      <c r="CC32" s="223">
        <f t="shared" si="11"/>
        <v>4.0846322565620756E-2</v>
      </c>
      <c r="CD32" s="223">
        <f t="shared" si="16"/>
        <v>7.799938105942214E-2</v>
      </c>
      <c r="CE32" s="223">
        <f t="shared" si="17"/>
        <v>0</v>
      </c>
      <c r="CF32" s="223">
        <f t="shared" si="18"/>
        <v>0</v>
      </c>
      <c r="CG32" s="223">
        <f t="shared" si="19"/>
        <v>0</v>
      </c>
      <c r="CH32" s="223">
        <f t="shared" si="20"/>
        <v>0</v>
      </c>
      <c r="CI32" s="223">
        <f t="shared" si="12"/>
        <v>0.11884570362504289</v>
      </c>
      <c r="CJ32" s="22"/>
      <c r="CK32" s="18" t="str">
        <f t="shared" si="13"/>
        <v>19214</v>
      </c>
      <c r="CL32" s="18" t="str">
        <f t="shared" si="14"/>
        <v>中央市</v>
      </c>
      <c r="CM32" s="18">
        <f>VLOOKUP($CK32&amp;"_"&amp;$AZ$7,データシート1!$A:$BT,MATCH("ca_太陽光発電（10kW未満）",データシート1!$A$1:$BT$1,0),0)</f>
        <v>1607</v>
      </c>
      <c r="CN32" s="18">
        <f>VLOOKUP($CK32&amp;"_"&amp;$AZ$5,データシート1!$A:$BT,MATCH("ab_家庭",データシート1!$A$1:$BT$1,0),0)</f>
        <v>13842</v>
      </c>
      <c r="CO32" s="223">
        <f t="shared" si="15"/>
        <v>0.11609593989307904</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28381</v>
      </c>
      <c r="AY33" s="18" t="str">
        <f>IF(IFERROR(比較地域マスタ!$Z26,"")=0,"",IFERROR(比較地域マスタ!$Z26,""))</f>
        <v>稲美町</v>
      </c>
      <c r="BC33" s="844" t="str">
        <f t="shared" si="0"/>
        <v>28381</v>
      </c>
      <c r="BD33" s="1031" t="str">
        <f t="shared" si="2"/>
        <v>稲美町</v>
      </c>
      <c r="BE33" s="34">
        <f>VLOOKUP($BC33&amp;"_"&amp;$AZ$7,データシート1!$A:$BT,MATCH("cb_"&amp;BE$12,データシート1!$A$1:$BT$1,0),0)</f>
        <v>7610.5999999999931</v>
      </c>
      <c r="BF33" s="34">
        <f>VLOOKUP($BC33&amp;"_"&amp;$AZ$7,データシート1!$A:$BT,MATCH("cb_"&amp;BF$12,データシート1!$A$1:$BT$1,0),0)</f>
        <v>50327.39999999998</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57937.999999999971</v>
      </c>
      <c r="BL33" s="36"/>
      <c r="BM33" s="844" t="str">
        <f t="shared" si="4"/>
        <v>28381</v>
      </c>
      <c r="BN33" s="1031" t="str">
        <f t="shared" si="5"/>
        <v>稲美町</v>
      </c>
      <c r="BO33" s="34">
        <f>BE33*VLOOKUP(BO$12,別紙!$B$4:$E$10,MATCH("設備利用率",別紙!$B$4:$E$4,0),0)/100*8760/10^3</f>
        <v>9133.6332719999918</v>
      </c>
      <c r="BP33" s="34">
        <f>BF33*VLOOKUP(BP$12,別紙!$B$4:$E$10,MATCH("設備利用率",別紙!$B$4:$E$4,0),0)/100*8760/10^3</f>
        <v>66571.071623999975</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75704.704895999967</v>
      </c>
      <c r="BV33" s="36"/>
      <c r="BW33" s="33" t="str">
        <f t="shared" si="7"/>
        <v>28381</v>
      </c>
      <c r="BX33" s="33" t="str">
        <f t="shared" si="8"/>
        <v>稲美町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198318.18950846142</v>
      </c>
      <c r="BZ33" s="36"/>
      <c r="CA33" s="33" t="str">
        <f t="shared" si="9"/>
        <v>28381</v>
      </c>
      <c r="CB33" s="33" t="str">
        <f t="shared" si="10"/>
        <v>稲美町</v>
      </c>
      <c r="CC33" s="223">
        <f t="shared" si="11"/>
        <v>4.6055449046998771E-2</v>
      </c>
      <c r="CD33" s="223">
        <f t="shared" si="16"/>
        <v>0.3356780928113488</v>
      </c>
      <c r="CE33" s="223">
        <f t="shared" si="17"/>
        <v>0</v>
      </c>
      <c r="CF33" s="223">
        <f t="shared" si="18"/>
        <v>0</v>
      </c>
      <c r="CG33" s="223">
        <f t="shared" si="19"/>
        <v>0</v>
      </c>
      <c r="CH33" s="223">
        <f t="shared" si="20"/>
        <v>0</v>
      </c>
      <c r="CI33" s="223">
        <f t="shared" si="12"/>
        <v>0.38173354185834757</v>
      </c>
      <c r="CK33" s="18" t="str">
        <f t="shared" si="13"/>
        <v>28381</v>
      </c>
      <c r="CL33" s="18" t="str">
        <f t="shared" si="14"/>
        <v>稲美町</v>
      </c>
      <c r="CM33" s="18">
        <f>VLOOKUP($CK33&amp;"_"&amp;$AZ$7,データシート1!$A:$BT,MATCH("ca_太陽光発電（10kW未満）",データシート1!$A$1:$BT$1,0),0)</f>
        <v>1633</v>
      </c>
      <c r="CN33" s="18">
        <f>VLOOKUP($CK33&amp;"_"&amp;$AZ$5,データシート1!$A:$BT,MATCH("ab_家庭",データシート1!$A$1:$BT$1,0),0)</f>
        <v>12975</v>
      </c>
      <c r="CO33" s="223">
        <f t="shared" si="15"/>
        <v>0.12585741811175338</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09211</v>
      </c>
      <c r="AY34" s="18" t="str">
        <f>IF(IFERROR(比較地域マスタ!$Z27,"")=0,"",IFERROR(比較地域マスタ!$Z27,""))</f>
        <v>矢板市</v>
      </c>
      <c r="BC34" s="844" t="str">
        <f t="shared" si="0"/>
        <v>09211</v>
      </c>
      <c r="BD34" s="1031" t="str">
        <f t="shared" si="2"/>
        <v>矢板市</v>
      </c>
      <c r="BE34" s="34">
        <f>VLOOKUP($BC34&amp;"_"&amp;$AZ$7,データシート1!$A:$BT,MATCH("cb_"&amp;BE$12,データシート1!$A$1:$BT$1,0),0)</f>
        <v>6721.2999999999993</v>
      </c>
      <c r="BF34" s="34">
        <f>VLOOKUP($BC34&amp;"_"&amp;$AZ$7,データシート1!$A:$BT,MATCH("cb_"&amp;BF$12,データシート1!$A$1:$BT$1,0),0)</f>
        <v>92016.69999999991</v>
      </c>
      <c r="BG34" s="34">
        <f>VLOOKUP($BC34&amp;"_"&amp;$AZ$7,データシート1!$A:$BT,MATCH("cb_"&amp;BG$12,データシート1!$A$1:$BT$1,0),0)</f>
        <v>0</v>
      </c>
      <c r="BH34" s="34">
        <f>VLOOKUP($BC34&amp;"_"&amp;$AZ$7,データシート1!$A:$BT,MATCH("cb_"&amp;BH$12,データシート1!$A$1:$BT$1,0),0)</f>
        <v>209.9</v>
      </c>
      <c r="BI34" s="34">
        <f>VLOOKUP($BC34&amp;"_"&amp;$AZ$7,データシート1!$A:$BT,MATCH("cb_"&amp;BI$12,データシート1!$A$1:$BT$1,0),0)</f>
        <v>0</v>
      </c>
      <c r="BJ34" s="34">
        <f>VLOOKUP($BC34&amp;"_"&amp;$AZ$7,データシート1!$A:$BT,MATCH("cb_"&amp;BJ$12,データシート1!$A$1:$BT$1,0),0)</f>
        <v>909.67700000000002</v>
      </c>
      <c r="BK34" s="34">
        <f t="shared" si="3"/>
        <v>99857.576999999903</v>
      </c>
      <c r="BL34" s="36"/>
      <c r="BM34" s="844" t="str">
        <f t="shared" si="4"/>
        <v>09211</v>
      </c>
      <c r="BN34" s="1031" t="str">
        <f t="shared" si="5"/>
        <v>矢板市</v>
      </c>
      <c r="BO34" s="34">
        <f>BE34*VLOOKUP(BO$12,別紙!$B$4:$E$10,MATCH("設備利用率",別紙!$B$4:$E$4,0),0)/100*8760/10^3</f>
        <v>8066.366555999999</v>
      </c>
      <c r="BP34" s="34">
        <f>BF34*VLOOKUP(BP$12,別紙!$B$4:$E$10,MATCH("設備利用率",別紙!$B$4:$E$4,0),0)/100*8760/10^3</f>
        <v>121716.01009199988</v>
      </c>
      <c r="BQ34" s="34">
        <f>BG34*VLOOKUP(BQ$12,別紙!$B$4:$E$10,MATCH("設備利用率",別紙!$B$4:$E$4,0),0)/100*8760/10^3</f>
        <v>0</v>
      </c>
      <c r="BR34" s="34">
        <f>BH34*VLOOKUP(BR$12,別紙!$B$4:$E$10,MATCH("設備利用率",別紙!$B$4:$E$4,0),0)/100*8760/10^3</f>
        <v>1103.2343999999998</v>
      </c>
      <c r="BS34" s="34">
        <f>BI34*VLOOKUP(BS$12,別紙!$B$4:$E$10,MATCH("設備利用率",別紙!$B$4:$E$4,0),0)/100*8760/10^3</f>
        <v>0</v>
      </c>
      <c r="BT34" s="34">
        <f>BJ34*VLOOKUP(BT$12,別紙!$B$4:$E$10,MATCH("設備利用率",別紙!$B$4:$E$4,0),0)/100*8760/10^3</f>
        <v>6375.0164160000004</v>
      </c>
      <c r="BU34" s="34">
        <f t="shared" si="6"/>
        <v>137260.62746399987</v>
      </c>
      <c r="BV34" s="36"/>
      <c r="BW34" s="33" t="str">
        <f t="shared" si="7"/>
        <v>09211</v>
      </c>
      <c r="BX34" s="33" t="str">
        <f t="shared" si="8"/>
        <v>矢板市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173198.05957010994</v>
      </c>
      <c r="BZ34" s="36"/>
      <c r="CA34" s="33" t="str">
        <f t="shared" si="9"/>
        <v>09211</v>
      </c>
      <c r="CB34" s="33" t="str">
        <f t="shared" si="10"/>
        <v>矢板市</v>
      </c>
      <c r="CC34" s="223">
        <f t="shared" si="11"/>
        <v>4.6573076950292065E-2</v>
      </c>
      <c r="CD34" s="223">
        <f t="shared" si="16"/>
        <v>0.7027561994291841</v>
      </c>
      <c r="CE34" s="223">
        <f t="shared" si="17"/>
        <v>0</v>
      </c>
      <c r="CF34" s="223">
        <f t="shared" si="18"/>
        <v>6.3697849891523441E-3</v>
      </c>
      <c r="CG34" s="223">
        <f t="shared" si="19"/>
        <v>0</v>
      </c>
      <c r="CH34" s="223">
        <f t="shared" si="20"/>
        <v>3.6807666505174773E-2</v>
      </c>
      <c r="CI34" s="223">
        <f t="shared" si="12"/>
        <v>0.79250672787380316</v>
      </c>
      <c r="CK34" s="18" t="str">
        <f t="shared" si="13"/>
        <v>09211</v>
      </c>
      <c r="CL34" s="18" t="str">
        <f t="shared" si="14"/>
        <v>矢板市</v>
      </c>
      <c r="CM34" s="18">
        <f>VLOOKUP($CK34&amp;"_"&amp;$AZ$7,データシート1!$A:$BT,MATCH("ca_太陽光発電（10kW未満）",データシート1!$A$1:$BT$1,0),0)</f>
        <v>1399</v>
      </c>
      <c r="CN34" s="18">
        <f>VLOOKUP($CK34&amp;"_"&amp;$AZ$5,データシート1!$A:$BT,MATCH("ab_家庭",データシート1!$A$1:$BT$1,0),0)</f>
        <v>13292</v>
      </c>
      <c r="CO34" s="223">
        <f t="shared" si="15"/>
        <v>0.10525127896479085</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11385</v>
      </c>
      <c r="AY35" s="18" t="str">
        <f>IF(IFERROR(比較地域マスタ!$Z28,"")=0,"",IFERROR(比較地域マスタ!$Z28,""))</f>
        <v>上里町</v>
      </c>
      <c r="BC35" s="844" t="str">
        <f t="shared" si="0"/>
        <v>11385</v>
      </c>
      <c r="BD35" s="1031" t="str">
        <f t="shared" si="2"/>
        <v>上里町</v>
      </c>
      <c r="BE35" s="34">
        <f>VLOOKUP($BC35&amp;"_"&amp;$AZ$7,データシート1!$A:$BT,MATCH("cb_"&amp;BE$12,データシート1!$A$1:$BT$1,0),0)</f>
        <v>4870.5000000000036</v>
      </c>
      <c r="BF35" s="34">
        <f>VLOOKUP($BC35&amp;"_"&amp;$AZ$7,データシート1!$A:$BT,MATCH("cb_"&amp;BF$12,データシート1!$A$1:$BT$1,0),0)</f>
        <v>18786.100000000006</v>
      </c>
      <c r="BG35" s="34">
        <f>VLOOKUP($BC35&amp;"_"&amp;$AZ$7,データシート1!$A:$BT,MATCH("cb_"&amp;BG$12,データシート1!$A$1:$BT$1,0),0)</f>
        <v>0</v>
      </c>
      <c r="BH35" s="34">
        <f>VLOOKUP($BC35&amp;"_"&amp;$AZ$7,データシート1!$A:$BT,MATCH("cb_"&amp;BH$12,データシート1!$A$1:$BT$1,0),0)</f>
        <v>199</v>
      </c>
      <c r="BI35" s="34">
        <f>VLOOKUP($BC35&amp;"_"&amp;$AZ$7,データシート1!$A:$BT,MATCH("cb_"&amp;BI$12,データシート1!$A$1:$BT$1,0),0)</f>
        <v>0</v>
      </c>
      <c r="BJ35" s="34">
        <f>VLOOKUP($BC35&amp;"_"&amp;$AZ$7,データシート1!$A:$BT,MATCH("cb_"&amp;BJ$12,データシート1!$A$1:$BT$1,0),0)</f>
        <v>0</v>
      </c>
      <c r="BK35" s="34">
        <f t="shared" si="3"/>
        <v>23855.600000000009</v>
      </c>
      <c r="BL35" s="36"/>
      <c r="BM35" s="844" t="str">
        <f t="shared" si="4"/>
        <v>11385</v>
      </c>
      <c r="BN35" s="1031" t="str">
        <f t="shared" si="5"/>
        <v>上里町</v>
      </c>
      <c r="BO35" s="34">
        <f>BE35*VLOOKUP(BO$12,別紙!$B$4:$E$10,MATCH("設備利用率",別紙!$B$4:$E$4,0),0)/100*8760/10^3</f>
        <v>5845.1844600000049</v>
      </c>
      <c r="BP35" s="34">
        <f>BF35*VLOOKUP(BP$12,別紙!$B$4:$E$10,MATCH("設備利用率",別紙!$B$4:$E$4,0),0)/100*8760/10^3</f>
        <v>24849.501636000012</v>
      </c>
      <c r="BQ35" s="34">
        <f>BG35*VLOOKUP(BQ$12,別紙!$B$4:$E$10,MATCH("設備利用率",別紙!$B$4:$E$4,0),0)/100*8760/10^3</f>
        <v>0</v>
      </c>
      <c r="BR35" s="34">
        <f>BH35*VLOOKUP(BR$12,別紙!$B$4:$E$10,MATCH("設備利用率",別紙!$B$4:$E$4,0),0)/100*8760/10^3</f>
        <v>1045.944</v>
      </c>
      <c r="BS35" s="34">
        <f>BI35*VLOOKUP(BS$12,別紙!$B$4:$E$10,MATCH("設備利用率",別紙!$B$4:$E$4,0),0)/100*8760/10^3</f>
        <v>0</v>
      </c>
      <c r="BT35" s="34">
        <f>BJ35*VLOOKUP(BT$12,別紙!$B$4:$E$10,MATCH("設備利用率",別紙!$B$4:$E$4,0),0)/100*8760/10^3</f>
        <v>0</v>
      </c>
      <c r="BU35" s="34">
        <f t="shared" si="6"/>
        <v>31740.630096000015</v>
      </c>
      <c r="BV35" s="36"/>
      <c r="BW35" s="33" t="str">
        <f t="shared" si="7"/>
        <v>11385</v>
      </c>
      <c r="BX35" s="33" t="str">
        <f t="shared" si="8"/>
        <v>上里町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184275.1837024446</v>
      </c>
      <c r="BZ35" s="36"/>
      <c r="CA35" s="33" t="str">
        <f t="shared" si="9"/>
        <v>11385</v>
      </c>
      <c r="CB35" s="33" t="str">
        <f t="shared" si="10"/>
        <v>上里町</v>
      </c>
      <c r="CC35" s="223">
        <f t="shared" si="11"/>
        <v>3.1719867768187512E-2</v>
      </c>
      <c r="CD35" s="223">
        <f t="shared" si="16"/>
        <v>0.13484996263048282</v>
      </c>
      <c r="CE35" s="223">
        <f t="shared" si="17"/>
        <v>0</v>
      </c>
      <c r="CF35" s="223">
        <f t="shared" si="18"/>
        <v>5.6759894576413573E-3</v>
      </c>
      <c r="CG35" s="223">
        <f t="shared" si="19"/>
        <v>0</v>
      </c>
      <c r="CH35" s="223">
        <f t="shared" si="20"/>
        <v>0</v>
      </c>
      <c r="CI35" s="223">
        <f t="shared" si="12"/>
        <v>0.17224581985631168</v>
      </c>
      <c r="CK35" s="18" t="str">
        <f t="shared" si="13"/>
        <v>11385</v>
      </c>
      <c r="CL35" s="18" t="str">
        <f t="shared" si="14"/>
        <v>上里町</v>
      </c>
      <c r="CM35" s="18">
        <f>VLOOKUP($CK35&amp;"_"&amp;$AZ$7,データシート1!$A:$BT,MATCH("ca_太陽光発電（10kW未満）",データシート1!$A$1:$BT$1,0),0)</f>
        <v>916</v>
      </c>
      <c r="CN35" s="18">
        <f>VLOOKUP($CK35&amp;"_"&amp;$AZ$5,データシート1!$A:$BT,MATCH("ab_家庭",データシート1!$A$1:$BT$1,0),0)</f>
        <v>13282</v>
      </c>
      <c r="CO35" s="223">
        <f t="shared" si="15"/>
        <v>6.8965517241379309E-2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18205</v>
      </c>
      <c r="AY36" s="18" t="str">
        <f>IF(IFERROR(比較地域マスタ!$Z29,"")=0,"",IFERROR(比較地域マスタ!$Z29,""))</f>
        <v>大野市</v>
      </c>
      <c r="BC36" s="844" t="str">
        <f t="shared" si="0"/>
        <v>18205</v>
      </c>
      <c r="BD36" s="1031" t="str">
        <f t="shared" si="2"/>
        <v>大野市</v>
      </c>
      <c r="BE36" s="34">
        <f>VLOOKUP($BC36&amp;"_"&amp;$AZ$7,データシート1!$A:$BT,MATCH("cb_"&amp;BE$12,データシート1!$A$1:$BT$1,0),0)</f>
        <v>1584.81</v>
      </c>
      <c r="BF36" s="34">
        <f>VLOOKUP($BC36&amp;"_"&amp;$AZ$7,データシート1!$A:$BT,MATCH("cb_"&amp;BF$12,データシート1!$A$1:$BT$1,0),0)</f>
        <v>1240.0999999999997</v>
      </c>
      <c r="BG36" s="34">
        <f>VLOOKUP($BC36&amp;"_"&amp;$AZ$7,データシート1!$A:$BT,MATCH("cb_"&amp;BG$12,データシート1!$A$1:$BT$1,0),0)</f>
        <v>0</v>
      </c>
      <c r="BH36" s="34">
        <f>VLOOKUP($BC36&amp;"_"&amp;$AZ$7,データシート1!$A:$BT,MATCH("cb_"&amp;BH$12,データシート1!$A$1:$BT$1,0),0)</f>
        <v>1802.6</v>
      </c>
      <c r="BI36" s="34">
        <f>VLOOKUP($BC36&amp;"_"&amp;$AZ$7,データシート1!$A:$BT,MATCH("cb_"&amp;BI$12,データシート1!$A$1:$BT$1,0),0)</f>
        <v>0</v>
      </c>
      <c r="BJ36" s="34">
        <f>VLOOKUP($BC36&amp;"_"&amp;$AZ$7,データシート1!$A:$BT,MATCH("cb_"&amp;BJ$12,データシート1!$A$1:$BT$1,0),0)</f>
        <v>7350</v>
      </c>
      <c r="BK36" s="34">
        <f t="shared" si="3"/>
        <v>11977.51</v>
      </c>
      <c r="BL36" s="36"/>
      <c r="BM36" s="844" t="str">
        <f t="shared" si="4"/>
        <v>18205</v>
      </c>
      <c r="BN36" s="1031" t="str">
        <f t="shared" si="5"/>
        <v>大野市</v>
      </c>
      <c r="BO36" s="34">
        <f>BE36*VLOOKUP(BO$12,別紙!$B$4:$E$10,MATCH("設備利用率",別紙!$B$4:$E$4,0),0)/100*8760/10^3</f>
        <v>1901.9621771999996</v>
      </c>
      <c r="BP36" s="34">
        <f>BF36*VLOOKUP(BP$12,別紙!$B$4:$E$10,MATCH("設備利用率",別紙!$B$4:$E$4,0),0)/100*8760/10^3</f>
        <v>1640.3546759999995</v>
      </c>
      <c r="BQ36" s="34">
        <f>BG36*VLOOKUP(BQ$12,別紙!$B$4:$E$10,MATCH("設備利用率",別紙!$B$4:$E$4,0),0)/100*8760/10^3</f>
        <v>0</v>
      </c>
      <c r="BR36" s="34">
        <f>BH36*VLOOKUP(BR$12,別紙!$B$4:$E$10,MATCH("設備利用率",別紙!$B$4:$E$4,0),0)/100*8760/10^3</f>
        <v>9474.4655999999995</v>
      </c>
      <c r="BS36" s="34">
        <f>BI36*VLOOKUP(BS$12,別紙!$B$4:$E$10,MATCH("設備利用率",別紙!$B$4:$E$4,0),0)/100*8760/10^3</f>
        <v>0</v>
      </c>
      <c r="BT36" s="34">
        <f>BJ36*VLOOKUP(BT$12,別紙!$B$4:$E$10,MATCH("設備利用率",別紙!$B$4:$E$4,0),0)/100*8760/10^3</f>
        <v>51508.800000000003</v>
      </c>
      <c r="BU36" s="34">
        <f t="shared" si="6"/>
        <v>64525.582453199997</v>
      </c>
      <c r="BV36" s="36"/>
      <c r="BW36" s="33" t="str">
        <f t="shared" si="7"/>
        <v>18205</v>
      </c>
      <c r="BX36" s="33" t="str">
        <f t="shared" si="8"/>
        <v>大野市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221916.02962930829</v>
      </c>
      <c r="BZ36" s="36"/>
      <c r="CA36" s="33" t="str">
        <f t="shared" si="9"/>
        <v>18205</v>
      </c>
      <c r="CB36" s="33" t="str">
        <f t="shared" si="10"/>
        <v>大野市</v>
      </c>
      <c r="CC36" s="223">
        <f t="shared" si="11"/>
        <v>8.5706389951959051E-3</v>
      </c>
      <c r="CD36" s="223">
        <f t="shared" si="16"/>
        <v>7.3917809305622103E-3</v>
      </c>
      <c r="CE36" s="223">
        <f t="shared" si="17"/>
        <v>0</v>
      </c>
      <c r="CF36" s="223">
        <f t="shared" si="18"/>
        <v>4.2693921731685097E-2</v>
      </c>
      <c r="CG36" s="223">
        <f t="shared" si="19"/>
        <v>0</v>
      </c>
      <c r="CH36" s="223">
        <f t="shared" si="20"/>
        <v>0.23210941582742373</v>
      </c>
      <c r="CI36" s="223">
        <f t="shared" si="12"/>
        <v>0.29076575748486694</v>
      </c>
      <c r="CK36" s="18" t="str">
        <f t="shared" si="13"/>
        <v>18205</v>
      </c>
      <c r="CL36" s="18" t="str">
        <f t="shared" si="14"/>
        <v>大野市</v>
      </c>
      <c r="CM36" s="18">
        <f>VLOOKUP($CK36&amp;"_"&amp;$AZ$7,データシート1!$A:$BT,MATCH("ca_太陽光発電（10kW未満）",データシート1!$A$1:$BT$1,0),0)</f>
        <v>325</v>
      </c>
      <c r="CN36" s="18">
        <f>VLOOKUP($CK36&amp;"_"&amp;$AZ$5,データシート1!$A:$BT,MATCH("ab_家庭",データシート1!$A$1:$BT$1,0),0)</f>
        <v>11550</v>
      </c>
      <c r="CO36" s="223">
        <f t="shared" si="15"/>
        <v>2.813852813852814E-2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40447</v>
      </c>
      <c r="AY37" s="18" t="str">
        <f>IF(IFERROR(比較地域マスタ!$Z30,"")=0,"",IFERROR(比較地域マスタ!$Z30,""))</f>
        <v>筑前町</v>
      </c>
      <c r="BC37" s="844" t="str">
        <f t="shared" si="0"/>
        <v>40447</v>
      </c>
      <c r="BD37" s="1031" t="str">
        <f t="shared" si="2"/>
        <v>筑前町</v>
      </c>
      <c r="BE37" s="34">
        <f>VLOOKUP($BC37&amp;"_"&amp;$AZ$7,データシート1!$A:$BT,MATCH("cb_"&amp;BE$12,データシート1!$A$1:$BT$1,0),0)</f>
        <v>9020.6699999999892</v>
      </c>
      <c r="BF37" s="34">
        <f>VLOOKUP($BC37&amp;"_"&amp;$AZ$7,データシート1!$A:$BT,MATCH("cb_"&amp;BF$12,データシート1!$A$1:$BT$1,0),0)</f>
        <v>11648.550000000003</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5700</v>
      </c>
      <c r="BK37" s="34">
        <f t="shared" si="3"/>
        <v>26369.219999999994</v>
      </c>
      <c r="BL37" s="36"/>
      <c r="BM37" s="844" t="str">
        <f t="shared" si="4"/>
        <v>40447</v>
      </c>
      <c r="BN37" s="1031" t="str">
        <f t="shared" si="5"/>
        <v>筑前町</v>
      </c>
      <c r="BO37" s="34">
        <f>BE37*VLOOKUP(BO$12,別紙!$B$4:$E$10,MATCH("設備利用率",別紙!$B$4:$E$4,0),0)/100*8760/10^3</f>
        <v>10825.886480399984</v>
      </c>
      <c r="BP37" s="34">
        <f>BF37*VLOOKUP(BP$12,別紙!$B$4:$E$10,MATCH("設備利用率",別紙!$B$4:$E$4,0),0)/100*8760/10^3</f>
        <v>15408.235998000004</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39945.599999999999</v>
      </c>
      <c r="BU37" s="34">
        <f t="shared" si="6"/>
        <v>66179.722478399985</v>
      </c>
      <c r="BV37" s="36"/>
      <c r="BW37" s="33" t="str">
        <f t="shared" si="7"/>
        <v>40447</v>
      </c>
      <c r="BX37" s="33" t="str">
        <f t="shared" si="8"/>
        <v>筑前町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135372.28738140277</v>
      </c>
      <c r="BZ37" s="36"/>
      <c r="CA37" s="33" t="str">
        <f t="shared" si="9"/>
        <v>40447</v>
      </c>
      <c r="CB37" s="33" t="str">
        <f t="shared" si="10"/>
        <v>筑前町</v>
      </c>
      <c r="CC37" s="223">
        <f t="shared" si="11"/>
        <v>7.99712163383835E-2</v>
      </c>
      <c r="CD37" s="223">
        <f t="shared" si="16"/>
        <v>0.11382119853370198</v>
      </c>
      <c r="CE37" s="223">
        <f t="shared" si="17"/>
        <v>0</v>
      </c>
      <c r="CF37" s="223">
        <f t="shared" si="18"/>
        <v>0</v>
      </c>
      <c r="CG37" s="223">
        <f t="shared" si="19"/>
        <v>0</v>
      </c>
      <c r="CH37" s="223">
        <f t="shared" si="20"/>
        <v>0.29507959695957431</v>
      </c>
      <c r="CI37" s="223">
        <f t="shared" si="12"/>
        <v>0.48887201183165979</v>
      </c>
      <c r="CK37" s="18" t="str">
        <f t="shared" si="13"/>
        <v>40447</v>
      </c>
      <c r="CL37" s="18" t="str">
        <f t="shared" si="14"/>
        <v>筑前町</v>
      </c>
      <c r="CM37" s="18">
        <f>VLOOKUP($CK37&amp;"_"&amp;$AZ$7,データシート1!$A:$BT,MATCH("ca_太陽光発電（10kW未満）",データシート1!$A$1:$BT$1,0),0)</f>
        <v>1830</v>
      </c>
      <c r="CN37" s="18">
        <f>VLOOKUP($CK37&amp;"_"&amp;$AZ$5,データシート1!$A:$BT,MATCH("ab_家庭",データシート1!$A$1:$BT$1,0),0)</f>
        <v>12032</v>
      </c>
      <c r="CO37" s="223">
        <f t="shared" si="15"/>
        <v>0.15209441489361702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41210</v>
      </c>
      <c r="AY38" s="18" t="str">
        <f>IF(IFERROR(比較地域マスタ!$Z31,"")=0,"",IFERROR(比較地域マスタ!$Z31,""))</f>
        <v>神埼市</v>
      </c>
      <c r="BC38" s="844" t="str">
        <f t="shared" si="0"/>
        <v>41210</v>
      </c>
      <c r="BD38" s="1031" t="str">
        <f t="shared" si="2"/>
        <v>神埼市</v>
      </c>
      <c r="BE38" s="34">
        <f>VLOOKUP($BC38&amp;"_"&amp;$AZ$7,データシート1!$A:$BT,MATCH("cb_"&amp;BE$12,データシート1!$A$1:$BT$1,0),0)</f>
        <v>8620.7760000000017</v>
      </c>
      <c r="BF38" s="34">
        <f>VLOOKUP($BC38&amp;"_"&amp;$AZ$7,データシート1!$A:$BT,MATCH("cb_"&amp;BF$12,データシート1!$A$1:$BT$1,0),0)</f>
        <v>32933.659999999996</v>
      </c>
      <c r="BG38" s="34">
        <f>VLOOKUP($BC38&amp;"_"&amp;$AZ$7,データシート1!$A:$BT,MATCH("cb_"&amp;BG$12,データシート1!$A$1:$BT$1,0),0)</f>
        <v>0</v>
      </c>
      <c r="BH38" s="34">
        <f>VLOOKUP($BC38&amp;"_"&amp;$AZ$7,データシート1!$A:$BT,MATCH("cb_"&amp;BH$12,データシート1!$A$1:$BT$1,0),0)</f>
        <v>199</v>
      </c>
      <c r="BI38" s="34">
        <f>VLOOKUP($BC38&amp;"_"&amp;$AZ$7,データシート1!$A:$BT,MATCH("cb_"&amp;BI$12,データシート1!$A$1:$BT$1,0),0)</f>
        <v>0</v>
      </c>
      <c r="BJ38" s="34">
        <f>VLOOKUP($BC38&amp;"_"&amp;$AZ$7,データシート1!$A:$BT,MATCH("cb_"&amp;BJ$12,データシート1!$A$1:$BT$1,0),0)</f>
        <v>49</v>
      </c>
      <c r="BK38" s="34">
        <f t="shared" si="3"/>
        <v>41802.436000000002</v>
      </c>
      <c r="BL38" s="36"/>
      <c r="BM38" s="844" t="str">
        <f t="shared" si="4"/>
        <v>41210</v>
      </c>
      <c r="BN38" s="1031" t="str">
        <f t="shared" si="5"/>
        <v>神埼市</v>
      </c>
      <c r="BO38" s="34">
        <f>BE38*VLOOKUP(BO$12,別紙!$B$4:$E$10,MATCH("設備利用率",別紙!$B$4:$E$4,0),0)/100*8760/10^3</f>
        <v>10345.965693120001</v>
      </c>
      <c r="BP38" s="34">
        <f>BF38*VLOOKUP(BP$12,別紙!$B$4:$E$10,MATCH("設備利用率",別紙!$B$4:$E$4,0),0)/100*8760/10^3</f>
        <v>43563.328101599996</v>
      </c>
      <c r="BQ38" s="34">
        <f>BG38*VLOOKUP(BQ$12,別紙!$B$4:$E$10,MATCH("設備利用率",別紙!$B$4:$E$4,0),0)/100*8760/10^3</f>
        <v>0</v>
      </c>
      <c r="BR38" s="34">
        <f>BH38*VLOOKUP(BR$12,別紙!$B$4:$E$10,MATCH("設備利用率",別紙!$B$4:$E$4,0),0)/100*8760/10^3</f>
        <v>1045.944</v>
      </c>
      <c r="BS38" s="34">
        <f>BI38*VLOOKUP(BS$12,別紙!$B$4:$E$10,MATCH("設備利用率",別紙!$B$4:$E$4,0),0)/100*8760/10^3</f>
        <v>0</v>
      </c>
      <c r="BT38" s="34">
        <f>BJ38*VLOOKUP(BT$12,別紙!$B$4:$E$10,MATCH("設備利用率",別紙!$B$4:$E$4,0),0)/100*8760/10^3</f>
        <v>343.392</v>
      </c>
      <c r="BU38" s="34">
        <f t="shared" si="6"/>
        <v>55298.62979472</v>
      </c>
      <c r="BV38" s="36"/>
      <c r="BW38" s="33" t="str">
        <f t="shared" si="7"/>
        <v>41210</v>
      </c>
      <c r="BX38" s="33" t="str">
        <f t="shared" si="8"/>
        <v>神埼市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215252.88534600192</v>
      </c>
      <c r="BZ38" s="36"/>
      <c r="CA38" s="33" t="str">
        <f t="shared" si="9"/>
        <v>41210</v>
      </c>
      <c r="CB38" s="33" t="str">
        <f t="shared" si="10"/>
        <v>神埼市</v>
      </c>
      <c r="CC38" s="223">
        <f t="shared" si="11"/>
        <v>4.8064236985672373E-2</v>
      </c>
      <c r="CD38" s="223">
        <f t="shared" si="16"/>
        <v>0.20238208668643584</v>
      </c>
      <c r="CE38" s="223">
        <f t="shared" si="17"/>
        <v>0</v>
      </c>
      <c r="CF38" s="223">
        <f t="shared" si="18"/>
        <v>4.8591404399468468E-3</v>
      </c>
      <c r="CG38" s="223">
        <f t="shared" si="19"/>
        <v>0</v>
      </c>
      <c r="CH38" s="223">
        <f t="shared" si="20"/>
        <v>1.5952956888267706E-3</v>
      </c>
      <c r="CI38" s="223">
        <f t="shared" si="12"/>
        <v>0.25690075980088184</v>
      </c>
      <c r="CK38" s="18" t="str">
        <f t="shared" si="13"/>
        <v>41210</v>
      </c>
      <c r="CL38" s="18" t="str">
        <f t="shared" si="14"/>
        <v>神埼市</v>
      </c>
      <c r="CM38" s="18">
        <f>VLOOKUP($CK38&amp;"_"&amp;$AZ$7,データシート1!$A:$BT,MATCH("ca_太陽光発電（10kW未満）",データシート1!$A$1:$BT$1,0),0)</f>
        <v>1790</v>
      </c>
      <c r="CN38" s="18">
        <f>VLOOKUP($CK38&amp;"_"&amp;$AZ$5,データシート1!$A:$BT,MATCH("ab_家庭",データシート1!$A$1:$BT$1,0),0)</f>
        <v>12256</v>
      </c>
      <c r="CO38" s="223">
        <f t="shared" si="15"/>
        <v>0.14605091383812011</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38401</v>
      </c>
      <c r="AY39" s="18" t="str">
        <f>IF(IFERROR(比較地域マスタ!$Z32,"")=0,"",IFERROR(比較地域マスタ!$Z32,""))</f>
        <v>松前町</v>
      </c>
      <c r="BC39" s="844" t="str">
        <f t="shared" si="0"/>
        <v>38401</v>
      </c>
      <c r="BD39" s="1031" t="str">
        <f t="shared" si="2"/>
        <v>松前町</v>
      </c>
      <c r="BE39" s="34">
        <f>VLOOKUP($BC39&amp;"_"&amp;$AZ$7,データシート1!$A:$BT,MATCH("cb_"&amp;BE$12,データシート1!$A$1:$BT$1,0),0)</f>
        <v>7622.9779999999828</v>
      </c>
      <c r="BF39" s="34">
        <f>VLOOKUP($BC39&amp;"_"&amp;$AZ$7,データシート1!$A:$BT,MATCH("cb_"&amp;BF$12,データシート1!$A$1:$BT$1,0),0)</f>
        <v>13135.399999999998</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20758.377999999982</v>
      </c>
      <c r="BL39" s="36"/>
      <c r="BM39" s="844" t="str">
        <f t="shared" si="4"/>
        <v>38401</v>
      </c>
      <c r="BN39" s="1031" t="str">
        <f t="shared" si="5"/>
        <v>松前町</v>
      </c>
      <c r="BO39" s="34">
        <f>BE39*VLOOKUP(BO$12,別紙!$B$4:$E$10,MATCH("設備利用率",別紙!$B$4:$E$4,0),0)/100*8760/10^3</f>
        <v>9148.48835735998</v>
      </c>
      <c r="BP39" s="34">
        <f>BF39*VLOOKUP(BP$12,別紙!$B$4:$E$10,MATCH("設備利用率",別紙!$B$4:$E$4,0),0)/100*8760/10^3</f>
        <v>17374.981703999998</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26523.470061359978</v>
      </c>
      <c r="BV39" s="36"/>
      <c r="BW39" s="33" t="str">
        <f t="shared" si="7"/>
        <v>38401</v>
      </c>
      <c r="BX39" s="33" t="str">
        <f t="shared" si="8"/>
        <v>松前町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234075.83659126007</v>
      </c>
      <c r="BZ39" s="36"/>
      <c r="CA39" s="33" t="str">
        <f t="shared" si="9"/>
        <v>38401</v>
      </c>
      <c r="CB39" s="33" t="str">
        <f t="shared" si="10"/>
        <v>松前町</v>
      </c>
      <c r="CC39" s="223">
        <f t="shared" si="11"/>
        <v>3.9083437618274722E-2</v>
      </c>
      <c r="CD39" s="223">
        <f t="shared" si="16"/>
        <v>7.4228002159573384E-2</v>
      </c>
      <c r="CE39" s="223">
        <f t="shared" si="17"/>
        <v>0</v>
      </c>
      <c r="CF39" s="223">
        <f t="shared" si="18"/>
        <v>0</v>
      </c>
      <c r="CG39" s="223">
        <f t="shared" si="19"/>
        <v>0</v>
      </c>
      <c r="CH39" s="223">
        <f t="shared" si="20"/>
        <v>0</v>
      </c>
      <c r="CI39" s="223">
        <f t="shared" si="12"/>
        <v>0.11331143977784811</v>
      </c>
      <c r="CK39" s="18" t="str">
        <f t="shared" si="13"/>
        <v>38401</v>
      </c>
      <c r="CL39" s="18" t="str">
        <f t="shared" si="14"/>
        <v>松前町</v>
      </c>
      <c r="CM39" s="18">
        <f>VLOOKUP($CK39&amp;"_"&amp;$AZ$7,データシート1!$A:$BT,MATCH("ca_太陽光発電（10kW未満）",データシート1!$A$1:$BT$1,0),0)</f>
        <v>1537</v>
      </c>
      <c r="CN39" s="18">
        <f>VLOOKUP($CK39&amp;"_"&amp;$AZ$5,データシート1!$A:$BT,MATCH("ab_家庭",データシート1!$A$1:$BT$1,0),0)</f>
        <v>13738</v>
      </c>
      <c r="CO39" s="223">
        <f t="shared" si="15"/>
        <v>0.11187945843645364</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37204</v>
      </c>
      <c r="AY40" s="18" t="str">
        <f>IF(IFERROR(比較地域マスタ!$Z33,"")=0,"",IFERROR(比較地域マスタ!$Z33,""))</f>
        <v>善通寺市</v>
      </c>
      <c r="BC40" s="844" t="str">
        <f t="shared" si="0"/>
        <v>37204</v>
      </c>
      <c r="BD40" s="1031" t="str">
        <f t="shared" si="2"/>
        <v>善通寺市</v>
      </c>
      <c r="BE40" s="34">
        <f>VLOOKUP($BC40&amp;"_"&amp;$AZ$7,データシート1!$A:$BT,MATCH("cb_"&amp;BE$12,データシート1!$A$1:$BT$1,0),0)</f>
        <v>6420.5110000000032</v>
      </c>
      <c r="BF40" s="34">
        <f>VLOOKUP($BC40&amp;"_"&amp;$AZ$7,データシート1!$A:$BT,MATCH("cb_"&amp;BF$12,データシート1!$A$1:$BT$1,0),0)</f>
        <v>15245.678999999996</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21666.19</v>
      </c>
      <c r="BL40" s="36"/>
      <c r="BM40" s="844" t="str">
        <f t="shared" si="4"/>
        <v>37204</v>
      </c>
      <c r="BN40" s="1031" t="str">
        <f t="shared" si="5"/>
        <v>善通寺市</v>
      </c>
      <c r="BO40" s="34">
        <f>BE40*VLOOKUP(BO$12,別紙!$B$4:$E$10,MATCH("設備利用率",別紙!$B$4:$E$4,0),0)/100*8760/10^3</f>
        <v>7705.3836613200028</v>
      </c>
      <c r="BP40" s="34">
        <f>BF40*VLOOKUP(BP$12,別紙!$B$4:$E$10,MATCH("設備利用率",別紙!$B$4:$E$4,0),0)/100*8760/10^3</f>
        <v>20166.374354039992</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27871.758015359996</v>
      </c>
      <c r="BV40" s="36"/>
      <c r="BW40" s="33" t="str">
        <f t="shared" si="7"/>
        <v>37204</v>
      </c>
      <c r="BX40" s="33" t="str">
        <f t="shared" si="8"/>
        <v>善通寺市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183311.43542323427</v>
      </c>
      <c r="BZ40" s="36"/>
      <c r="CA40" s="33" t="str">
        <f t="shared" si="9"/>
        <v>37204</v>
      </c>
      <c r="CB40" s="33" t="str">
        <f t="shared" si="10"/>
        <v>善通寺市</v>
      </c>
      <c r="CC40" s="223">
        <f t="shared" si="11"/>
        <v>4.2034386144702923E-2</v>
      </c>
      <c r="CD40" s="223">
        <f t="shared" si="16"/>
        <v>0.11001154569260414</v>
      </c>
      <c r="CE40" s="223">
        <f t="shared" si="17"/>
        <v>0</v>
      </c>
      <c r="CF40" s="223">
        <f t="shared" si="18"/>
        <v>0</v>
      </c>
      <c r="CG40" s="223">
        <f t="shared" si="19"/>
        <v>0</v>
      </c>
      <c r="CH40" s="223">
        <f t="shared" si="20"/>
        <v>0</v>
      </c>
      <c r="CI40" s="223">
        <f t="shared" si="12"/>
        <v>0.15204593183730708</v>
      </c>
      <c r="CK40" s="18" t="str">
        <f t="shared" si="13"/>
        <v>37204</v>
      </c>
      <c r="CL40" s="18" t="str">
        <f t="shared" si="14"/>
        <v>善通寺市</v>
      </c>
      <c r="CM40" s="18">
        <f>VLOOKUP($CK40&amp;"_"&amp;$AZ$7,データシート1!$A:$BT,MATCH("ca_太陽光発電（10kW未満）",データシート1!$A$1:$BT$1,0),0)</f>
        <v>1267</v>
      </c>
      <c r="CN40" s="18">
        <f>VLOOKUP($CK40&amp;"_"&amp;$AZ$5,データシート1!$A:$BT,MATCH("ab_家庭",データシート1!$A$1:$BT$1,0),0)</f>
        <v>14916</v>
      </c>
      <c r="CO40" s="223">
        <f t="shared" si="15"/>
        <v>8.4942343791901312E-2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22223</v>
      </c>
      <c r="AY41" s="18" t="str">
        <f>IF(IFERROR(比較地域マスタ!$Z34,"")=0,"",IFERROR(比較地域マスタ!$Z34,""))</f>
        <v>御前崎市</v>
      </c>
      <c r="BC41" s="844" t="str">
        <f t="shared" si="0"/>
        <v>22223</v>
      </c>
      <c r="BD41" s="1031" t="str">
        <f t="shared" si="2"/>
        <v>御前崎市</v>
      </c>
      <c r="BE41" s="34">
        <f>VLOOKUP($BC41&amp;"_"&amp;$AZ$7,データシート1!$A:$BT,MATCH("cb_"&amp;BE$12,データシート1!$A$1:$BT$1,0),0)</f>
        <v>7120.9999999999982</v>
      </c>
      <c r="BF41" s="34">
        <f>VLOOKUP($BC41&amp;"_"&amp;$AZ$7,データシート1!$A:$BT,MATCH("cb_"&amp;BF$12,データシート1!$A$1:$BT$1,0),0)</f>
        <v>54724.399999999994</v>
      </c>
      <c r="BG41" s="34">
        <f>VLOOKUP($BC41&amp;"_"&amp;$AZ$7,データシート1!$A:$BT,MATCH("cb_"&amp;BG$12,データシート1!$A$1:$BT$1,0),0)</f>
        <v>22891.5</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740</v>
      </c>
      <c r="BK41" s="34">
        <f t="shared" si="3"/>
        <v>85476.9</v>
      </c>
      <c r="BL41" s="36"/>
      <c r="BM41" s="844" t="str">
        <f t="shared" si="4"/>
        <v>22223</v>
      </c>
      <c r="BN41" s="1031" t="str">
        <f t="shared" si="5"/>
        <v>御前崎市</v>
      </c>
      <c r="BO41" s="34">
        <f>BE41*VLOOKUP(BO$12,別紙!$B$4:$E$10,MATCH("設備利用率",別紙!$B$4:$E$4,0),0)/100*8760/10^3</f>
        <v>8546.0545199999979</v>
      </c>
      <c r="BP41" s="34">
        <f>BF41*VLOOKUP(BP$12,別紙!$B$4:$E$10,MATCH("設備利用率",別紙!$B$4:$E$4,0),0)/100*8760/10^3</f>
        <v>72387.247344000003</v>
      </c>
      <c r="BQ41" s="34">
        <f>BG41*VLOOKUP(BQ$12,別紙!$B$4:$E$10,MATCH("設備利用率",別紙!$B$4:$E$4,0),0)/100*8760/10^3</f>
        <v>49731.325920000003</v>
      </c>
      <c r="BR41" s="34">
        <f>BH41*VLOOKUP(BR$12,別紙!$B$4:$E$10,MATCH("設備利用率",別紙!$B$4:$E$4,0),0)/100*8760/10^3</f>
        <v>0</v>
      </c>
      <c r="BS41" s="34">
        <f>BI41*VLOOKUP(BS$12,別紙!$B$4:$E$10,MATCH("設備利用率",別紙!$B$4:$E$4,0),0)/100*8760/10^3</f>
        <v>0</v>
      </c>
      <c r="BT41" s="34">
        <f>BJ41*VLOOKUP(BT$12,別紙!$B$4:$E$10,MATCH("設備利用率",別紙!$B$4:$E$4,0),0)/100*8760/10^3</f>
        <v>5185.92</v>
      </c>
      <c r="BU41" s="34">
        <f t="shared" si="6"/>
        <v>135850.54778400002</v>
      </c>
      <c r="BV41" s="36"/>
      <c r="BW41" s="33" t="str">
        <f t="shared" si="7"/>
        <v>22223</v>
      </c>
      <c r="BX41" s="33" t="str">
        <f t="shared" si="8"/>
        <v>御前崎市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213516.4233648621</v>
      </c>
      <c r="BZ41" s="36"/>
      <c r="CA41" s="33" t="str">
        <f t="shared" si="9"/>
        <v>22223</v>
      </c>
      <c r="CB41" s="33" t="str">
        <f t="shared" si="10"/>
        <v>御前崎市</v>
      </c>
      <c r="CC41" s="223">
        <f t="shared" si="11"/>
        <v>4.0025279485860862E-2</v>
      </c>
      <c r="CD41" s="223">
        <f t="shared" si="16"/>
        <v>0.33902425960134647</v>
      </c>
      <c r="CE41" s="223">
        <f t="shared" si="17"/>
        <v>0.23291569396054324</v>
      </c>
      <c r="CF41" s="223">
        <f t="shared" si="18"/>
        <v>0</v>
      </c>
      <c r="CG41" s="223">
        <f t="shared" si="19"/>
        <v>0</v>
      </c>
      <c r="CH41" s="223">
        <f t="shared" si="20"/>
        <v>2.4288155066826748E-2</v>
      </c>
      <c r="CI41" s="223">
        <f t="shared" si="12"/>
        <v>0.63625338811457732</v>
      </c>
      <c r="CK41" s="18" t="str">
        <f t="shared" si="13"/>
        <v>22223</v>
      </c>
      <c r="CL41" s="18" t="str">
        <f t="shared" si="14"/>
        <v>御前崎市</v>
      </c>
      <c r="CM41" s="18">
        <f>VLOOKUP($CK41&amp;"_"&amp;$AZ$7,データシート1!$A:$BT,MATCH("ca_太陽光発電（10kW未満）",データシート1!$A$1:$BT$1,0),0)</f>
        <v>1440</v>
      </c>
      <c r="CN41" s="18">
        <f>VLOOKUP($CK41&amp;"_"&amp;$AZ$5,データシート1!$A:$BT,MATCH("ab_家庭",データシート1!$A$1:$BT$1,0),0)</f>
        <v>12095</v>
      </c>
      <c r="CO41" s="223">
        <f t="shared" si="15"/>
        <v>0.11905746176105829</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40609</v>
      </c>
      <c r="AY72" s="18" t="str">
        <f>IF(IFERROR(比較地域マスタ!$AE7,"")=0,"",IFERROR(比較地域マスタ!$AE7,""))</f>
        <v>赤村</v>
      </c>
      <c r="AZ72" s="16"/>
      <c r="BA72" s="22">
        <v>1</v>
      </c>
      <c r="BB72" s="22">
        <v>1</v>
      </c>
      <c r="BC72" s="18" t="str">
        <f>AX72</f>
        <v>40609</v>
      </c>
      <c r="BD72" s="18" t="str">
        <f>AY72</f>
        <v>赤村</v>
      </c>
      <c r="BE72" s="33">
        <f>VLOOKUP(BC72&amp;"_"&amp;$AZ$9,データシート3!A:AB,MATCH("ea_"&amp;"太陽光（建物系）"&amp;"_年間発電",データシート3!$A$1:$AB$1,0),0)/10^3+VLOOKUP(BC72&amp;"_"&amp;$AZ$9,データシート3!A:AB,MATCH("ea_"&amp;"太陽光（土地系）"&amp;"_年間発電",データシート3!$A$1:$AB$1,0),0)/10^3</f>
        <v>119518.75</v>
      </c>
      <c r="BF72" s="33">
        <f>VLOOKUP(BC72&amp;"_"&amp;$AZ$9,データシート3!A:AB,MATCH("ea_"&amp;"風力（陸上）"&amp;"_年間発電",データシート3!$A$1:$AB$1,0),0)/10^3</f>
        <v>43504.607000000011</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163023.35700000002</v>
      </c>
      <c r="BJ72" s="33">
        <f>(VLOOKUP($BC72&amp;"_"&amp;$AZ$8,データシート3!$A:$AN,MATCH("da_合計",データシート3!$A$1:$AN$1,0),0))/10^3</f>
        <v>11300.210838736033</v>
      </c>
      <c r="BK72" s="33">
        <f t="shared" ref="BK72:BK103" si="21">BI72-BJ72</f>
        <v>151723.14616126398</v>
      </c>
      <c r="BL72" s="33">
        <f t="shared" ref="BL72:BL103" si="22">IF(BK72&gt;0,0,BK72)</f>
        <v>0</v>
      </c>
      <c r="BM72" s="33">
        <f t="shared" ref="BM72:BM103" si="23">IF(BK72&gt;0,BK72,0)</f>
        <v>151723.14616126398</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40228</v>
      </c>
      <c r="AY73" s="18" t="str">
        <f>IF(IFERROR(比較地域マスタ!$AE8,"")=0,"",IFERROR(比較地域マスタ!$AE8,""))</f>
        <v>朝倉市</v>
      </c>
      <c r="AZ73" s="16"/>
      <c r="BA73" s="22">
        <v>2</v>
      </c>
      <c r="BB73" s="22">
        <v>1</v>
      </c>
      <c r="BC73" s="18" t="str">
        <f t="shared" ref="BC73:BC136" si="24">AX73</f>
        <v>40228</v>
      </c>
      <c r="BD73" s="18" t="str">
        <f t="shared" ref="BD73:BD136" si="25">AY73</f>
        <v>朝倉市</v>
      </c>
      <c r="BE73" s="33">
        <f>VLOOKUP(BC73&amp;"_"&amp;$AZ$9,データシート3!A:AB,MATCH("ea_"&amp;"太陽光（建物系）"&amp;"_年間発電",データシート3!$A$1:$AB$1,0),0)/10^3+VLOOKUP(BC73&amp;"_"&amp;$AZ$9,データシート3!A:AB,MATCH("ea_"&amp;"太陽光（土地系）"&amp;"_年間発電",データシート3!$A$1:$AB$1,0),0)/10^3</f>
        <v>1347948.392</v>
      </c>
      <c r="BF73" s="33">
        <f>VLOOKUP(BC73&amp;"_"&amp;$AZ$9,データシート3!A:AB,MATCH("ea_"&amp;"風力（陸上）"&amp;"_年間発電",データシート3!$A$1:$AB$1,0),0)/10^3</f>
        <v>383377.08100000006</v>
      </c>
      <c r="BG73" s="33">
        <f>VLOOKUP(BC73&amp;"_"&amp;$AZ$9,データシート3!A:AB,MATCH("ea_"&amp;"中小水（河川）"&amp;"_年間発電",データシート3!$A$1:$AB$1,0),0)/10^3+VLOOKUP(BC73&amp;"_"&amp;$AZ$9,データシート3!A:AB,MATCH("ea_"&amp;"中小水（農業用水路）"&amp;"_年間発電",データシート3!$A$1:$AB$1,0),0)/10^3</f>
        <v>4551.268</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2.698</v>
      </c>
      <c r="BI73" s="33">
        <f t="shared" ref="BI73:BI136" si="26">SUM(BE73:BH73)</f>
        <v>1735879.439</v>
      </c>
      <c r="BJ73" s="33">
        <f>(VLOOKUP($BC73&amp;"_"&amp;$AZ$8,データシート3!$A:$AN,MATCH("da_合計",データシート3!$A$1:$AN$1,0),0))/10^3</f>
        <v>500119.68136316532</v>
      </c>
      <c r="BK73" s="33">
        <f t="shared" si="21"/>
        <v>1235759.7576368346</v>
      </c>
      <c r="BL73" s="33">
        <f t="shared" si="22"/>
        <v>0</v>
      </c>
      <c r="BM73" s="33">
        <f t="shared" si="23"/>
        <v>1235759.7576368346</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40381</v>
      </c>
      <c r="AY74" s="18" t="str">
        <f>IF(IFERROR(比較地域マスタ!$AE9,"")=0,"",IFERROR(比較地域マスタ!$AE9,""))</f>
        <v>芦屋町</v>
      </c>
      <c r="AZ74" s="16"/>
      <c r="BA74" s="22">
        <v>3</v>
      </c>
      <c r="BB74" s="22">
        <v>1</v>
      </c>
      <c r="BC74" s="18" t="str">
        <f t="shared" si="24"/>
        <v>40381</v>
      </c>
      <c r="BD74" s="18" t="str">
        <f t="shared" si="25"/>
        <v>芦屋町</v>
      </c>
      <c r="BE74" s="33">
        <f>VLOOKUP(BC74&amp;"_"&amp;$AZ$9,データシート3!A:AB,MATCH("ea_"&amp;"太陽光（建物系）"&amp;"_年間発電",データシート3!$A$1:$AB$1,0),0)/10^3+VLOOKUP(BC74&amp;"_"&amp;$AZ$9,データシート3!A:AB,MATCH("ea_"&amp;"太陽光（土地系）"&amp;"_年間発電",データシート3!$A$1:$AB$1,0),0)/10^3</f>
        <v>83163.897999999986</v>
      </c>
      <c r="BF74" s="33">
        <f>VLOOKUP(BC74&amp;"_"&amp;$AZ$9,データシート3!A:AB,MATCH("ea_"&amp;"風力（陸上）"&amp;"_年間発電",データシート3!$A$1:$AB$1,0),0)/10^3</f>
        <v>0</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83163.897999999986</v>
      </c>
      <c r="BJ74" s="33">
        <f>(VLOOKUP($BC74&amp;"_"&amp;$AZ$8,データシート3!$A:$AN,MATCH("da_合計",データシート3!$A$1:$AN$1,0),0))/10^3</f>
        <v>61545.947347055822</v>
      </c>
      <c r="BK74" s="33">
        <f t="shared" si="21"/>
        <v>21617.950652944164</v>
      </c>
      <c r="BL74" s="33">
        <f t="shared" si="22"/>
        <v>0</v>
      </c>
      <c r="BM74" s="33">
        <f t="shared" si="23"/>
        <v>21617.950652944164</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40205</v>
      </c>
      <c r="AY75" s="18" t="str">
        <f>IF(IFERROR(比較地域マスタ!$AE10,"")=0,"",IFERROR(比較地域マスタ!$AE10,""))</f>
        <v>飯塚市</v>
      </c>
      <c r="AZ75" s="16"/>
      <c r="BA75" s="22">
        <v>4</v>
      </c>
      <c r="BB75" s="22">
        <v>1</v>
      </c>
      <c r="BC75" s="18" t="str">
        <f t="shared" si="24"/>
        <v>40205</v>
      </c>
      <c r="BD75" s="18" t="str">
        <f t="shared" si="25"/>
        <v>飯塚市</v>
      </c>
      <c r="BE75" s="33">
        <f>VLOOKUP(BC75&amp;"_"&amp;$AZ$9,データシート3!A:AB,MATCH("ea_"&amp;"太陽光（建物系）"&amp;"_年間発電",データシート3!$A$1:$AB$1,0),0)/10^3+VLOOKUP(BC75&amp;"_"&amp;$AZ$9,データシート3!A:AB,MATCH("ea_"&amp;"太陽光（土地系）"&amp;"_年間発電",データシート3!$A$1:$AB$1,0),0)/10^3</f>
        <v>1258261.8910000001</v>
      </c>
      <c r="BF75" s="33">
        <f>VLOOKUP(BC75&amp;"_"&amp;$AZ$9,データシート3!A:AB,MATCH("ea_"&amp;"風力（陸上）"&amp;"_年間発電",データシート3!$A$1:$AB$1,0),0)/10^3</f>
        <v>61442.135000000002</v>
      </c>
      <c r="BG75" s="33">
        <f>VLOOKUP(BC75&amp;"_"&amp;$AZ$9,データシート3!A:AB,MATCH("ea_"&amp;"中小水（河川）"&amp;"_年間発電",データシート3!$A$1:$AB$1,0),0)/10^3+VLOOKUP(BC75&amp;"_"&amp;$AZ$9,データシート3!A:AB,MATCH("ea_"&amp;"中小水（農業用水路）"&amp;"_年間発電",データシート3!$A$1:$AB$1,0),0)/10^3</f>
        <v>1876.8810000000001</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1321580.9070000001</v>
      </c>
      <c r="BJ75" s="33">
        <f>(VLOOKUP($BC75&amp;"_"&amp;$AZ$8,データシート3!$A:$AN,MATCH("da_合計",データシート3!$A$1:$AN$1,0),0))/10^3</f>
        <v>781455.86542987253</v>
      </c>
      <c r="BK75" s="33">
        <f t="shared" si="21"/>
        <v>540125.04157012759</v>
      </c>
      <c r="BL75" s="33">
        <f t="shared" si="22"/>
        <v>0</v>
      </c>
      <c r="BM75" s="33">
        <f t="shared" si="23"/>
        <v>540125.04157012759</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40230</v>
      </c>
      <c r="AY76" s="18" t="str">
        <f>IF(IFERROR(比較地域マスタ!$AE11,"")=0,"",IFERROR(比較地域マスタ!$AE11,""))</f>
        <v>糸島市</v>
      </c>
      <c r="AZ76" s="16"/>
      <c r="BA76" s="22">
        <v>5</v>
      </c>
      <c r="BB76" s="22">
        <v>1</v>
      </c>
      <c r="BC76" s="18" t="str">
        <f t="shared" si="24"/>
        <v>40230</v>
      </c>
      <c r="BD76" s="18" t="str">
        <f t="shared" si="25"/>
        <v>糸島市</v>
      </c>
      <c r="BE76" s="33">
        <f>VLOOKUP(BC76&amp;"_"&amp;$AZ$9,データシート3!A:AB,MATCH("ea_"&amp;"太陽光（建物系）"&amp;"_年間発電",データシート3!$A$1:$AB$1,0),0)/10^3+VLOOKUP(BC76&amp;"_"&amp;$AZ$9,データシート3!A:AB,MATCH("ea_"&amp;"太陽光（土地系）"&amp;"_年間発電",データシート3!$A$1:$AB$1,0),0)/10^3</f>
        <v>1645518.2719999999</v>
      </c>
      <c r="BF76" s="33">
        <f>VLOOKUP(BC76&amp;"_"&amp;$AZ$9,データシート3!A:AB,MATCH("ea_"&amp;"風力（陸上）"&amp;"_年間発電",データシート3!$A$1:$AB$1,0),0)/10^3</f>
        <v>182139.38500000001</v>
      </c>
      <c r="BG76" s="33">
        <f>VLOOKUP(BC76&amp;"_"&amp;$AZ$9,データシート3!A:AB,MATCH("ea_"&amp;"中小水（河川）"&amp;"_年間発電",データシート3!$A$1:$AB$1,0),0)/10^3+VLOOKUP(BC76&amp;"_"&amp;$AZ$9,データシート3!A:AB,MATCH("ea_"&amp;"中小水（農業用水路）"&amp;"_年間発電",データシート3!$A$1:$AB$1,0),0)/10^3</f>
        <v>13765.064</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1841422.7209999999</v>
      </c>
      <c r="BJ76" s="33">
        <f>(VLOOKUP($BC76&amp;"_"&amp;$AZ$8,データシート3!$A:$AN,MATCH("da_合計",データシート3!$A$1:$AN$1,0),0))/10^3</f>
        <v>418805.64889236377</v>
      </c>
      <c r="BK76" s="33">
        <f t="shared" si="21"/>
        <v>1422617.0721076361</v>
      </c>
      <c r="BL76" s="33">
        <f t="shared" si="22"/>
        <v>0</v>
      </c>
      <c r="BM76" s="33">
        <f t="shared" si="23"/>
        <v>1422617.0721076361</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40604</v>
      </c>
      <c r="AY77" s="18" t="str">
        <f>IF(IFERROR(比較地域マスタ!$AE12,"")=0,"",IFERROR(比較地域マスタ!$AE12,""))</f>
        <v>糸田町</v>
      </c>
      <c r="AZ77" s="16"/>
      <c r="BA77" s="22">
        <v>6</v>
      </c>
      <c r="BB77" s="22">
        <v>1</v>
      </c>
      <c r="BC77" s="18" t="str">
        <f t="shared" si="24"/>
        <v>40604</v>
      </c>
      <c r="BD77" s="18" t="str">
        <f t="shared" si="25"/>
        <v>糸田町</v>
      </c>
      <c r="BE77" s="33">
        <f>VLOOKUP(BC77&amp;"_"&amp;$AZ$9,データシート3!A:AB,MATCH("ea_"&amp;"太陽光（建物系）"&amp;"_年間発電",データシート3!$A$1:$AB$1,0),0)/10^3+VLOOKUP(BC77&amp;"_"&amp;$AZ$9,データシート3!A:AB,MATCH("ea_"&amp;"太陽光（土地系）"&amp;"_年間発電",データシート3!$A$1:$AB$1,0),0)/10^3</f>
        <v>96233.524999999994</v>
      </c>
      <c r="BF77" s="33">
        <f>VLOOKUP(BC77&amp;"_"&amp;$AZ$9,データシート3!A:AB,MATCH("ea_"&amp;"風力（陸上）"&amp;"_年間発電",データシート3!$A$1:$AB$1,0),0)/10^3</f>
        <v>0</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96233.524999999994</v>
      </c>
      <c r="BJ77" s="33">
        <f>(VLOOKUP($BC77&amp;"_"&amp;$AZ$8,データシート3!$A:$AN,MATCH("da_合計",データシート3!$A$1:$AN$1,0),0))/10^3</f>
        <v>30171.348651596909</v>
      </c>
      <c r="BK77" s="33">
        <f t="shared" si="21"/>
        <v>66062.176348403082</v>
      </c>
      <c r="BL77" s="33">
        <f t="shared" si="22"/>
        <v>0</v>
      </c>
      <c r="BM77" s="33">
        <f t="shared" si="23"/>
        <v>66062.176348403082</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40225</v>
      </c>
      <c r="AY78" s="18" t="str">
        <f>IF(IFERROR(比較地域マスタ!$AE13,"")=0,"",IFERROR(比較地域マスタ!$AE13,""))</f>
        <v>うきは市</v>
      </c>
      <c r="AZ78" s="16"/>
      <c r="BA78" s="22">
        <v>7</v>
      </c>
      <c r="BB78" s="22">
        <v>1</v>
      </c>
      <c r="BC78" s="18" t="str">
        <f t="shared" si="24"/>
        <v>40225</v>
      </c>
      <c r="BD78" s="18" t="str">
        <f t="shared" si="25"/>
        <v>うきは市</v>
      </c>
      <c r="BE78" s="33">
        <f>VLOOKUP(BC78&amp;"_"&amp;$AZ$9,データシート3!A:AB,MATCH("ea_"&amp;"太陽光（建物系）"&amp;"_年間発電",データシート3!$A$1:$AB$1,0),0)/10^3+VLOOKUP(BC78&amp;"_"&amp;$AZ$9,データシート3!A:AB,MATCH("ea_"&amp;"太陽光（土地系）"&amp;"_年間発電",データシート3!$A$1:$AB$1,0),0)/10^3</f>
        <v>664859.81700000004</v>
      </c>
      <c r="BF78" s="33">
        <f>VLOOKUP(BC78&amp;"_"&amp;$AZ$9,データシート3!A:AB,MATCH("ea_"&amp;"風力（陸上）"&amp;"_年間発電",データシート3!$A$1:$AB$1,0),0)/10^3</f>
        <v>43040.953000000001</v>
      </c>
      <c r="BG78" s="33">
        <f>VLOOKUP(BC78&amp;"_"&amp;$AZ$9,データシート3!A:AB,MATCH("ea_"&amp;"中小水（河川）"&amp;"_年間発電",データシート3!$A$1:$AB$1,0),0)/10^3+VLOOKUP(BC78&amp;"_"&amp;$AZ$9,データシート3!A:AB,MATCH("ea_"&amp;"中小水（農業用水路）"&amp;"_年間発電",データシート3!$A$1:$AB$1,0),0)/10^3</f>
        <v>5599.9860000000008</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713500.75600000005</v>
      </c>
      <c r="BJ78" s="33">
        <f>(VLOOKUP($BC78&amp;"_"&amp;$AZ$8,データシート3!$A:$AN,MATCH("da_合計",データシート3!$A$1:$AN$1,0),0))/10^3</f>
        <v>158752.62718838837</v>
      </c>
      <c r="BK78" s="33">
        <f t="shared" si="21"/>
        <v>554748.12881161168</v>
      </c>
      <c r="BL78" s="33">
        <f t="shared" si="22"/>
        <v>0</v>
      </c>
      <c r="BM78" s="33">
        <f t="shared" si="23"/>
        <v>554748.12881161168</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40341</v>
      </c>
      <c r="AY79" s="18" t="str">
        <f>IF(IFERROR(比較地域マスタ!$AE14,"")=0,"",IFERROR(比較地域マスタ!$AE14,""))</f>
        <v>宇美町</v>
      </c>
      <c r="AZ79" s="16"/>
      <c r="BA79" s="22">
        <v>8</v>
      </c>
      <c r="BB79" s="22">
        <v>1</v>
      </c>
      <c r="BC79" s="18" t="str">
        <f t="shared" si="24"/>
        <v>40341</v>
      </c>
      <c r="BD79" s="18" t="str">
        <f t="shared" si="25"/>
        <v>宇美町</v>
      </c>
      <c r="BE79" s="33">
        <f>VLOOKUP(BC79&amp;"_"&amp;$AZ$9,データシート3!A:AB,MATCH("ea_"&amp;"太陽光（建物系）"&amp;"_年間発電",データシート3!$A$1:$AB$1,0),0)/10^3+VLOOKUP(BC79&amp;"_"&amp;$AZ$9,データシート3!A:AB,MATCH("ea_"&amp;"太陽光（土地系）"&amp;"_年間発電",データシート3!$A$1:$AB$1,0),0)/10^3</f>
        <v>174437.09100000001</v>
      </c>
      <c r="BF79" s="33">
        <f>VLOOKUP(BC79&amp;"_"&amp;$AZ$9,データシート3!A:AB,MATCH("ea_"&amp;"風力（陸上）"&amp;"_年間発電",データシート3!$A$1:$AB$1,0),0)/10^3</f>
        <v>76098.229000000007</v>
      </c>
      <c r="BG79" s="33">
        <f>VLOOKUP(BC79&amp;"_"&amp;$AZ$9,データシート3!A:AB,MATCH("ea_"&amp;"中小水（河川）"&amp;"_年間発電",データシート3!$A$1:$AB$1,0),0)/10^3+VLOOKUP(BC79&amp;"_"&amp;$AZ$9,データシート3!A:AB,MATCH("ea_"&amp;"中小水（農業用水路）"&amp;"_年間発電",データシート3!$A$1:$AB$1,0),0)/10^3</f>
        <v>369.61599999999999</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250904.93600000002</v>
      </c>
      <c r="BJ79" s="33">
        <f>(VLOOKUP($BC79&amp;"_"&amp;$AZ$8,データシート3!$A:$AN,MATCH("da_合計",データシート3!$A$1:$AN$1,0),0))/10^3</f>
        <v>196009.78072684933</v>
      </c>
      <c r="BK79" s="33">
        <f t="shared" si="21"/>
        <v>54895.155273150682</v>
      </c>
      <c r="BL79" s="33">
        <f>IF(BK79&gt;0,0,BK79)</f>
        <v>0</v>
      </c>
      <c r="BM79" s="33">
        <f>IF(BK79&gt;0,BK79,0)</f>
        <v>54895.155273150682</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40212</v>
      </c>
      <c r="AY80" s="18" t="str">
        <f>IF(IFERROR(比較地域マスタ!$AE15,"")=0,"",IFERROR(比較地域マスタ!$AE15,""))</f>
        <v>大川市</v>
      </c>
      <c r="AZ80" s="16"/>
      <c r="BA80" s="22">
        <v>9</v>
      </c>
      <c r="BB80" s="22">
        <v>1</v>
      </c>
      <c r="BC80" s="18" t="str">
        <f t="shared" si="24"/>
        <v>40212</v>
      </c>
      <c r="BD80" s="18" t="str">
        <f t="shared" si="25"/>
        <v>大川市</v>
      </c>
      <c r="BE80" s="33">
        <f>VLOOKUP(BC80&amp;"_"&amp;$AZ$9,データシート3!A:AB,MATCH("ea_"&amp;"太陽光（建物系）"&amp;"_年間発電",データシート3!$A$1:$AB$1,0),0)/10^3+VLOOKUP(BC80&amp;"_"&amp;$AZ$9,データシート3!A:AB,MATCH("ea_"&amp;"太陽光（土地系）"&amp;"_年間発電",データシート3!$A$1:$AB$1,0),0)/10^3</f>
        <v>349558.90899999999</v>
      </c>
      <c r="BF80" s="33">
        <f>VLOOKUP(BC80&amp;"_"&amp;$AZ$9,データシート3!A:AB,MATCH("ea_"&amp;"風力（陸上）"&amp;"_年間発電",データシート3!$A$1:$AB$1,0),0)/10^3</f>
        <v>0</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349558.90899999999</v>
      </c>
      <c r="BJ80" s="33">
        <f>(VLOOKUP($BC80&amp;"_"&amp;$AZ$8,データシート3!$A:$AN,MATCH("da_合計",データシート3!$A$1:$AN$1,0),0))/10^3</f>
        <v>189300.59579906039</v>
      </c>
      <c r="BK80" s="33">
        <f t="shared" si="21"/>
        <v>160258.31320093959</v>
      </c>
      <c r="BL80" s="33">
        <f t="shared" si="22"/>
        <v>0</v>
      </c>
      <c r="BM80" s="33">
        <f t="shared" si="23"/>
        <v>160258.31320093959</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40522</v>
      </c>
      <c r="AY81" s="18" t="str">
        <f>IF(IFERROR(比較地域マスタ!$AE16,"")=0,"",IFERROR(比較地域マスタ!$AE16,""))</f>
        <v>大木町</v>
      </c>
      <c r="AZ81" s="16"/>
      <c r="BA81" s="22">
        <v>10</v>
      </c>
      <c r="BB81" s="22">
        <v>1</v>
      </c>
      <c r="BC81" s="18" t="str">
        <f t="shared" si="24"/>
        <v>40522</v>
      </c>
      <c r="BD81" s="18" t="str">
        <f t="shared" si="25"/>
        <v>大木町</v>
      </c>
      <c r="BE81" s="33">
        <f>VLOOKUP(BC81&amp;"_"&amp;$AZ$9,データシート3!A:AB,MATCH("ea_"&amp;"太陽光（建物系）"&amp;"_年間発電",データシート3!$A$1:$AB$1,0),0)/10^3+VLOOKUP(BC81&amp;"_"&amp;$AZ$9,データシート3!A:AB,MATCH("ea_"&amp;"太陽光（土地系）"&amp;"_年間発電",データシート3!$A$1:$AB$1,0),0)/10^3</f>
        <v>169751.24299999999</v>
      </c>
      <c r="BF81" s="33">
        <f>VLOOKUP(BC81&amp;"_"&amp;$AZ$9,データシート3!A:AB,MATCH("ea_"&amp;"風力（陸上）"&amp;"_年間発電",データシート3!$A$1:$AB$1,0),0)/10^3</f>
        <v>0</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169751.24299999999</v>
      </c>
      <c r="BJ81" s="33">
        <f>(VLOOKUP($BC81&amp;"_"&amp;$AZ$8,データシート3!$A:$AN,MATCH("da_合計",データシート3!$A$1:$AN$1,0),0))/10^3</f>
        <v>56260.747406991213</v>
      </c>
      <c r="BK81" s="33">
        <f t="shared" si="21"/>
        <v>113490.49559300877</v>
      </c>
      <c r="BL81" s="33">
        <f t="shared" si="22"/>
        <v>0</v>
      </c>
      <c r="BM81" s="33">
        <f t="shared" si="23"/>
        <v>113490.49559300877</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40608</v>
      </c>
      <c r="AY82" s="18" t="str">
        <f>IF(IFERROR(比較地域マスタ!$AE17,"")=0,"",IFERROR(比較地域マスタ!$AE17,""))</f>
        <v>大任町</v>
      </c>
      <c r="AZ82" s="16"/>
      <c r="BA82" s="22">
        <v>11</v>
      </c>
      <c r="BB82" s="22">
        <v>1</v>
      </c>
      <c r="BC82" s="18" t="str">
        <f t="shared" si="24"/>
        <v>40608</v>
      </c>
      <c r="BD82" s="18" t="str">
        <f t="shared" si="25"/>
        <v>大任町</v>
      </c>
      <c r="BE82" s="33">
        <f>VLOOKUP(BC82&amp;"_"&amp;$AZ$9,データシート3!A:AB,MATCH("ea_"&amp;"太陽光（建物系）"&amp;"_年間発電",データシート3!$A$1:$AB$1,0),0)/10^3+VLOOKUP(BC82&amp;"_"&amp;$AZ$9,データシート3!A:AB,MATCH("ea_"&amp;"太陽光（土地系）"&amp;"_年間発電",データシート3!$A$1:$AB$1,0),0)/10^3</f>
        <v>117517.36800000002</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117517.36800000002</v>
      </c>
      <c r="BJ82" s="33">
        <f>(VLOOKUP($BC82&amp;"_"&amp;$AZ$8,データシート3!$A:$AN,MATCH("da_合計",データシート3!$A$1:$AN$1,0),0))/10^3</f>
        <v>23777.295478816548</v>
      </c>
      <c r="BK82" s="33">
        <f t="shared" si="21"/>
        <v>93740.072521183465</v>
      </c>
      <c r="BL82" s="33">
        <f t="shared" si="22"/>
        <v>0</v>
      </c>
      <c r="BM82" s="33">
        <f t="shared" si="23"/>
        <v>93740.072521183465</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40219</v>
      </c>
      <c r="AY83" s="18" t="str">
        <f>IF(IFERROR(比較地域マスタ!$AE18,"")=0,"",IFERROR(比較地域マスタ!$AE18,""))</f>
        <v>大野城市</v>
      </c>
      <c r="AZ83" s="16"/>
      <c r="BA83" s="22">
        <v>12</v>
      </c>
      <c r="BB83" s="22">
        <v>1</v>
      </c>
      <c r="BC83" s="18" t="str">
        <f t="shared" si="24"/>
        <v>40219</v>
      </c>
      <c r="BD83" s="18" t="str">
        <f t="shared" si="25"/>
        <v>大野城市</v>
      </c>
      <c r="BE83" s="33">
        <f>VLOOKUP(BC83&amp;"_"&amp;$AZ$9,データシート3!A:AB,MATCH("ea_"&amp;"太陽光（建物系）"&amp;"_年間発電",データシート3!$A$1:$AB$1,0),0)/10^3+VLOOKUP(BC83&amp;"_"&amp;$AZ$9,データシート3!A:AB,MATCH("ea_"&amp;"太陽光（土地系）"&amp;"_年間発電",データシート3!$A$1:$AB$1,0),0)/10^3</f>
        <v>259863.201</v>
      </c>
      <c r="BF83" s="33">
        <f>VLOOKUP(BC83&amp;"_"&amp;$AZ$9,データシート3!A:AB,MATCH("ea_"&amp;"風力（陸上）"&amp;"_年間発電",データシート3!$A$1:$AB$1,0),0)/10^3</f>
        <v>13920.093000000003</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273783.29399999999</v>
      </c>
      <c r="BJ83" s="33">
        <f>(VLOOKUP($BC83&amp;"_"&amp;$AZ$8,データシート3!$A:$AN,MATCH("da_合計",データシート3!$A$1:$AN$1,0),0))/10^3</f>
        <v>447495.08084431587</v>
      </c>
      <c r="BK83" s="33">
        <f t="shared" si="21"/>
        <v>-173711.78684431588</v>
      </c>
      <c r="BL83" s="33">
        <f t="shared" si="22"/>
        <v>-173711.78684431588</v>
      </c>
      <c r="BM83" s="33">
        <f t="shared" si="23"/>
        <v>0</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40202</v>
      </c>
      <c r="AY84" s="18" t="str">
        <f>IF(IFERROR(比較地域マスタ!$AE19,"")=0,"",IFERROR(比較地域マスタ!$AE19,""))</f>
        <v>大牟田市</v>
      </c>
      <c r="AZ84" s="16"/>
      <c r="BA84" s="22">
        <v>13</v>
      </c>
      <c r="BB84" s="22">
        <v>1</v>
      </c>
      <c r="BC84" s="18" t="str">
        <f t="shared" si="24"/>
        <v>40202</v>
      </c>
      <c r="BD84" s="18" t="str">
        <f t="shared" si="25"/>
        <v>大牟田市</v>
      </c>
      <c r="BE84" s="33">
        <f>VLOOKUP(BC84&amp;"_"&amp;$AZ$9,データシート3!A:AB,MATCH("ea_"&amp;"太陽光（建物系）"&amp;"_年間発電",データシート3!$A$1:$AB$1,0),0)/10^3+VLOOKUP(BC84&amp;"_"&amp;$AZ$9,データシート3!A:AB,MATCH("ea_"&amp;"太陽光（土地系）"&amp;"_年間発電",データシート3!$A$1:$AB$1,0),0)/10^3</f>
        <v>848607.54399999988</v>
      </c>
      <c r="BF84" s="33">
        <f>VLOOKUP(BC84&amp;"_"&amp;$AZ$9,データシート3!A:AB,MATCH("ea_"&amp;"風力（陸上）"&amp;"_年間発電",データシート3!$A$1:$AB$1,0),0)/10^3</f>
        <v>0</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848607.54399999988</v>
      </c>
      <c r="BJ84" s="33">
        <f>(VLOOKUP($BC84&amp;"_"&amp;$AZ$8,データシート3!$A:$AN,MATCH("da_合計",データシート3!$A$1:$AN$1,0),0))/10^3</f>
        <v>809732.6946076306</v>
      </c>
      <c r="BK84" s="33">
        <f t="shared" si="21"/>
        <v>38874.849392369273</v>
      </c>
      <c r="BL84" s="33">
        <f t="shared" si="22"/>
        <v>0</v>
      </c>
      <c r="BM84" s="33">
        <f t="shared" si="23"/>
        <v>38874.849392369273</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40383</v>
      </c>
      <c r="AY85" s="18" t="str">
        <f>IF(IFERROR(比較地域マスタ!$AE20,"")=0,"",IFERROR(比較地域マスタ!$AE20,""))</f>
        <v>岡垣町</v>
      </c>
      <c r="AZ85" s="16"/>
      <c r="BA85" s="22">
        <v>14</v>
      </c>
      <c r="BB85" s="22">
        <v>1</v>
      </c>
      <c r="BC85" s="18" t="str">
        <f t="shared" si="24"/>
        <v>40383</v>
      </c>
      <c r="BD85" s="18" t="str">
        <f t="shared" si="25"/>
        <v>岡垣町</v>
      </c>
      <c r="BE85" s="33">
        <f>VLOOKUP(BC85&amp;"_"&amp;$AZ$9,データシート3!A:AB,MATCH("ea_"&amp;"太陽光（建物系）"&amp;"_年間発電",データシート3!$A$1:$AB$1,0),0)/10^3+VLOOKUP(BC85&amp;"_"&amp;$AZ$9,データシート3!A:AB,MATCH("ea_"&amp;"太陽光（土地系）"&amp;"_年間発電",データシート3!$A$1:$AB$1,0),0)/10^3</f>
        <v>313859.63500000001</v>
      </c>
      <c r="BF85" s="33">
        <f>VLOOKUP(BC85&amp;"_"&amp;$AZ$9,データシート3!A:AB,MATCH("ea_"&amp;"風力（陸上）"&amp;"_年間発電",データシート3!$A$1:$AB$1,0),0)/10^3</f>
        <v>10013.841000000002</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323873.47600000002</v>
      </c>
      <c r="BJ85" s="33">
        <f>(VLOOKUP($BC85&amp;"_"&amp;$AZ$8,データシート3!$A:$AN,MATCH("da_合計",データシート3!$A$1:$AN$1,0),0))/10^3</f>
        <v>122727.57187080375</v>
      </c>
      <c r="BK85" s="33">
        <f t="shared" si="21"/>
        <v>201145.90412919628</v>
      </c>
      <c r="BL85" s="33">
        <f t="shared" si="22"/>
        <v>0</v>
      </c>
      <c r="BM85" s="33">
        <f t="shared" si="23"/>
        <v>201145.90412919628</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40216</v>
      </c>
      <c r="AY86" s="18" t="str">
        <f>IF(IFERROR(比較地域マスタ!$AE21,"")=0,"",IFERROR(比較地域マスタ!$AE21,""))</f>
        <v>小郡市</v>
      </c>
      <c r="AZ86" s="16"/>
      <c r="BA86" s="22">
        <v>15</v>
      </c>
      <c r="BB86" s="22">
        <v>1</v>
      </c>
      <c r="BC86" s="18" t="str">
        <f t="shared" si="24"/>
        <v>40216</v>
      </c>
      <c r="BD86" s="18" t="str">
        <f t="shared" si="25"/>
        <v>小郡市</v>
      </c>
      <c r="BE86" s="33">
        <f>VLOOKUP(BC86&amp;"_"&amp;$AZ$9,データシート3!A:AB,MATCH("ea_"&amp;"太陽光（建物系）"&amp;"_年間発電",データシート3!$A$1:$AB$1,0),0)/10^3+VLOOKUP(BC86&amp;"_"&amp;$AZ$9,データシート3!A:AB,MATCH("ea_"&amp;"太陽光（土地系）"&amp;"_年間発電",データシート3!$A$1:$AB$1,0),0)/10^3</f>
        <v>520870.20399999997</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520870.20399999997</v>
      </c>
      <c r="BJ86" s="33">
        <f>(VLOOKUP($BC86&amp;"_"&amp;$AZ$8,データシート3!$A:$AN,MATCH("da_合計",データシート3!$A$1:$AN$1,0),0))/10^3</f>
        <v>257614.28717526933</v>
      </c>
      <c r="BK86" s="33">
        <f t="shared" si="21"/>
        <v>263255.91682473064</v>
      </c>
      <c r="BL86" s="33">
        <f t="shared" si="22"/>
        <v>0</v>
      </c>
      <c r="BM86" s="33">
        <f t="shared" si="23"/>
        <v>263255.91682473064</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40384</v>
      </c>
      <c r="AY87" s="18" t="str">
        <f>IF(IFERROR(比較地域マスタ!$AE22,"")=0,"",IFERROR(比較地域マスタ!$AE22,""))</f>
        <v>遠賀町</v>
      </c>
      <c r="AZ87" s="16"/>
      <c r="BA87" s="22">
        <v>16</v>
      </c>
      <c r="BB87" s="22">
        <v>1</v>
      </c>
      <c r="BC87" s="18" t="str">
        <f t="shared" si="24"/>
        <v>40384</v>
      </c>
      <c r="BD87" s="18" t="str">
        <f t="shared" si="25"/>
        <v>遠賀町</v>
      </c>
      <c r="BE87" s="33">
        <f>VLOOKUP(BC87&amp;"_"&amp;$AZ$9,データシート3!A:AB,MATCH("ea_"&amp;"太陽光（建物系）"&amp;"_年間発電",データシート3!$A$1:$AB$1,0),0)/10^3+VLOOKUP(BC87&amp;"_"&amp;$AZ$9,データシート3!A:AB,MATCH("ea_"&amp;"太陽光（土地系）"&amp;"_年間発電",データシート3!$A$1:$AB$1,0),0)/10^3</f>
        <v>335509.29200000002</v>
      </c>
      <c r="BF87" s="33">
        <f>VLOOKUP(BC87&amp;"_"&amp;$AZ$9,データシート3!A:AB,MATCH("ea_"&amp;"風力（陸上）"&amp;"_年間発電",データシート3!$A$1:$AB$1,0),0)/10^3</f>
        <v>190.52699999999996</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335699.81900000002</v>
      </c>
      <c r="BJ87" s="33">
        <f>(VLOOKUP($BC87&amp;"_"&amp;$AZ$8,データシート3!$A:$AN,MATCH("da_合計",データシート3!$A$1:$AN$1,0),0))/10^3</f>
        <v>102324.58542147293</v>
      </c>
      <c r="BK87" s="33">
        <f t="shared" si="21"/>
        <v>233375.23357852708</v>
      </c>
      <c r="BL87" s="33">
        <f t="shared" si="22"/>
        <v>0</v>
      </c>
      <c r="BM87" s="33">
        <f t="shared" si="23"/>
        <v>233375.23357852708</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40218</v>
      </c>
      <c r="AY88" s="18" t="str">
        <f>IF(IFERROR(比較地域マスタ!$AE23,"")=0,"",IFERROR(比較地域マスタ!$AE23,""))</f>
        <v>春日市</v>
      </c>
      <c r="AZ88" s="16"/>
      <c r="BA88" s="22">
        <v>17</v>
      </c>
      <c r="BB88" s="22">
        <v>1</v>
      </c>
      <c r="BC88" s="18" t="str">
        <f t="shared" si="24"/>
        <v>40218</v>
      </c>
      <c r="BD88" s="18" t="str">
        <f t="shared" si="25"/>
        <v>春日市</v>
      </c>
      <c r="BE88" s="33">
        <f>VLOOKUP(BC88&amp;"_"&amp;$AZ$9,データシート3!A:AB,MATCH("ea_"&amp;"太陽光（建物系）"&amp;"_年間発電",データシート3!$A$1:$AB$1,0),0)/10^3+VLOOKUP(BC88&amp;"_"&amp;$AZ$9,データシート3!A:AB,MATCH("ea_"&amp;"太陽光（土地系）"&amp;"_年間発電",データシート3!$A$1:$AB$1,0),0)/10^3</f>
        <v>241848.92200000002</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241848.92200000002</v>
      </c>
      <c r="BJ88" s="33">
        <f>(VLOOKUP($BC88&amp;"_"&amp;$AZ$8,データシート3!$A:$AN,MATCH("da_合計",データシート3!$A$1:$AN$1,0),0))/10^3</f>
        <v>419186.68414799101</v>
      </c>
      <c r="BK88" s="33">
        <f t="shared" si="21"/>
        <v>-177337.76214799099</v>
      </c>
      <c r="BL88" s="33">
        <f t="shared" si="22"/>
        <v>-177337.76214799099</v>
      </c>
      <c r="BM88" s="33">
        <f t="shared" si="23"/>
        <v>0</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40349</v>
      </c>
      <c r="AY89" s="18" t="str">
        <f>IF(IFERROR(比較地域マスタ!$AE24,"")=0,"",IFERROR(比較地域マスタ!$AE24,""))</f>
        <v>粕屋町</v>
      </c>
      <c r="AZ89" s="16"/>
      <c r="BA89" s="22">
        <v>18</v>
      </c>
      <c r="BB89" s="22">
        <v>1</v>
      </c>
      <c r="BC89" s="18" t="str">
        <f t="shared" si="24"/>
        <v>40349</v>
      </c>
      <c r="BD89" s="18" t="str">
        <f t="shared" si="25"/>
        <v>粕屋町</v>
      </c>
      <c r="BE89" s="33">
        <f>VLOOKUP(BC89&amp;"_"&amp;$AZ$9,データシート3!A:AB,MATCH("ea_"&amp;"太陽光（建物系）"&amp;"_年間発電",データシート3!$A$1:$AB$1,0),0)/10^3+VLOOKUP(BC89&amp;"_"&amp;$AZ$9,データシート3!A:AB,MATCH("ea_"&amp;"太陽光（土地系）"&amp;"_年間発電",データシート3!$A$1:$AB$1,0),0)/10^3</f>
        <v>232392.511</v>
      </c>
      <c r="BF89" s="33">
        <f>VLOOKUP(BC89&amp;"_"&amp;$AZ$9,データシート3!A:AB,MATCH("ea_"&amp;"風力（陸上）"&amp;"_年間発電",データシート3!$A$1:$AB$1,0),0)/10^3</f>
        <v>0</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232392.511</v>
      </c>
      <c r="BJ89" s="33">
        <f>(VLOOKUP($BC89&amp;"_"&amp;$AZ$8,データシート3!$A:$AN,MATCH("da_合計",データシート3!$A$1:$AN$1,0),0))/10^3</f>
        <v>269235.4050025969</v>
      </c>
      <c r="BK89" s="33">
        <f t="shared" si="21"/>
        <v>-36842.894002596906</v>
      </c>
      <c r="BL89" s="33">
        <f t="shared" si="22"/>
        <v>-36842.894002596906</v>
      </c>
      <c r="BM89" s="33">
        <f t="shared" si="23"/>
        <v>0</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40227</v>
      </c>
      <c r="AY90" s="18" t="str">
        <f>IF(IFERROR(比較地域マスタ!$AE25,"")=0,"",IFERROR(比較地域マスタ!$AE25,""))</f>
        <v>嘉麻市</v>
      </c>
      <c r="AZ90" s="16"/>
      <c r="BA90" s="22">
        <v>19</v>
      </c>
      <c r="BB90" s="22">
        <v>1</v>
      </c>
      <c r="BC90" s="18" t="str">
        <f t="shared" si="24"/>
        <v>40227</v>
      </c>
      <c r="BD90" s="18" t="str">
        <f t="shared" si="25"/>
        <v>嘉麻市</v>
      </c>
      <c r="BE90" s="33">
        <f>VLOOKUP(BC90&amp;"_"&amp;$AZ$9,データシート3!A:AB,MATCH("ea_"&amp;"太陽光（建物系）"&amp;"_年間発電",データシート3!$A$1:$AB$1,0),0)/10^3+VLOOKUP(BC90&amp;"_"&amp;$AZ$9,データシート3!A:AB,MATCH("ea_"&amp;"太陽光（土地系）"&amp;"_年間発電",データシート3!$A$1:$AB$1,0),0)/10^3</f>
        <v>754939.47600000002</v>
      </c>
      <c r="BF90" s="33">
        <f>VLOOKUP(BC90&amp;"_"&amp;$AZ$9,データシート3!A:AB,MATCH("ea_"&amp;"風力（陸上）"&amp;"_年間発電",データシート3!$A$1:$AB$1,0),0)/10^3</f>
        <v>86992.294999999998</v>
      </c>
      <c r="BG90" s="33">
        <f>VLOOKUP(BC90&amp;"_"&amp;$AZ$9,データシート3!A:AB,MATCH("ea_"&amp;"中小水（河川）"&amp;"_年間発電",データシート3!$A$1:$AB$1,0),0)/10^3+VLOOKUP(BC90&amp;"_"&amp;$AZ$9,データシート3!A:AB,MATCH("ea_"&amp;"中小水（農業用水路）"&amp;"_年間発電",データシート3!$A$1:$AB$1,0),0)/10^3</f>
        <v>2858.64</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844790.41100000008</v>
      </c>
      <c r="BJ90" s="33">
        <f>(VLOOKUP($BC90&amp;"_"&amp;$AZ$8,データシート3!$A:$AN,MATCH("da_合計",データシート3!$A$1:$AN$1,0),0))/10^3</f>
        <v>186394.59117272307</v>
      </c>
      <c r="BK90" s="33">
        <f t="shared" si="21"/>
        <v>658395.81982727698</v>
      </c>
      <c r="BL90" s="33">
        <f t="shared" si="22"/>
        <v>0</v>
      </c>
      <c r="BM90" s="33">
        <f t="shared" si="23"/>
        <v>658395.81982727698</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40605</v>
      </c>
      <c r="AY91" s="18" t="str">
        <f>IF(IFERROR(比較地域マスタ!$AE26,"")=0,"",IFERROR(比較地域マスタ!$AE26,""))</f>
        <v>川崎町</v>
      </c>
      <c r="BA91" s="22">
        <v>20</v>
      </c>
      <c r="BB91" s="22">
        <v>1</v>
      </c>
      <c r="BC91" s="18" t="str">
        <f t="shared" si="24"/>
        <v>40605</v>
      </c>
      <c r="BD91" s="18" t="str">
        <f t="shared" si="25"/>
        <v>川崎町</v>
      </c>
      <c r="BE91" s="33">
        <f>VLOOKUP(BC91&amp;"_"&amp;$AZ$9,データシート3!A:AB,MATCH("ea_"&amp;"太陽光（建物系）"&amp;"_年間発電",データシート3!$A$1:$AB$1,0),0)/10^3+VLOOKUP(BC91&amp;"_"&amp;$AZ$9,データシート3!A:AB,MATCH("ea_"&amp;"太陽光（土地系）"&amp;"_年間発電",データシート3!$A$1:$AB$1,0),0)/10^3</f>
        <v>217276.77200000003</v>
      </c>
      <c r="BF91" s="33">
        <f>VLOOKUP(BC91&amp;"_"&amp;$AZ$9,データシート3!A:AB,MATCH("ea_"&amp;"風力（陸上）"&amp;"_年間発電",データシート3!$A$1:$AB$1,0),0)/10^3</f>
        <v>10131.58</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227408.35200000001</v>
      </c>
      <c r="BJ91" s="33">
        <f>(VLOOKUP($BC91&amp;"_"&amp;$AZ$8,データシート3!$A:$AN,MATCH("da_合計",データシート3!$A$1:$AN$1,0),0))/10^3</f>
        <v>72452.646016152517</v>
      </c>
      <c r="BK91" s="33">
        <f t="shared" si="21"/>
        <v>154955.7059838475</v>
      </c>
      <c r="BL91" s="33">
        <f t="shared" si="22"/>
        <v>0</v>
      </c>
      <c r="BM91" s="33">
        <f t="shared" si="23"/>
        <v>154955.7059838475</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40601</v>
      </c>
      <c r="AY92" s="18" t="str">
        <f>IF(IFERROR(比較地域マスタ!$AE27,"")=0,"",IFERROR(比較地域マスタ!$AE27,""))</f>
        <v>香春町</v>
      </c>
      <c r="AZ92" s="16"/>
      <c r="BA92" s="22">
        <v>21</v>
      </c>
      <c r="BB92" s="22">
        <v>1</v>
      </c>
      <c r="BC92" s="18" t="str">
        <f t="shared" si="24"/>
        <v>40601</v>
      </c>
      <c r="BD92" s="18" t="str">
        <f t="shared" si="25"/>
        <v>香春町</v>
      </c>
      <c r="BE92" s="33">
        <f>VLOOKUP(BC92&amp;"_"&amp;$AZ$9,データシート3!A:AB,MATCH("ea_"&amp;"太陽光（建物系）"&amp;"_年間発電",データシート3!$A$1:$AB$1,0),0)/10^3+VLOOKUP(BC92&amp;"_"&amp;$AZ$9,データシート3!A:AB,MATCH("ea_"&amp;"太陽光（土地系）"&amp;"_年間発電",データシート3!$A$1:$AB$1,0),0)/10^3</f>
        <v>183087.38399999999</v>
      </c>
      <c r="BF92" s="33">
        <f>VLOOKUP(BC92&amp;"_"&amp;$AZ$9,データシート3!A:AB,MATCH("ea_"&amp;"風力（陸上）"&amp;"_年間発電",データシート3!$A$1:$AB$1,0),0)/10^3</f>
        <v>42834.512000000002</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225921.89600000001</v>
      </c>
      <c r="BJ92" s="33">
        <f>(VLOOKUP($BC92&amp;"_"&amp;$AZ$8,データシート3!$A:$AN,MATCH("da_合計",データシート3!$A$1:$AN$1,0),0))/10^3</f>
        <v>48266.609864422382</v>
      </c>
      <c r="BK92" s="33">
        <f>BI92-BJ92</f>
        <v>177655.28613557763</v>
      </c>
      <c r="BL92" s="33">
        <f t="shared" si="22"/>
        <v>0</v>
      </c>
      <c r="BM92" s="33">
        <f t="shared" si="23"/>
        <v>177655.28613557763</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40621</v>
      </c>
      <c r="AY93" s="18" t="str">
        <f>IF(IFERROR(比較地域マスタ!$AE28,"")=0,"",IFERROR(比較地域マスタ!$AE28,""))</f>
        <v>苅田町</v>
      </c>
      <c r="AZ93" s="16"/>
      <c r="BA93" s="22">
        <v>22</v>
      </c>
      <c r="BB93" s="22">
        <v>1</v>
      </c>
      <c r="BC93" s="18" t="str">
        <f t="shared" si="24"/>
        <v>40621</v>
      </c>
      <c r="BD93" s="18" t="str">
        <f t="shared" si="25"/>
        <v>苅田町</v>
      </c>
      <c r="BE93" s="33">
        <f>VLOOKUP(BC93&amp;"_"&amp;$AZ$9,データシート3!A:AB,MATCH("ea_"&amp;"太陽光（建物系）"&amp;"_年間発電",データシート3!$A$1:$AB$1,0),0)/10^3+VLOOKUP(BC93&amp;"_"&amp;$AZ$9,データシート3!A:AB,MATCH("ea_"&amp;"太陽光（土地系）"&amp;"_年間発電",データシート3!$A$1:$AB$1,0),0)/10^3</f>
        <v>386897.94500000001</v>
      </c>
      <c r="BF93" s="33">
        <f>VLOOKUP(BC93&amp;"_"&amp;$AZ$9,データシート3!A:AB,MATCH("ea_"&amp;"風力（陸上）"&amp;"_年間発電",データシート3!$A$1:$AB$1,0),0)/10^3</f>
        <v>11449.576999999999</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398347.522</v>
      </c>
      <c r="BJ93" s="33">
        <f>(VLOOKUP($BC93&amp;"_"&amp;$AZ$8,データシート3!$A:$AN,MATCH("da_合計",データシート3!$A$1:$AN$1,0),0))/10^3</f>
        <v>1778080.9062016418</v>
      </c>
      <c r="BK93" s="33">
        <f t="shared" si="21"/>
        <v>-1379733.3842016417</v>
      </c>
      <c r="BL93" s="33">
        <f t="shared" si="22"/>
        <v>-1379733.3842016417</v>
      </c>
      <c r="BM93" s="33">
        <f t="shared" si="23"/>
        <v>0</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40100</v>
      </c>
      <c r="AY94" s="18" t="str">
        <f>IF(IFERROR(比較地域マスタ!$AE29,"")=0,"",IFERROR(比較地域マスタ!$AE29,""))</f>
        <v>北九州市</v>
      </c>
      <c r="AZ94" s="16"/>
      <c r="BA94" s="22">
        <v>23</v>
      </c>
      <c r="BB94" s="22">
        <v>1</v>
      </c>
      <c r="BC94" s="18" t="str">
        <f t="shared" si="24"/>
        <v>40100</v>
      </c>
      <c r="BD94" s="18" t="str">
        <f t="shared" si="25"/>
        <v>北九州市</v>
      </c>
      <c r="BE94" s="33">
        <f>VLOOKUP(BC94&amp;"_"&amp;$AZ$9,データシート3!A:AB,MATCH("ea_"&amp;"太陽光（建物系）"&amp;"_年間発電",データシート3!$A$1:$AB$1,0),0)/10^3+VLOOKUP(BC94&amp;"_"&amp;$AZ$9,データシート3!A:AB,MATCH("ea_"&amp;"太陽光（土地系）"&amp;"_年間発電",データシート3!$A$1:$AB$1,0),0)/10^3</f>
        <v>4020526.821</v>
      </c>
      <c r="BF94" s="33">
        <f>VLOOKUP(BC94&amp;"_"&amp;$AZ$9,データシート3!A:AB,MATCH("ea_"&amp;"風力（陸上）"&amp;"_年間発電",データシート3!$A$1:$AB$1,0),0)/10^3</f>
        <v>185620.92199999996</v>
      </c>
      <c r="BG94" s="33">
        <f>VLOOKUP(BC94&amp;"_"&amp;$AZ$9,データシート3!A:AB,MATCH("ea_"&amp;"中小水（河川）"&amp;"_年間発電",データシート3!$A$1:$AB$1,0),0)/10^3+VLOOKUP(BC94&amp;"_"&amp;$AZ$9,データシート3!A:AB,MATCH("ea_"&amp;"中小水（農業用水路）"&amp;"_年間発電",データシート3!$A$1:$AB$1,0),0)/10^3</f>
        <v>2419.94</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4208567.6830000002</v>
      </c>
      <c r="BJ94" s="33">
        <f>(VLOOKUP($BC94&amp;"_"&amp;$AZ$8,データシート3!$A:$AN,MATCH("da_合計",データシート3!$A$1:$AN$1,0),0))/10^3</f>
        <v>7049887.723896699</v>
      </c>
      <c r="BK94" s="33">
        <f t="shared" si="21"/>
        <v>-2841320.0408966988</v>
      </c>
      <c r="BL94" s="33">
        <f t="shared" si="22"/>
        <v>-2841320.0408966988</v>
      </c>
      <c r="BM94" s="33">
        <f t="shared" si="23"/>
        <v>0</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40402</v>
      </c>
      <c r="AY95" s="18" t="str">
        <f>IF(IFERROR(比較地域マスタ!$AE30,"")=0,"",IFERROR(比較地域マスタ!$AE30,""))</f>
        <v>鞍手町</v>
      </c>
      <c r="AZ95" s="16"/>
      <c r="BA95" s="22">
        <v>24</v>
      </c>
      <c r="BB95" s="22">
        <v>1</v>
      </c>
      <c r="BC95" s="18" t="str">
        <f t="shared" si="24"/>
        <v>40402</v>
      </c>
      <c r="BD95" s="18" t="str">
        <f t="shared" si="25"/>
        <v>鞍手町</v>
      </c>
      <c r="BE95" s="33">
        <f>VLOOKUP(BC95&amp;"_"&amp;$AZ$9,データシート3!A:AB,MATCH("ea_"&amp;"太陽光（建物系）"&amp;"_年間発電",データシート3!$A$1:$AB$1,0),0)/10^3+VLOOKUP(BC95&amp;"_"&amp;$AZ$9,データシート3!A:AB,MATCH("ea_"&amp;"太陽光（土地系）"&amp;"_年間発電",データシート3!$A$1:$AB$1,0),0)/10^3</f>
        <v>352678.70600000001</v>
      </c>
      <c r="BF95" s="33">
        <f>VLOOKUP(BC95&amp;"_"&amp;$AZ$9,データシート3!A:AB,MATCH("ea_"&amp;"風力（陸上）"&amp;"_年間発電",データシート3!$A$1:$AB$1,0),0)/10^3</f>
        <v>1247.348</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353926.054</v>
      </c>
      <c r="BJ95" s="33">
        <f>(VLOOKUP($BC95&amp;"_"&amp;$AZ$8,データシート3!$A:$AN,MATCH("da_合計",データシート3!$A$1:$AN$1,0),0))/10^3</f>
        <v>168086.0034594048</v>
      </c>
      <c r="BK95" s="33">
        <f t="shared" si="21"/>
        <v>185840.0505405952</v>
      </c>
      <c r="BL95" s="33">
        <f t="shared" si="22"/>
        <v>0</v>
      </c>
      <c r="BM95" s="33">
        <f t="shared" si="23"/>
        <v>185840.0505405952</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40203</v>
      </c>
      <c r="AY96" s="18" t="str">
        <f>IF(IFERROR(比較地域マスタ!$AE31,"")=0,"",IFERROR(比較地域マスタ!$AE31,""))</f>
        <v>久留米市</v>
      </c>
      <c r="AZ96" s="16"/>
      <c r="BA96" s="22">
        <v>25</v>
      </c>
      <c r="BB96" s="22">
        <v>1</v>
      </c>
      <c r="BC96" s="18" t="str">
        <f t="shared" si="24"/>
        <v>40203</v>
      </c>
      <c r="BD96" s="18" t="str">
        <f t="shared" si="25"/>
        <v>久留米市</v>
      </c>
      <c r="BE96" s="33">
        <f>VLOOKUP(BC96&amp;"_"&amp;$AZ$9,データシート3!A:AB,MATCH("ea_"&amp;"太陽光（建物系）"&amp;"_年間発電",データシート3!$A$1:$AB$1,0),0)/10^3+VLOOKUP(BC96&amp;"_"&amp;$AZ$9,データシート3!A:AB,MATCH("ea_"&amp;"太陽光（土地系）"&amp;"_年間発電",データシート3!$A$1:$AB$1,0),0)/10^3</f>
        <v>2268767.9010000001</v>
      </c>
      <c r="BF96" s="33">
        <f>VLOOKUP(BC96&amp;"_"&amp;$AZ$9,データシート3!A:AB,MATCH("ea_"&amp;"風力（陸上）"&amp;"_年間発電",データシート3!$A$1:$AB$1,0),0)/10^3</f>
        <v>77732.748999999996</v>
      </c>
      <c r="BG96" s="33">
        <f>VLOOKUP(BC96&amp;"_"&amp;$AZ$9,データシート3!A:AB,MATCH("ea_"&amp;"中小水（河川）"&amp;"_年間発電",データシート3!$A$1:$AB$1,0),0)/10^3+VLOOKUP(BC96&amp;"_"&amp;$AZ$9,データシート3!A:AB,MATCH("ea_"&amp;"中小水（農業用水路）"&amp;"_年間発電",データシート3!$A$1:$AB$1,0),0)/10^3</f>
        <v>569.53999999999985</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0.98099999999999987</v>
      </c>
      <c r="BI96" s="33">
        <f t="shared" si="26"/>
        <v>2347071.1710000001</v>
      </c>
      <c r="BJ96" s="33">
        <f>(VLOOKUP($BC96&amp;"_"&amp;$AZ$8,データシート3!$A:$AN,MATCH("da_合計",データシート3!$A$1:$AN$1,0),0))/10^3</f>
        <v>1728279.7602300872</v>
      </c>
      <c r="BK96" s="33">
        <f t="shared" si="21"/>
        <v>618791.41076991288</v>
      </c>
      <c r="BL96" s="33">
        <f t="shared" si="22"/>
        <v>0</v>
      </c>
      <c r="BM96" s="33">
        <f t="shared" si="23"/>
        <v>618791.41076991288</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40421</v>
      </c>
      <c r="AY97" s="18" t="str">
        <f>IF(IFERROR(比較地域マスタ!$AE32,"")=0,"",IFERROR(比較地域マスタ!$AE32,""))</f>
        <v>桂川町</v>
      </c>
      <c r="AZ97" s="16"/>
      <c r="BA97" s="22">
        <v>26</v>
      </c>
      <c r="BB97" s="22">
        <v>1</v>
      </c>
      <c r="BC97" s="18" t="str">
        <f t="shared" si="24"/>
        <v>40421</v>
      </c>
      <c r="BD97" s="18" t="str">
        <f t="shared" si="25"/>
        <v>桂川町</v>
      </c>
      <c r="BE97" s="33">
        <f>VLOOKUP(BC97&amp;"_"&amp;$AZ$9,データシート3!A:AB,MATCH("ea_"&amp;"太陽光（建物系）"&amp;"_年間発電",データシート3!$A$1:$AB$1,0),0)/10^3+VLOOKUP(BC97&amp;"_"&amp;$AZ$9,データシート3!A:AB,MATCH("ea_"&amp;"太陽光（土地系）"&amp;"_年間発電",データシート3!$A$1:$AB$1,0),0)/10^3</f>
        <v>185071.41700000002</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607.24699999999996</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185678.66400000002</v>
      </c>
      <c r="BJ97" s="33">
        <f>(VLOOKUP($BC97&amp;"_"&amp;$AZ$8,データシート3!$A:$AN,MATCH("da_合計",データシート3!$A$1:$AN$1,0),0))/10^3</f>
        <v>59417.228621947543</v>
      </c>
      <c r="BK97" s="33">
        <f t="shared" si="21"/>
        <v>126261.43537805247</v>
      </c>
      <c r="BL97" s="33">
        <f t="shared" si="22"/>
        <v>0</v>
      </c>
      <c r="BM97" s="33">
        <f t="shared" si="23"/>
        <v>126261.43537805247</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40646</v>
      </c>
      <c r="AY98" s="18" t="str">
        <f>IF(IFERROR(比較地域マスタ!$AE33,"")=0,"",IFERROR(比較地域マスタ!$AE33,""))</f>
        <v>上毛町</v>
      </c>
      <c r="AZ98" s="16"/>
      <c r="BA98" s="22">
        <v>27</v>
      </c>
      <c r="BB98" s="22">
        <v>1</v>
      </c>
      <c r="BC98" s="18" t="str">
        <f t="shared" si="24"/>
        <v>40646</v>
      </c>
      <c r="BD98" s="18" t="str">
        <f t="shared" si="25"/>
        <v>上毛町</v>
      </c>
      <c r="BE98" s="33">
        <f>VLOOKUP(BC98&amp;"_"&amp;$AZ$9,データシート3!A:AB,MATCH("ea_"&amp;"太陽光（建物系）"&amp;"_年間発電",データシート3!$A$1:$AB$1,0),0)/10^3+VLOOKUP(BC98&amp;"_"&amp;$AZ$9,データシート3!A:AB,MATCH("ea_"&amp;"太陽光（土地系）"&amp;"_年間発電",データシート3!$A$1:$AB$1,0),0)/10^3</f>
        <v>382375.66600000003</v>
      </c>
      <c r="BF98" s="33">
        <f>VLOOKUP(BC98&amp;"_"&amp;$AZ$9,データシート3!A:AB,MATCH("ea_"&amp;"風力（陸上）"&amp;"_年間発電",データシート3!$A$1:$AB$1,0),0)/10^3</f>
        <v>30393.22</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412768.88600000006</v>
      </c>
      <c r="BJ98" s="33">
        <f>(VLOOKUP($BC98&amp;"_"&amp;$AZ$8,データシート3!$A:$AN,MATCH("da_合計",データシート3!$A$1:$AN$1,0),0))/10^3</f>
        <v>53683.009008523353</v>
      </c>
      <c r="BK98" s="33">
        <f t="shared" si="21"/>
        <v>359085.87699147669</v>
      </c>
      <c r="BL98" s="33">
        <f t="shared" si="22"/>
        <v>0</v>
      </c>
      <c r="BM98" s="33">
        <f t="shared" si="23"/>
        <v>359085.87699147669</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40223</v>
      </c>
      <c r="AY99" s="18" t="str">
        <f>IF(IFERROR(比較地域マスタ!$AE34,"")=0,"",IFERROR(比較地域マスタ!$AE34,""))</f>
        <v>古賀市</v>
      </c>
      <c r="AZ99" s="16"/>
      <c r="BA99" s="22">
        <v>28</v>
      </c>
      <c r="BB99" s="22">
        <v>1</v>
      </c>
      <c r="BC99" s="18" t="str">
        <f t="shared" si="24"/>
        <v>40223</v>
      </c>
      <c r="BD99" s="18" t="str">
        <f t="shared" si="25"/>
        <v>古賀市</v>
      </c>
      <c r="BE99" s="33">
        <f>VLOOKUP(BC99&amp;"_"&amp;$AZ$9,データシート3!A:AB,MATCH("ea_"&amp;"太陽光（建物系）"&amp;"_年間発電",データシート3!$A$1:$AB$1,0),0)/10^3+VLOOKUP(BC99&amp;"_"&amp;$AZ$9,データシート3!A:AB,MATCH("ea_"&amp;"太陽光（土地系）"&amp;"_年間発電",データシート3!$A$1:$AB$1,0),0)/10^3</f>
        <v>389389.56199999992</v>
      </c>
      <c r="BF99" s="33">
        <f>VLOOKUP(BC99&amp;"_"&amp;$AZ$9,データシート3!A:AB,MATCH("ea_"&amp;"風力（陸上）"&amp;"_年間発電",データシート3!$A$1:$AB$1,0),0)/10^3</f>
        <v>34053.786</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423443.34799999994</v>
      </c>
      <c r="BJ99" s="33">
        <f>(VLOOKUP($BC99&amp;"_"&amp;$AZ$8,データシート3!$A:$AN,MATCH("da_合計",データシート3!$A$1:$AN$1,0),0))/10^3</f>
        <v>448731.06954056857</v>
      </c>
      <c r="BK99" s="33">
        <f t="shared" si="21"/>
        <v>-25287.721540568629</v>
      </c>
      <c r="BL99" s="33">
        <f t="shared" si="22"/>
        <v>-25287.721540568629</v>
      </c>
      <c r="BM99" s="33">
        <f t="shared" si="23"/>
        <v>0</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40401</v>
      </c>
      <c r="AY100" s="18" t="str">
        <f>IF(IFERROR(比較地域マスタ!$AE35,"")=0,"",IFERROR(比較地域マスタ!$AE35,""))</f>
        <v>小竹町</v>
      </c>
      <c r="AZ100" s="16"/>
      <c r="BA100" s="22">
        <v>29</v>
      </c>
      <c r="BB100" s="22">
        <v>1</v>
      </c>
      <c r="BC100" s="18" t="str">
        <f t="shared" si="24"/>
        <v>40401</v>
      </c>
      <c r="BD100" s="18" t="str">
        <f t="shared" si="25"/>
        <v>小竹町</v>
      </c>
      <c r="BE100" s="33">
        <f>VLOOKUP(BC100&amp;"_"&amp;$AZ$9,データシート3!A:AB,MATCH("ea_"&amp;"太陽光（建物系）"&amp;"_年間発電",データシート3!$A$1:$AB$1,0),0)/10^3+VLOOKUP(BC100&amp;"_"&amp;$AZ$9,データシート3!A:AB,MATCH("ea_"&amp;"太陽光（土地系）"&amp;"_年間発電",データシート3!$A$1:$AB$1,0),0)/10^3</f>
        <v>116568.07699999999</v>
      </c>
      <c r="BF100" s="33">
        <f>VLOOKUP(BC100&amp;"_"&amp;$AZ$9,データシート3!A:AB,MATCH("ea_"&amp;"風力（陸上）"&amp;"_年間発電",データシート3!$A$1:$AB$1,0),0)/10^3</f>
        <v>0</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116568.07699999999</v>
      </c>
      <c r="BJ100" s="33">
        <f>(VLOOKUP($BC100&amp;"_"&amp;$AZ$8,データシート3!$A:$AN,MATCH("da_合計",データシート3!$A$1:$AN$1,0),0))/10^3</f>
        <v>57533.292448406894</v>
      </c>
      <c r="BK100" s="33">
        <f t="shared" si="21"/>
        <v>59034.784551593097</v>
      </c>
      <c r="BL100" s="33">
        <f t="shared" si="22"/>
        <v>0</v>
      </c>
      <c r="BM100" s="33">
        <f t="shared" si="23"/>
        <v>59034.784551593097</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40342</v>
      </c>
      <c r="AY101" s="18" t="str">
        <f>IF(IFERROR(比較地域マスタ!$AE36,"")=0,"",IFERROR(比較地域マスタ!$AE36,""))</f>
        <v>篠栗町</v>
      </c>
      <c r="AZ101" s="16"/>
      <c r="BA101" s="22">
        <v>30</v>
      </c>
      <c r="BB101" s="22">
        <v>1</v>
      </c>
      <c r="BC101" s="18" t="str">
        <f t="shared" si="24"/>
        <v>40342</v>
      </c>
      <c r="BD101" s="18" t="str">
        <f t="shared" si="25"/>
        <v>篠栗町</v>
      </c>
      <c r="BE101" s="33">
        <f>VLOOKUP(BC101&amp;"_"&amp;$AZ$9,データシート3!A:AB,MATCH("ea_"&amp;"太陽光（建物系）"&amp;"_年間発電",データシート3!$A$1:$AB$1,0),0)/10^3+VLOOKUP(BC101&amp;"_"&amp;$AZ$9,データシート3!A:AB,MATCH("ea_"&amp;"太陽光（土地系）"&amp;"_年間発電",データシート3!$A$1:$AB$1,0),0)/10^3</f>
        <v>146957.00899999999</v>
      </c>
      <c r="BF101" s="33">
        <f>VLOOKUP(BC101&amp;"_"&amp;$AZ$9,データシート3!A:AB,MATCH("ea_"&amp;"風力（陸上）"&amp;"_年間発電",データシート3!$A$1:$AB$1,0),0)/10^3</f>
        <v>23441.565999999995</v>
      </c>
      <c r="BG101" s="33">
        <f>VLOOKUP(BC101&amp;"_"&amp;$AZ$9,データシート3!A:AB,MATCH("ea_"&amp;"中小水（河川）"&amp;"_年間発電",データシート3!$A$1:$AB$1,0),0)/10^3+VLOOKUP(BC101&amp;"_"&amp;$AZ$9,データシート3!A:AB,MATCH("ea_"&amp;"中小水（農業用水路）"&amp;"_年間発電",データシート3!$A$1:$AB$1,0),0)/10^3</f>
        <v>641.75199999999995</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171040.32699999999</v>
      </c>
      <c r="BJ101" s="33">
        <f>(VLOOKUP($BC101&amp;"_"&amp;$AZ$8,データシート3!$A:$AN,MATCH("da_合計",データシート3!$A$1:$AN$1,0),0))/10^3</f>
        <v>158672.27673759102</v>
      </c>
      <c r="BK101" s="33">
        <f t="shared" si="21"/>
        <v>12368.050262408971</v>
      </c>
      <c r="BL101" s="33">
        <f t="shared" si="22"/>
        <v>0</v>
      </c>
      <c r="BM101" s="33">
        <f t="shared" si="23"/>
        <v>12368.050262408971</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40343</v>
      </c>
      <c r="AY102" s="18" t="str">
        <f>IF(IFERROR(比較地域マスタ!$AE37,"")=0,"",IFERROR(比較地域マスタ!$AE37,""))</f>
        <v>志免町</v>
      </c>
      <c r="AZ102" s="16"/>
      <c r="BA102" s="22">
        <v>31</v>
      </c>
      <c r="BB102" s="22">
        <v>1</v>
      </c>
      <c r="BC102" s="18" t="str">
        <f t="shared" si="24"/>
        <v>40343</v>
      </c>
      <c r="BD102" s="18" t="str">
        <f t="shared" si="25"/>
        <v>志免町</v>
      </c>
      <c r="BE102" s="33">
        <f>VLOOKUP(BC102&amp;"_"&amp;$AZ$9,データシート3!A:AB,MATCH("ea_"&amp;"太陽光（建物系）"&amp;"_年間発電",データシート3!$A$1:$AB$1,0),0)/10^3+VLOOKUP(BC102&amp;"_"&amp;$AZ$9,データシート3!A:AB,MATCH("ea_"&amp;"太陽光（土地系）"&amp;"_年間発電",データシート3!$A$1:$AB$1,0),0)/10^3</f>
        <v>151553.90400000001</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151553.90400000001</v>
      </c>
      <c r="BJ102" s="33">
        <f>(VLOOKUP($BC102&amp;"_"&amp;$AZ$8,データシート3!$A:$AN,MATCH("da_合計",データシート3!$A$1:$AN$1,0),0))/10^3</f>
        <v>213551.61636987442</v>
      </c>
      <c r="BK102" s="33">
        <f t="shared" si="21"/>
        <v>-61997.712369874411</v>
      </c>
      <c r="BL102" s="33">
        <f t="shared" si="22"/>
        <v>-61997.712369874411</v>
      </c>
      <c r="BM102" s="33">
        <f t="shared" si="23"/>
        <v>0</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40345</v>
      </c>
      <c r="AY103" s="18" t="str">
        <f>IF(IFERROR(比較地域マスタ!$AE38,"")=0,"",IFERROR(比較地域マスタ!$AE38,""))</f>
        <v>新宮町</v>
      </c>
      <c r="AZ103" s="16"/>
      <c r="BA103" s="22">
        <v>32</v>
      </c>
      <c r="BB103" s="22">
        <v>1</v>
      </c>
      <c r="BC103" s="18" t="str">
        <f t="shared" si="24"/>
        <v>40345</v>
      </c>
      <c r="BD103" s="18" t="str">
        <f t="shared" si="25"/>
        <v>新宮町</v>
      </c>
      <c r="BE103" s="33">
        <f>VLOOKUP(BC103&amp;"_"&amp;$AZ$9,データシート3!A:AB,MATCH("ea_"&amp;"太陽光（建物系）"&amp;"_年間発電",データシート3!$A$1:$AB$1,0),0)/10^3+VLOOKUP(BC103&amp;"_"&amp;$AZ$9,データシート3!A:AB,MATCH("ea_"&amp;"太陽光（土地系）"&amp;"_年間発電",データシート3!$A$1:$AB$1,0),0)/10^3</f>
        <v>165977.717</v>
      </c>
      <c r="BF103" s="33">
        <f>VLOOKUP(BC103&amp;"_"&amp;$AZ$9,データシート3!A:AB,MATCH("ea_"&amp;"風力（陸上）"&amp;"_年間発電",データシート3!$A$1:$AB$1,0),0)/10^3</f>
        <v>3552.0149999999999</v>
      </c>
      <c r="BG103" s="33">
        <f>VLOOKUP(BC103&amp;"_"&amp;$AZ$9,データシート3!A:AB,MATCH("ea_"&amp;"中小水（河川）"&amp;"_年間発電",データシート3!$A$1:$AB$1,0),0)/10^3+VLOOKUP(BC103&amp;"_"&amp;$AZ$9,データシート3!A:AB,MATCH("ea_"&amp;"中小水（農業用水路）"&amp;"_年間発電",データシート3!$A$1:$AB$1,0),0)/10^3</f>
        <v>0</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169529.73200000002</v>
      </c>
      <c r="BJ103" s="33">
        <f>(VLOOKUP($BC103&amp;"_"&amp;$AZ$8,データシート3!$A:$AN,MATCH("da_合計",データシート3!$A$1:$AN$1,0),0))/10^3</f>
        <v>229017.05180720595</v>
      </c>
      <c r="BK103" s="33">
        <f t="shared" si="21"/>
        <v>-59487.319807205931</v>
      </c>
      <c r="BL103" s="33">
        <f t="shared" si="22"/>
        <v>-59487.319807205931</v>
      </c>
      <c r="BM103" s="33">
        <f t="shared" si="23"/>
        <v>0</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40344</v>
      </c>
      <c r="AY104" s="18" t="str">
        <f>IF(IFERROR(比較地域マスタ!$AE39,"")=0,"",IFERROR(比較地域マスタ!$AE39,""))</f>
        <v>須恵町</v>
      </c>
      <c r="AZ104" s="16"/>
      <c r="BA104" s="22">
        <v>33</v>
      </c>
      <c r="BB104" s="22">
        <v>1</v>
      </c>
      <c r="BC104" s="18" t="str">
        <f t="shared" si="24"/>
        <v>40344</v>
      </c>
      <c r="BD104" s="18" t="str">
        <f t="shared" si="25"/>
        <v>須恵町</v>
      </c>
      <c r="BE104" s="33">
        <f>VLOOKUP(BC104&amp;"_"&amp;$AZ$9,データシート3!A:AB,MATCH("ea_"&amp;"太陽光（建物系）"&amp;"_年間発電",データシート3!$A$1:$AB$1,0),0)/10^3+VLOOKUP(BC104&amp;"_"&amp;$AZ$9,データシート3!A:AB,MATCH("ea_"&amp;"太陽光（土地系）"&amp;"_年間発電",データシート3!$A$1:$AB$1,0),0)/10^3</f>
        <v>143239.81099999999</v>
      </c>
      <c r="BF104" s="33">
        <f>VLOOKUP(BC104&amp;"_"&amp;$AZ$9,データシート3!A:AB,MATCH("ea_"&amp;"風力（陸上）"&amp;"_年間発電",データシート3!$A$1:$AB$1,0),0)/10^3</f>
        <v>21010.628000000001</v>
      </c>
      <c r="BG104" s="33">
        <f>VLOOKUP(BC104&amp;"_"&amp;$AZ$9,データシート3!A:AB,MATCH("ea_"&amp;"中小水（河川）"&amp;"_年間発電",データシート3!$A$1:$AB$1,0),0)/10^3+VLOOKUP(BC104&amp;"_"&amp;$AZ$9,データシート3!A:AB,MATCH("ea_"&amp;"中小水（農業用水路）"&amp;"_年間発電",データシート3!$A$1:$AB$1,0),0)/10^3</f>
        <v>0</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164250.43899999998</v>
      </c>
      <c r="BJ104" s="33">
        <f>(VLOOKUP($BC104&amp;"_"&amp;$AZ$8,データシート3!$A:$AN,MATCH("da_合計",データシート3!$A$1:$AN$1,0),0))/10^3</f>
        <v>161473.57407820801</v>
      </c>
      <c r="BK104" s="33">
        <f t="shared" ref="BK104:BK135" si="27">BI104-BJ104</f>
        <v>2776.8649217919738</v>
      </c>
      <c r="BL104" s="33">
        <f t="shared" ref="BL104:BL135" si="28">IF(BK104&gt;0,0,BK104)</f>
        <v>0</v>
      </c>
      <c r="BM104" s="33">
        <f t="shared" ref="BM104:BM135" si="29">IF(BK104&gt;0,BK104,0)</f>
        <v>2776.8649217919738</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40602</v>
      </c>
      <c r="AY105" s="18" t="str">
        <f>IF(IFERROR(比較地域マスタ!$AE40,"")=0,"",IFERROR(比較地域マスタ!$AE40,""))</f>
        <v>添田町</v>
      </c>
      <c r="AZ105" s="16"/>
      <c r="BA105" s="22">
        <v>34</v>
      </c>
      <c r="BB105" s="22">
        <v>1</v>
      </c>
      <c r="BC105" s="18" t="str">
        <f t="shared" si="24"/>
        <v>40602</v>
      </c>
      <c r="BD105" s="18" t="str">
        <f t="shared" si="25"/>
        <v>添田町</v>
      </c>
      <c r="BE105" s="33">
        <f>VLOOKUP(BC105&amp;"_"&amp;$AZ$9,データシート3!A:AB,MATCH("ea_"&amp;"太陽光（建物系）"&amp;"_年間発電",データシート3!$A$1:$AB$1,0),0)/10^3+VLOOKUP(BC105&amp;"_"&amp;$AZ$9,データシート3!A:AB,MATCH("ea_"&amp;"太陽光（土地系）"&amp;"_年間発電",データシート3!$A$1:$AB$1,0),0)/10^3</f>
        <v>181357.20300000004</v>
      </c>
      <c r="BF105" s="33">
        <f>VLOOKUP(BC105&amp;"_"&amp;$AZ$9,データシート3!A:AB,MATCH("ea_"&amp;"風力（陸上）"&amp;"_年間発電",データシート3!$A$1:$AB$1,0),0)/10^3</f>
        <v>237716.981</v>
      </c>
      <c r="BG105" s="33">
        <f>VLOOKUP(BC105&amp;"_"&amp;$AZ$9,データシート3!A:AB,MATCH("ea_"&amp;"中小水（河川）"&amp;"_年間発電",データシート3!$A$1:$AB$1,0),0)/10^3+VLOOKUP(BC105&amp;"_"&amp;$AZ$9,データシート3!A:AB,MATCH("ea_"&amp;"中小水（農業用水路）"&amp;"_年間発電",データシート3!$A$1:$AB$1,0),0)/10^3</f>
        <v>9302.7379999999994</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428376.92200000002</v>
      </c>
      <c r="BJ105" s="33">
        <f>(VLOOKUP($BC105&amp;"_"&amp;$AZ$8,データシート3!$A:$AN,MATCH("da_合計",データシート3!$A$1:$AN$1,0),0))/10^3</f>
        <v>34454.684608537245</v>
      </c>
      <c r="BK105" s="33">
        <f t="shared" si="27"/>
        <v>393922.23739146278</v>
      </c>
      <c r="BL105" s="33">
        <f t="shared" si="28"/>
        <v>0</v>
      </c>
      <c r="BM105" s="33">
        <f t="shared" si="29"/>
        <v>393922.23739146278</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40206</v>
      </c>
      <c r="AY106" s="18" t="str">
        <f>IF(IFERROR(比較地域マスタ!$AE41,"")=0,"",IFERROR(比較地域マスタ!$AE41,""))</f>
        <v>田川市</v>
      </c>
      <c r="AZ106" s="16"/>
      <c r="BA106" s="22">
        <v>35</v>
      </c>
      <c r="BB106" s="22">
        <v>1</v>
      </c>
      <c r="BC106" s="18" t="str">
        <f t="shared" si="24"/>
        <v>40206</v>
      </c>
      <c r="BD106" s="18" t="str">
        <f t="shared" si="25"/>
        <v>田川市</v>
      </c>
      <c r="BE106" s="33">
        <f>VLOOKUP(BC106&amp;"_"&amp;$AZ$9,データシート3!A:AB,MATCH("ea_"&amp;"太陽光（建物系）"&amp;"_年間発電",データシート3!$A$1:$AB$1,0),0)/10^3+VLOOKUP(BC106&amp;"_"&amp;$AZ$9,データシート3!A:AB,MATCH("ea_"&amp;"太陽光（土地系）"&amp;"_年間発電",データシート3!$A$1:$AB$1,0),0)/10^3</f>
        <v>515262.52599999995</v>
      </c>
      <c r="BF106" s="33">
        <f>VLOOKUP(BC106&amp;"_"&amp;$AZ$9,データシート3!A:AB,MATCH("ea_"&amp;"風力（陸上）"&amp;"_年間発電",データシート3!$A$1:$AB$1,0),0)/10^3</f>
        <v>7048.0450000000001</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522310.57099999994</v>
      </c>
      <c r="BJ106" s="33">
        <f>(VLOOKUP($BC106&amp;"_"&amp;$AZ$8,データシート3!$A:$AN,MATCH("da_合計",データシート3!$A$1:$AN$1,0),0))/10^3</f>
        <v>299766.86652956193</v>
      </c>
      <c r="BK106" s="33">
        <f t="shared" si="27"/>
        <v>222543.70447043801</v>
      </c>
      <c r="BL106" s="33">
        <f t="shared" si="28"/>
        <v>0</v>
      </c>
      <c r="BM106" s="33">
        <f t="shared" si="29"/>
        <v>222543.70447043801</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40221</v>
      </c>
      <c r="AY107" s="18" t="str">
        <f>IF(IFERROR(比較地域マスタ!$AE42,"")=0,"",IFERROR(比較地域マスタ!$AE42,""))</f>
        <v>太宰府市</v>
      </c>
      <c r="AZ107" s="16"/>
      <c r="BA107" s="22">
        <v>36</v>
      </c>
      <c r="BB107" s="22">
        <v>1</v>
      </c>
      <c r="BC107" s="18" t="str">
        <f t="shared" si="24"/>
        <v>40221</v>
      </c>
      <c r="BD107" s="18" t="str">
        <f t="shared" si="25"/>
        <v>太宰府市</v>
      </c>
      <c r="BE107" s="33">
        <f>VLOOKUP(BC107&amp;"_"&amp;$AZ$9,データシート3!A:AB,MATCH("ea_"&amp;"太陽光（建物系）"&amp;"_年間発電",データシート3!$A$1:$AB$1,0),0)/10^3+VLOOKUP(BC107&amp;"_"&amp;$AZ$9,データシート3!A:AB,MATCH("ea_"&amp;"太陽光（土地系）"&amp;"_年間発電",データシート3!$A$1:$AB$1,0),0)/10^3</f>
        <v>252415.80799999999</v>
      </c>
      <c r="BF107" s="33">
        <f>VLOOKUP(BC107&amp;"_"&amp;$AZ$9,データシート3!A:AB,MATCH("ea_"&amp;"風力（陸上）"&amp;"_年間発電",データシート3!$A$1:$AB$1,0),0)/10^3</f>
        <v>10745.691000000001</v>
      </c>
      <c r="BG107" s="33">
        <f>VLOOKUP(BC107&amp;"_"&amp;$AZ$9,データシート3!A:AB,MATCH("ea_"&amp;"中小水（河川）"&amp;"_年間発電",データシート3!$A$1:$AB$1,0),0)/10^3+VLOOKUP(BC107&amp;"_"&amp;$AZ$9,データシート3!A:AB,MATCH("ea_"&amp;"中小水（農業用水路）"&amp;"_年間発電",データシート3!$A$1:$AB$1,0),0)/10^3</f>
        <v>0</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263161.49900000001</v>
      </c>
      <c r="BJ107" s="33">
        <f>(VLOOKUP($BC107&amp;"_"&amp;$AZ$8,データシート3!$A:$AN,MATCH("da_合計",データシート3!$A$1:$AN$1,0),0))/10^3</f>
        <v>289985.13506458508</v>
      </c>
      <c r="BK107" s="33">
        <f t="shared" si="27"/>
        <v>-26823.636064585065</v>
      </c>
      <c r="BL107" s="33">
        <f t="shared" si="28"/>
        <v>-26823.636064585065</v>
      </c>
      <c r="BM107" s="33">
        <f t="shared" si="29"/>
        <v>0</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40503</v>
      </c>
      <c r="AY108" s="18" t="str">
        <f>IF(IFERROR(比較地域マスタ!$AE43,"")=0,"",IFERROR(比較地域マスタ!$AE43,""))</f>
        <v>大刀洗町</v>
      </c>
      <c r="AZ108" s="16"/>
      <c r="BA108" s="22">
        <v>37</v>
      </c>
      <c r="BB108" s="22">
        <v>1</v>
      </c>
      <c r="BC108" s="18" t="str">
        <f t="shared" si="24"/>
        <v>40503</v>
      </c>
      <c r="BD108" s="18" t="str">
        <f t="shared" si="25"/>
        <v>大刀洗町</v>
      </c>
      <c r="BE108" s="33">
        <f>VLOOKUP(BC108&amp;"_"&amp;$AZ$9,データシート3!A:AB,MATCH("ea_"&amp;"太陽光（建物系）"&amp;"_年間発電",データシート3!$A$1:$AB$1,0),0)/10^3+VLOOKUP(BC108&amp;"_"&amp;$AZ$9,データシート3!A:AB,MATCH("ea_"&amp;"太陽光（土地系）"&amp;"_年間発電",データシート3!$A$1:$AB$1,0),0)/10^3</f>
        <v>242791.76799999998</v>
      </c>
      <c r="BF108" s="33">
        <f>VLOOKUP(BC108&amp;"_"&amp;$AZ$9,データシート3!A:AB,MATCH("ea_"&amp;"風力（陸上）"&amp;"_年間発電",データシート3!$A$1:$AB$1,0),0)/10^3</f>
        <v>0</v>
      </c>
      <c r="BG108" s="33">
        <f>VLOOKUP(BC108&amp;"_"&amp;$AZ$9,データシート3!A:AB,MATCH("ea_"&amp;"中小水（河川）"&amp;"_年間発電",データシート3!$A$1:$AB$1,0),0)/10^3+VLOOKUP(BC108&amp;"_"&amp;$AZ$9,データシート3!A:AB,MATCH("ea_"&amp;"中小水（農業用水路）"&amp;"_年間発電",データシート3!$A$1:$AB$1,0),0)/10^3</f>
        <v>381.75099999999992</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243173.51899999997</v>
      </c>
      <c r="BJ108" s="33">
        <f>(VLOOKUP($BC108&amp;"_"&amp;$AZ$8,データシート3!$A:$AN,MATCH("da_合計",データシート3!$A$1:$AN$1,0),0))/10^3</f>
        <v>76398.414434734863</v>
      </c>
      <c r="BK108" s="33">
        <f t="shared" si="27"/>
        <v>166775.10456526512</v>
      </c>
      <c r="BL108" s="33">
        <f t="shared" si="28"/>
        <v>0</v>
      </c>
      <c r="BM108" s="33">
        <f t="shared" si="29"/>
        <v>166775.10456526512</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40211</v>
      </c>
      <c r="AY109" s="18" t="str">
        <f>IF(IFERROR(比較地域マスタ!$AE44,"")=0,"",IFERROR(比較地域マスタ!$AE44,""))</f>
        <v>筑後市</v>
      </c>
      <c r="AZ109" s="16"/>
      <c r="BA109" s="22">
        <v>38</v>
      </c>
      <c r="BB109" s="22">
        <v>1</v>
      </c>
      <c r="BC109" s="18" t="str">
        <f t="shared" si="24"/>
        <v>40211</v>
      </c>
      <c r="BD109" s="18" t="str">
        <f t="shared" si="25"/>
        <v>筑後市</v>
      </c>
      <c r="BE109" s="33">
        <f>VLOOKUP(BC109&amp;"_"&amp;$AZ$9,データシート3!A:AB,MATCH("ea_"&amp;"太陽光（建物系）"&amp;"_年間発電",データシート3!$A$1:$AB$1,0),0)/10^3+VLOOKUP(BC109&amp;"_"&amp;$AZ$9,データシート3!A:AB,MATCH("ea_"&amp;"太陽光（土地系）"&amp;"_年間発電",データシート3!$A$1:$AB$1,0),0)/10^3</f>
        <v>667482.39799999993</v>
      </c>
      <c r="BF109" s="33">
        <f>VLOOKUP(BC109&amp;"_"&amp;$AZ$9,データシート3!A:AB,MATCH("ea_"&amp;"風力（陸上）"&amp;"_年間発電",データシート3!$A$1:$AB$1,0),0)/10^3</f>
        <v>0</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667482.39799999993</v>
      </c>
      <c r="BJ109" s="33">
        <f>(VLOOKUP($BC109&amp;"_"&amp;$AZ$8,データシート3!$A:$AN,MATCH("da_合計",データシート3!$A$1:$AN$1,0),0))/10^3</f>
        <v>388186.87569351587</v>
      </c>
      <c r="BK109" s="33">
        <f t="shared" si="27"/>
        <v>279295.52230648405</v>
      </c>
      <c r="BL109" s="33">
        <f t="shared" si="28"/>
        <v>0</v>
      </c>
      <c r="BM109" s="33">
        <f t="shared" si="29"/>
        <v>279295.52230648405</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40217</v>
      </c>
      <c r="AY110" s="18" t="str">
        <f>IF(IFERROR(比較地域マスタ!$AE45,"")=0,"",IFERROR(比較地域マスタ!$AE45,""))</f>
        <v>筑紫野市</v>
      </c>
      <c r="AZ110" s="16"/>
      <c r="BA110" s="22">
        <v>39</v>
      </c>
      <c r="BB110" s="22">
        <v>1</v>
      </c>
      <c r="BC110" s="18" t="str">
        <f t="shared" si="24"/>
        <v>40217</v>
      </c>
      <c r="BD110" s="18" t="str">
        <f t="shared" si="25"/>
        <v>筑紫野市</v>
      </c>
      <c r="BE110" s="33">
        <f>VLOOKUP(BC110&amp;"_"&amp;$AZ$9,データシート3!A:AB,MATCH("ea_"&amp;"太陽光（建物系）"&amp;"_年間発電",データシート3!$A$1:$AB$1,0),0)/10^3+VLOOKUP(BC110&amp;"_"&amp;$AZ$9,データシート3!A:AB,MATCH("ea_"&amp;"太陽光（土地系）"&amp;"_年間発電",データシート3!$A$1:$AB$1,0),0)/10^3</f>
        <v>559648.61499999999</v>
      </c>
      <c r="BF110" s="33">
        <f>VLOOKUP(BC110&amp;"_"&amp;$AZ$9,データシート3!A:AB,MATCH("ea_"&amp;"風力（陸上）"&amp;"_年間発電",データシート3!$A$1:$AB$1,0),0)/10^3</f>
        <v>85615.225999999995</v>
      </c>
      <c r="BG110" s="33">
        <f>VLOOKUP(BC110&amp;"_"&amp;$AZ$9,データシート3!A:AB,MATCH("ea_"&amp;"中小水（河川）"&amp;"_年間発電",データシート3!$A$1:$AB$1,0),0)/10^3+VLOOKUP(BC110&amp;"_"&amp;$AZ$9,データシート3!A:AB,MATCH("ea_"&amp;"中小水（農業用水路）"&amp;"_年間発電",データシート3!$A$1:$AB$1,0),0)/10^3</f>
        <v>8364.3920000000016</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653628.23300000001</v>
      </c>
      <c r="BJ110" s="33">
        <f>(VLOOKUP($BC110&amp;"_"&amp;$AZ$8,データシート3!$A:$AN,MATCH("da_合計",データシート3!$A$1:$AN$1,0),0))/10^3</f>
        <v>445866.74390460079</v>
      </c>
      <c r="BK110" s="33">
        <f t="shared" si="27"/>
        <v>207761.48909539921</v>
      </c>
      <c r="BL110" s="33">
        <f t="shared" si="28"/>
        <v>0</v>
      </c>
      <c r="BM110" s="33">
        <f t="shared" si="29"/>
        <v>207761.48909539921</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40647</v>
      </c>
      <c r="AY111" s="18" t="str">
        <f>IF(IFERROR(比較地域マスタ!$AE46,"")=0,"",IFERROR(比較地域マスタ!$AE46,""))</f>
        <v>築上町</v>
      </c>
      <c r="AZ111" s="16"/>
      <c r="BA111" s="22">
        <v>40</v>
      </c>
      <c r="BB111" s="22">
        <v>1</v>
      </c>
      <c r="BC111" s="18" t="str">
        <f t="shared" si="24"/>
        <v>40647</v>
      </c>
      <c r="BD111" s="18" t="str">
        <f t="shared" si="25"/>
        <v>築上町</v>
      </c>
      <c r="BE111" s="33">
        <f>VLOOKUP(BC111&amp;"_"&amp;$AZ$9,データシート3!A:AB,MATCH("ea_"&amp;"太陽光（建物系）"&amp;"_年間発電",データシート3!$A$1:$AB$1,0),0)/10^3+VLOOKUP(BC111&amp;"_"&amp;$AZ$9,データシート3!A:AB,MATCH("ea_"&amp;"太陽光（土地系）"&amp;"_年間発電",データシート3!$A$1:$AB$1,0),0)/10^3</f>
        <v>756121.10100000002</v>
      </c>
      <c r="BF111" s="33">
        <f>VLOOKUP(BC111&amp;"_"&amp;$AZ$9,データシート3!A:AB,MATCH("ea_"&amp;"風力（陸上）"&amp;"_年間発電",データシート3!$A$1:$AB$1,0),0)/10^3</f>
        <v>201927.60399999999</v>
      </c>
      <c r="BG111" s="33">
        <f>VLOOKUP(BC111&amp;"_"&amp;$AZ$9,データシート3!A:AB,MATCH("ea_"&amp;"中小水（河川）"&amp;"_年間発電",データシート3!$A$1:$AB$1,0),0)/10^3+VLOOKUP(BC111&amp;"_"&amp;$AZ$9,データシート3!A:AB,MATCH("ea_"&amp;"中小水（農業用水路）"&amp;"_年間発電",データシート3!$A$1:$AB$1,0),0)/10^3</f>
        <v>769.26099999999997</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958817.96600000013</v>
      </c>
      <c r="BJ111" s="33">
        <f>(VLOOKUP($BC111&amp;"_"&amp;$AZ$8,データシート3!$A:$AN,MATCH("da_合計",データシート3!$A$1:$AN$1,0),0))/10^3</f>
        <v>87753.533385711999</v>
      </c>
      <c r="BK111" s="33">
        <f t="shared" si="27"/>
        <v>871064.43261428818</v>
      </c>
      <c r="BL111" s="33">
        <f t="shared" si="28"/>
        <v>0</v>
      </c>
      <c r="BM111" s="33">
        <f t="shared" si="29"/>
        <v>871064.43261428818</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40447</v>
      </c>
      <c r="AY112" s="18" t="str">
        <f>IF(IFERROR(比較地域マスタ!$AE47,"")=0,"",IFERROR(比較地域マスタ!$AE47,""))</f>
        <v>筑前町</v>
      </c>
      <c r="AZ112" s="16"/>
      <c r="BA112" s="22">
        <v>41</v>
      </c>
      <c r="BB112" s="22">
        <v>1</v>
      </c>
      <c r="BC112" s="18" t="str">
        <f t="shared" si="24"/>
        <v>40447</v>
      </c>
      <c r="BD112" s="18" t="str">
        <f t="shared" si="25"/>
        <v>筑前町</v>
      </c>
      <c r="BE112" s="33">
        <f>VLOOKUP(BC112&amp;"_"&amp;$AZ$9,データシート3!A:AB,MATCH("ea_"&amp;"太陽光（建物系）"&amp;"_年間発電",データシート3!$A$1:$AB$1,0),0)/10^3+VLOOKUP(BC112&amp;"_"&amp;$AZ$9,データシート3!A:AB,MATCH("ea_"&amp;"太陽光（土地系）"&amp;"_年間発電",データシート3!$A$1:$AB$1,0),0)/10^3</f>
        <v>987044.076</v>
      </c>
      <c r="BF112" s="33">
        <f>VLOOKUP(BC112&amp;"_"&amp;$AZ$9,データシート3!A:AB,MATCH("ea_"&amp;"風力（陸上）"&amp;"_年間発電",データシート3!$A$1:$AB$1,0),0)/10^3</f>
        <v>66532.184999999998</v>
      </c>
      <c r="BG112" s="33">
        <f>VLOOKUP(BC112&amp;"_"&amp;$AZ$9,データシート3!A:AB,MATCH("ea_"&amp;"中小水（河川）"&amp;"_年間発電",データシート3!$A$1:$AB$1,0),0)/10^3+VLOOKUP(BC112&amp;"_"&amp;$AZ$9,データシート3!A:AB,MATCH("ea_"&amp;"中小水（農業用水路）"&amp;"_年間発電",データシート3!$A$1:$AB$1,0),0)/10^3</f>
        <v>0</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1053576.2609999999</v>
      </c>
      <c r="BJ112" s="33">
        <f>(VLOOKUP($BC112&amp;"_"&amp;$AZ$8,データシート3!$A:$AN,MATCH("da_合計",データシート3!$A$1:$AN$1,0),0))/10^3</f>
        <v>135372.28738140277</v>
      </c>
      <c r="BK112" s="33">
        <f t="shared" si="27"/>
        <v>918203.97361859714</v>
      </c>
      <c r="BL112" s="33">
        <f t="shared" si="28"/>
        <v>0</v>
      </c>
      <c r="BM112" s="33">
        <f t="shared" si="29"/>
        <v>918203.97361859714</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40448</v>
      </c>
      <c r="AY113" s="18" t="str">
        <f>IF(IFERROR(比較地域マスタ!$AE48,"")=0,"",IFERROR(比較地域マスタ!$AE48,""))</f>
        <v>東峰村</v>
      </c>
      <c r="AZ113" s="16"/>
      <c r="BA113" s="22">
        <v>42</v>
      </c>
      <c r="BB113" s="22">
        <v>1</v>
      </c>
      <c r="BC113" s="18" t="str">
        <f t="shared" si="24"/>
        <v>40448</v>
      </c>
      <c r="BD113" s="18" t="str">
        <f t="shared" si="25"/>
        <v>東峰村</v>
      </c>
      <c r="BE113" s="33">
        <f>VLOOKUP(BC113&amp;"_"&amp;$AZ$9,データシート3!A:AB,MATCH("ea_"&amp;"太陽光（建物系）"&amp;"_年間発電",データシート3!$A$1:$AB$1,0),0)/10^3+VLOOKUP(BC113&amp;"_"&amp;$AZ$9,データシート3!A:AB,MATCH("ea_"&amp;"太陽光（土地系）"&amp;"_年間発電",データシート3!$A$1:$AB$1,0),0)/10^3</f>
        <v>55020.631999999998</v>
      </c>
      <c r="BF113" s="33">
        <f>VLOOKUP(BC113&amp;"_"&amp;$AZ$9,データシート3!A:AB,MATCH("ea_"&amp;"風力（陸上）"&amp;"_年間発電",データシート3!$A$1:$AB$1,0),0)/10^3</f>
        <v>52994.535000000011</v>
      </c>
      <c r="BG113" s="33">
        <f>VLOOKUP(BC113&amp;"_"&amp;$AZ$9,データシート3!A:AB,MATCH("ea_"&amp;"中小水（河川）"&amp;"_年間発電",データシート3!$A$1:$AB$1,0),0)/10^3+VLOOKUP(BC113&amp;"_"&amp;$AZ$9,データシート3!A:AB,MATCH("ea_"&amp;"中小水（農業用水路）"&amp;"_年間発電",データシート3!$A$1:$AB$1,0),0)/10^3</f>
        <v>2854.1239999999993</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0</v>
      </c>
      <c r="BI113" s="33">
        <f t="shared" si="26"/>
        <v>110869.29100000001</v>
      </c>
      <c r="BJ113" s="33">
        <f>(VLOOKUP($BC113&amp;"_"&amp;$AZ$8,データシート3!$A:$AN,MATCH("da_合計",データシート3!$A$1:$AN$1,0),0))/10^3</f>
        <v>9841.3531089509343</v>
      </c>
      <c r="BK113" s="33">
        <f t="shared" si="27"/>
        <v>101027.93789104908</v>
      </c>
      <c r="BL113" s="33">
        <f t="shared" si="28"/>
        <v>0</v>
      </c>
      <c r="BM113" s="33">
        <f t="shared" si="29"/>
        <v>101027.93789104908</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40231</v>
      </c>
      <c r="AY114" s="18" t="str">
        <f>IF(IFERROR(比較地域マスタ!$AE49,"")=0,"",IFERROR(比較地域マスタ!$AE49,""))</f>
        <v>那珂川市</v>
      </c>
      <c r="AZ114" s="16"/>
      <c r="BA114" s="22">
        <v>43</v>
      </c>
      <c r="BB114" s="22">
        <v>1</v>
      </c>
      <c r="BC114" s="18" t="str">
        <f t="shared" si="24"/>
        <v>40231</v>
      </c>
      <c r="BD114" s="18" t="str">
        <f t="shared" si="25"/>
        <v>那珂川市</v>
      </c>
      <c r="BE114" s="33">
        <f>VLOOKUP(BC114&amp;"_"&amp;$AZ$9,データシート3!A:AB,MATCH("ea_"&amp;"太陽光（建物系）"&amp;"_年間発電",データシート3!$A$1:$AB$1,0),0)/10^3+VLOOKUP(BC114&amp;"_"&amp;$AZ$9,データシート3!A:AB,MATCH("ea_"&amp;"太陽光（土地系）"&amp;"_年間発電",データシート3!$A$1:$AB$1,0),0)/10^3</f>
        <v>217698.93700000001</v>
      </c>
      <c r="BF114" s="33">
        <f>VLOOKUP(BC114&amp;"_"&amp;$AZ$9,データシート3!A:AB,MATCH("ea_"&amp;"風力（陸上）"&amp;"_年間発電",データシート3!$A$1:$AB$1,0),0)/10^3</f>
        <v>172721.50200000004</v>
      </c>
      <c r="BG114" s="33">
        <f>VLOOKUP(BC114&amp;"_"&amp;$AZ$9,データシート3!A:AB,MATCH("ea_"&amp;"中小水（河川）"&amp;"_年間発電",データシート3!$A$1:$AB$1,0),0)/10^3+VLOOKUP(BC114&amp;"_"&amp;$AZ$9,データシート3!A:AB,MATCH("ea_"&amp;"中小水（農業用水路）"&amp;"_年間発電",データシート3!$A$1:$AB$1,0),0)/10^3</f>
        <v>4192.9610000000002</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0</v>
      </c>
      <c r="BI114" s="33">
        <f t="shared" si="26"/>
        <v>394613.4</v>
      </c>
      <c r="BJ114" s="33">
        <f>(VLOOKUP($BC114&amp;"_"&amp;$AZ$8,データシート3!$A:$AN,MATCH("da_合計",データシート3!$A$1:$AN$1,0),0))/10^3</f>
        <v>199590.86496788391</v>
      </c>
      <c r="BK114" s="33">
        <f t="shared" si="27"/>
        <v>195022.53503211611</v>
      </c>
      <c r="BL114" s="33">
        <f t="shared" si="28"/>
        <v>0</v>
      </c>
      <c r="BM114" s="33">
        <f t="shared" si="29"/>
        <v>195022.53503211611</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40215</v>
      </c>
      <c r="AY115" s="18" t="str">
        <f>IF(IFERROR(比較地域マスタ!$AE50,"")=0,"",IFERROR(比較地域マスタ!$AE50,""))</f>
        <v>中間市</v>
      </c>
      <c r="AZ115" s="16"/>
      <c r="BA115" s="22">
        <v>44</v>
      </c>
      <c r="BB115" s="22">
        <v>1</v>
      </c>
      <c r="BC115" s="18" t="str">
        <f t="shared" si="24"/>
        <v>40215</v>
      </c>
      <c r="BD115" s="18" t="str">
        <f t="shared" si="25"/>
        <v>中間市</v>
      </c>
      <c r="BE115" s="33">
        <f>VLOOKUP(BC115&amp;"_"&amp;$AZ$9,データシート3!A:AB,MATCH("ea_"&amp;"太陽光（建物系）"&amp;"_年間発電",データシート3!$A$1:$AB$1,0),0)/10^3+VLOOKUP(BC115&amp;"_"&amp;$AZ$9,データシート3!A:AB,MATCH("ea_"&amp;"太陽光（土地系）"&amp;"_年間発電",データシート3!$A$1:$AB$1,0),0)/10^3</f>
        <v>275973.00199999998</v>
      </c>
      <c r="BF115" s="33">
        <f>VLOOKUP(BC115&amp;"_"&amp;$AZ$9,データシート3!A:AB,MATCH("ea_"&amp;"風力（陸上）"&amp;"_年間発電",データシート3!$A$1:$AB$1,0),0)/10^3</f>
        <v>0</v>
      </c>
      <c r="BG115" s="33">
        <f>VLOOKUP(BC115&amp;"_"&amp;$AZ$9,データシート3!A:AB,MATCH("ea_"&amp;"中小水（河川）"&amp;"_年間発電",データシート3!$A$1:$AB$1,0),0)/10^3+VLOOKUP(BC115&amp;"_"&amp;$AZ$9,データシート3!A:AB,MATCH("ea_"&amp;"中小水（農業用水路）"&amp;"_年間発電",データシート3!$A$1:$AB$1,0),0)/10^3</f>
        <v>0</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0</v>
      </c>
      <c r="BI115" s="33">
        <f t="shared" si="26"/>
        <v>275973.00199999998</v>
      </c>
      <c r="BJ115" s="33">
        <f>(VLOOKUP($BC115&amp;"_"&amp;$AZ$8,データシート3!$A:$AN,MATCH("da_合計",データシート3!$A$1:$AN$1,0),0))/10^3</f>
        <v>197147.53388953386</v>
      </c>
      <c r="BK115" s="33">
        <f t="shared" si="27"/>
        <v>78825.468110466114</v>
      </c>
      <c r="BL115" s="33">
        <f t="shared" si="28"/>
        <v>0</v>
      </c>
      <c r="BM115" s="33">
        <f t="shared" si="29"/>
        <v>78825.468110466114</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40204</v>
      </c>
      <c r="AY116" s="18" t="str">
        <f>IF(IFERROR(比較地域マスタ!$AE51,"")=0,"",IFERROR(比較地域マスタ!$AE51,""))</f>
        <v>直方市</v>
      </c>
      <c r="AZ116" s="16"/>
      <c r="BA116" s="22">
        <v>45</v>
      </c>
      <c r="BB116" s="22">
        <v>1</v>
      </c>
      <c r="BC116" s="18" t="str">
        <f t="shared" si="24"/>
        <v>40204</v>
      </c>
      <c r="BD116" s="18" t="str">
        <f t="shared" si="25"/>
        <v>直方市</v>
      </c>
      <c r="BE116" s="33">
        <f>VLOOKUP(BC116&amp;"_"&amp;$AZ$9,データシート3!A:AB,MATCH("ea_"&amp;"太陽光（建物系）"&amp;"_年間発電",データシート3!$A$1:$AB$1,0),0)/10^3+VLOOKUP(BC116&amp;"_"&amp;$AZ$9,データシート3!A:AB,MATCH("ea_"&amp;"太陽光（土地系）"&amp;"_年間発電",データシート3!$A$1:$AB$1,0),0)/10^3</f>
        <v>501163.96900000004</v>
      </c>
      <c r="BF116" s="33">
        <f>VLOOKUP(BC116&amp;"_"&amp;$AZ$9,データシート3!A:AB,MATCH("ea_"&amp;"風力（陸上）"&amp;"_年間発電",データシート3!$A$1:$AB$1,0),0)/10^3</f>
        <v>17573.600999999999</v>
      </c>
      <c r="BG116" s="33">
        <f>VLOOKUP(BC116&amp;"_"&amp;$AZ$9,データシート3!A:AB,MATCH("ea_"&amp;"中小水（河川）"&amp;"_年間発電",データシート3!$A$1:$AB$1,0),0)/10^3+VLOOKUP(BC116&amp;"_"&amp;$AZ$9,データシート3!A:AB,MATCH("ea_"&amp;"中小水（農業用水路）"&amp;"_年間発電",データシート3!$A$1:$AB$1,0),0)/10^3</f>
        <v>0</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0</v>
      </c>
      <c r="BI116" s="33">
        <f t="shared" si="26"/>
        <v>518737.57000000007</v>
      </c>
      <c r="BJ116" s="33">
        <f>(VLOOKUP($BC116&amp;"_"&amp;$AZ$8,データシート3!$A:$AN,MATCH("da_合計",データシート3!$A$1:$AN$1,0),0))/10^3</f>
        <v>423715.25236932799</v>
      </c>
      <c r="BK116" s="33">
        <f t="shared" si="27"/>
        <v>95022.317630672071</v>
      </c>
      <c r="BL116" s="33">
        <f t="shared" si="28"/>
        <v>0</v>
      </c>
      <c r="BM116" s="33">
        <f t="shared" si="29"/>
        <v>95022.317630672071</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40348</v>
      </c>
      <c r="AY117" s="18" t="str">
        <f>IF(IFERROR(比較地域マスタ!$AE52,"")=0,"",IFERROR(比較地域マスタ!$AE52,""))</f>
        <v>久山町</v>
      </c>
      <c r="AZ117" s="16"/>
      <c r="BA117" s="22">
        <v>46</v>
      </c>
      <c r="BB117" s="22">
        <v>1</v>
      </c>
      <c r="BC117" s="18" t="str">
        <f t="shared" si="24"/>
        <v>40348</v>
      </c>
      <c r="BD117" s="18" t="str">
        <f t="shared" si="25"/>
        <v>久山町</v>
      </c>
      <c r="BE117" s="33">
        <f>VLOOKUP(BC117&amp;"_"&amp;$AZ$9,データシート3!A:AB,MATCH("ea_"&amp;"太陽光（建物系）"&amp;"_年間発電",データシート3!$A$1:$AB$1,0),0)/10^3+VLOOKUP(BC117&amp;"_"&amp;$AZ$9,データシート3!A:AB,MATCH("ea_"&amp;"太陽光（土地系）"&amp;"_年間発電",データシート3!$A$1:$AB$1,0),0)/10^3</f>
        <v>127212.20999999999</v>
      </c>
      <c r="BF117" s="33">
        <f>VLOOKUP(BC117&amp;"_"&amp;$AZ$9,データシート3!A:AB,MATCH("ea_"&amp;"風力（陸上）"&amp;"_年間発電",データシート3!$A$1:$AB$1,0),0)/10^3</f>
        <v>106237.523</v>
      </c>
      <c r="BG117" s="33">
        <f>VLOOKUP(BC117&amp;"_"&amp;$AZ$9,データシート3!A:AB,MATCH("ea_"&amp;"中小水（河川）"&amp;"_年間発電",データシート3!$A$1:$AB$1,0),0)/10^3+VLOOKUP(BC117&amp;"_"&amp;$AZ$9,データシート3!A:AB,MATCH("ea_"&amp;"中小水（農業用水路）"&amp;"_年間発電",データシート3!$A$1:$AB$1,0),0)/10^3</f>
        <v>0</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0</v>
      </c>
      <c r="BI117" s="33">
        <f t="shared" si="26"/>
        <v>233449.73300000001</v>
      </c>
      <c r="BJ117" s="33">
        <f>(VLOOKUP($BC117&amp;"_"&amp;$AZ$8,データシート3!$A:$AN,MATCH("da_合計",データシート3!$A$1:$AN$1,0),0))/10^3</f>
        <v>122826.81945474081</v>
      </c>
      <c r="BK117" s="33">
        <f t="shared" si="27"/>
        <v>110622.9135452592</v>
      </c>
      <c r="BL117" s="33">
        <f t="shared" si="28"/>
        <v>0</v>
      </c>
      <c r="BM117" s="33">
        <f t="shared" si="29"/>
        <v>110622.9135452592</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40544</v>
      </c>
      <c r="AY118" s="18" t="str">
        <f>IF(IFERROR(比較地域マスタ!$AE53,"")=0,"",IFERROR(比較地域マスタ!$AE53,""))</f>
        <v>広川町</v>
      </c>
      <c r="AZ118" s="16"/>
      <c r="BA118" s="22">
        <v>47</v>
      </c>
      <c r="BB118" s="22">
        <v>1</v>
      </c>
      <c r="BC118" s="18" t="str">
        <f t="shared" si="24"/>
        <v>40544</v>
      </c>
      <c r="BD118" s="18" t="str">
        <f t="shared" si="25"/>
        <v>広川町</v>
      </c>
      <c r="BE118" s="33">
        <f>VLOOKUP(BC118&amp;"_"&amp;$AZ$9,データシート3!A:AB,MATCH("ea_"&amp;"太陽光（建物系）"&amp;"_年間発電",データシート3!$A$1:$AB$1,0),0)/10^3+VLOOKUP(BC118&amp;"_"&amp;$AZ$9,データシート3!A:AB,MATCH("ea_"&amp;"太陽光（土地系）"&amp;"_年間発電",データシート3!$A$1:$AB$1,0),0)/10^3</f>
        <v>417206.03399999999</v>
      </c>
      <c r="BF118" s="33">
        <f>VLOOKUP(BC118&amp;"_"&amp;$AZ$9,データシート3!A:AB,MATCH("ea_"&amp;"風力（陸上）"&amp;"_年間発電",データシート3!$A$1:$AB$1,0),0)/10^3</f>
        <v>75588.710999999981</v>
      </c>
      <c r="BG118" s="33">
        <f>VLOOKUP(BC118&amp;"_"&amp;$AZ$9,データシート3!A:AB,MATCH("ea_"&amp;"中小水（河川）"&amp;"_年間発電",データシート3!$A$1:$AB$1,0),0)/10^3+VLOOKUP(BC118&amp;"_"&amp;$AZ$9,データシート3!A:AB,MATCH("ea_"&amp;"中小水（農業用水路）"&amp;"_年間発電",データシート3!$A$1:$AB$1,0),0)/10^3</f>
        <v>0</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0</v>
      </c>
      <c r="BI118" s="33">
        <f t="shared" si="26"/>
        <v>492794.745</v>
      </c>
      <c r="BJ118" s="33">
        <f>(VLOOKUP($BC118&amp;"_"&amp;$AZ$8,データシート3!$A:$AN,MATCH("da_合計",データシート3!$A$1:$AN$1,0),0))/10^3</f>
        <v>144937.91152762427</v>
      </c>
      <c r="BK118" s="33">
        <f t="shared" si="27"/>
        <v>347856.83347237576</v>
      </c>
      <c r="BL118" s="33">
        <f t="shared" si="28"/>
        <v>0</v>
      </c>
      <c r="BM118" s="33">
        <f t="shared" si="29"/>
        <v>347856.83347237576</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40130</v>
      </c>
      <c r="AY119" s="18" t="str">
        <f>IF(IFERROR(比較地域マスタ!$AE54,"")=0,"",IFERROR(比較地域マスタ!$AE54,""))</f>
        <v>福岡市</v>
      </c>
      <c r="AZ119" s="16"/>
      <c r="BA119" s="22">
        <v>48</v>
      </c>
      <c r="BB119" s="22">
        <v>1</v>
      </c>
      <c r="BC119" s="18" t="str">
        <f>AX119</f>
        <v>40130</v>
      </c>
      <c r="BD119" s="18" t="str">
        <f t="shared" si="25"/>
        <v>福岡市</v>
      </c>
      <c r="BE119" s="33">
        <f>VLOOKUP(BC119&amp;"_"&amp;$AZ$9,データシート3!A:AB,MATCH("ea_"&amp;"太陽光（建物系）"&amp;"_年間発電",データシート3!$A$1:$AB$1,0),0)/10^3+VLOOKUP(BC119&amp;"_"&amp;$AZ$9,データシート3!A:AB,MATCH("ea_"&amp;"太陽光（土地系）"&amp;"_年間発電",データシート3!$A$1:$AB$1,0),0)/10^3</f>
        <v>3745364.2659999998</v>
      </c>
      <c r="BF119" s="33">
        <f>VLOOKUP(BC119&amp;"_"&amp;$AZ$9,データシート3!A:AB,MATCH("ea_"&amp;"風力（陸上）"&amp;"_年間発電",データシート3!$A$1:$AB$1,0),0)/10^3</f>
        <v>197008.08100000001</v>
      </c>
      <c r="BG119" s="33">
        <f>VLOOKUP(BC119&amp;"_"&amp;$AZ$9,データシート3!A:AB,MATCH("ea_"&amp;"中小水（河川）"&amp;"_年間発電",データシート3!$A$1:$AB$1,0),0)/10^3+VLOOKUP(BC119&amp;"_"&amp;$AZ$9,データシート3!A:AB,MATCH("ea_"&amp;"中小水（農業用水路）"&amp;"_年間発電",データシート3!$A$1:$AB$1,0),0)/10^3</f>
        <v>7398.616</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0</v>
      </c>
      <c r="BI119" s="33">
        <f t="shared" si="26"/>
        <v>3949770.963</v>
      </c>
      <c r="BJ119" s="33">
        <f>(VLOOKUP($BC119&amp;"_"&amp;$AZ$8,データシート3!$A:$AN,MATCH("da_合計",データシート3!$A$1:$AN$1,0),0))/10^3</f>
        <v>9854744.3360893447</v>
      </c>
      <c r="BK119" s="33">
        <f t="shared" si="27"/>
        <v>-5904973.3730893452</v>
      </c>
      <c r="BL119" s="33">
        <f t="shared" si="28"/>
        <v>-5904973.3730893452</v>
      </c>
      <c r="BM119" s="33">
        <f t="shared" si="29"/>
        <v>0</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40610</v>
      </c>
      <c r="AY120" s="18" t="str">
        <f>IF(IFERROR(比較地域マスタ!$AE55,"")=0,"",IFERROR(比較地域マスタ!$AE55,""))</f>
        <v>福智町</v>
      </c>
      <c r="AZ120" s="16"/>
      <c r="BA120" s="22">
        <v>49</v>
      </c>
      <c r="BB120" s="22">
        <v>1</v>
      </c>
      <c r="BC120" s="18" t="str">
        <f t="shared" si="24"/>
        <v>40610</v>
      </c>
      <c r="BD120" s="18" t="str">
        <f t="shared" si="25"/>
        <v>福智町</v>
      </c>
      <c r="BE120" s="33">
        <f>VLOOKUP(BC120&amp;"_"&amp;$AZ$9,データシート3!A:AB,MATCH("ea_"&amp;"太陽光（建物系）"&amp;"_年間発電",データシート3!$A$1:$AB$1,0),0)/10^3+VLOOKUP(BC120&amp;"_"&amp;$AZ$9,データシート3!A:AB,MATCH("ea_"&amp;"太陽光（土地系）"&amp;"_年間発電",データシート3!$A$1:$AB$1,0),0)/10^3</f>
        <v>342310.83799999999</v>
      </c>
      <c r="BF120" s="33">
        <f>VLOOKUP(BC120&amp;"_"&amp;$AZ$9,データシート3!A:AB,MATCH("ea_"&amp;"風力（陸上）"&amp;"_年間発電",データシート3!$A$1:$AB$1,0),0)/10^3</f>
        <v>30623.134999999995</v>
      </c>
      <c r="BG120" s="33">
        <f>VLOOKUP(BC120&amp;"_"&amp;$AZ$9,データシート3!A:AB,MATCH("ea_"&amp;"中小水（河川）"&amp;"_年間発電",データシート3!$A$1:$AB$1,0),0)/10^3+VLOOKUP(BC120&amp;"_"&amp;$AZ$9,データシート3!A:AB,MATCH("ea_"&amp;"中小水（農業用水路）"&amp;"_年間発電",データシート3!$A$1:$AB$1,0),0)/10^3</f>
        <v>793.072</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0</v>
      </c>
      <c r="BI120" s="33">
        <f t="shared" si="26"/>
        <v>373727.04499999998</v>
      </c>
      <c r="BJ120" s="33">
        <f>(VLOOKUP($BC120&amp;"_"&amp;$AZ$8,データシート3!$A:$AN,MATCH("da_合計",データシート3!$A$1:$AN$1,0),0))/10^3</f>
        <v>105687.27800136857</v>
      </c>
      <c r="BK120" s="33">
        <f t="shared" si="27"/>
        <v>268039.76699863141</v>
      </c>
      <c r="BL120" s="33">
        <f t="shared" si="28"/>
        <v>0</v>
      </c>
      <c r="BM120" s="33">
        <f t="shared" si="29"/>
        <v>268039.76699863141</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40224</v>
      </c>
      <c r="AY121" s="18" t="str">
        <f>IF(IFERROR(比較地域マスタ!$AE56,"")=0,"",IFERROR(比較地域マスタ!$AE56,""))</f>
        <v>福津市</v>
      </c>
      <c r="AZ121" s="16"/>
      <c r="BA121" s="22">
        <v>50</v>
      </c>
      <c r="BB121" s="22">
        <v>1</v>
      </c>
      <c r="BC121" s="18" t="str">
        <f t="shared" si="24"/>
        <v>40224</v>
      </c>
      <c r="BD121" s="18" t="str">
        <f t="shared" si="25"/>
        <v>福津市</v>
      </c>
      <c r="BE121" s="33">
        <f>VLOOKUP(BC121&amp;"_"&amp;$AZ$9,データシート3!A:AB,MATCH("ea_"&amp;"太陽光（建物系）"&amp;"_年間発電",データシート3!$A$1:$AB$1,0),0)/10^3+VLOOKUP(BC121&amp;"_"&amp;$AZ$9,データシート3!A:AB,MATCH("ea_"&amp;"太陽光（土地系）"&amp;"_年間発電",データシート3!$A$1:$AB$1,0),0)/10^3</f>
        <v>588962.61400000006</v>
      </c>
      <c r="BF121" s="33">
        <f>VLOOKUP(BC121&amp;"_"&amp;$AZ$9,データシート3!A:AB,MATCH("ea_"&amp;"風力（陸上）"&amp;"_年間発電",データシート3!$A$1:$AB$1,0),0)/10^3</f>
        <v>9617.116</v>
      </c>
      <c r="BG121" s="33">
        <f>VLOOKUP(BC121&amp;"_"&amp;$AZ$9,データシート3!A:AB,MATCH("ea_"&amp;"中小水（河川）"&amp;"_年間発電",データシート3!$A$1:$AB$1,0),0)/10^3+VLOOKUP(BC121&amp;"_"&amp;$AZ$9,データシート3!A:AB,MATCH("ea_"&amp;"中小水（農業用水路）"&amp;"_年間発電",データシート3!$A$1:$AB$1,0),0)/10^3</f>
        <v>0</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0</v>
      </c>
      <c r="BI121" s="33">
        <f t="shared" si="26"/>
        <v>598579.7300000001</v>
      </c>
      <c r="BJ121" s="33">
        <f>(VLOOKUP($BC121&amp;"_"&amp;$AZ$8,データシート3!$A:$AN,MATCH("da_合計",データシート3!$A$1:$AN$1,0),0))/10^3</f>
        <v>261531.42408899794</v>
      </c>
      <c r="BK121" s="33">
        <f t="shared" si="27"/>
        <v>337048.30591100216</v>
      </c>
      <c r="BL121" s="33">
        <f t="shared" si="28"/>
        <v>0</v>
      </c>
      <c r="BM121" s="33">
        <f t="shared" si="29"/>
        <v>337048.30591100216</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t="str">
        <f>比較地域マスタ!AD57</f>
        <v>40214</v>
      </c>
      <c r="AY122" s="18" t="str">
        <f>IF(IFERROR(比較地域マスタ!$AE57,"")=0,"",IFERROR(比較地域マスタ!$AE57,""))</f>
        <v>豊前市</v>
      </c>
      <c r="AZ122" s="16"/>
      <c r="BA122" s="22">
        <v>51</v>
      </c>
      <c r="BB122" s="22">
        <v>1</v>
      </c>
      <c r="BC122" s="18" t="str">
        <f t="shared" si="24"/>
        <v>40214</v>
      </c>
      <c r="BD122" s="18" t="str">
        <f t="shared" si="25"/>
        <v>豊前市</v>
      </c>
      <c r="BE122" s="33">
        <f>VLOOKUP(BC122&amp;"_"&amp;$AZ$9,データシート3!A:AB,MATCH("ea_"&amp;"太陽光（建物系）"&amp;"_年間発電",データシート3!$A$1:$AB$1,0),0)/10^3+VLOOKUP(BC122&amp;"_"&amp;$AZ$9,データシート3!A:AB,MATCH("ea_"&amp;"太陽光（土地系）"&amp;"_年間発電",データシート3!$A$1:$AB$1,0),0)/10^3</f>
        <v>664818.85</v>
      </c>
      <c r="BF122" s="33">
        <f>VLOOKUP(BC122&amp;"_"&amp;$AZ$9,データシート3!A:AB,MATCH("ea_"&amp;"風力（陸上）"&amp;"_年間発電",データシート3!$A$1:$AB$1,0),0)/10^3</f>
        <v>84170.819000000018</v>
      </c>
      <c r="BG122" s="33">
        <f>VLOOKUP(BC122&amp;"_"&amp;$AZ$9,データシート3!A:AB,MATCH("ea_"&amp;"中小水（河川）"&amp;"_年間発電",データシート3!$A$1:$AB$1,0),0)/10^3+VLOOKUP(BC122&amp;"_"&amp;$AZ$9,データシート3!A:AB,MATCH("ea_"&amp;"中小水（農業用水路）"&amp;"_年間発電",データシート3!$A$1:$AB$1,0),0)/10^3</f>
        <v>8515.3960000000006</v>
      </c>
      <c r="BH122" s="33">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0</v>
      </c>
      <c r="BI122" s="33">
        <f t="shared" si="26"/>
        <v>757505.06499999994</v>
      </c>
      <c r="BJ122" s="33">
        <f>(VLOOKUP($BC122&amp;"_"&amp;$AZ$8,データシート3!$A:$AN,MATCH("da_合計",データシート3!$A$1:$AN$1,0),0))/10^3</f>
        <v>218359.10417956355</v>
      </c>
      <c r="BK122" s="33">
        <f t="shared" si="27"/>
        <v>539145.96082043636</v>
      </c>
      <c r="BL122" s="33">
        <f t="shared" si="28"/>
        <v>0</v>
      </c>
      <c r="BM122" s="33">
        <f t="shared" si="29"/>
        <v>539145.96082043636</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t="str">
        <f>比較地域マスタ!AD58</f>
        <v>40382</v>
      </c>
      <c r="AY123" s="18" t="str">
        <f>IF(IFERROR(比較地域マスタ!$AE58,"")=0,"",IFERROR(比較地域マスタ!$AE58,""))</f>
        <v>水巻町</v>
      </c>
      <c r="AZ123" s="16"/>
      <c r="BA123" s="22">
        <v>52</v>
      </c>
      <c r="BB123" s="22">
        <v>1</v>
      </c>
      <c r="BC123" s="18" t="str">
        <f t="shared" si="24"/>
        <v>40382</v>
      </c>
      <c r="BD123" s="18" t="str">
        <f t="shared" si="25"/>
        <v>水巻町</v>
      </c>
      <c r="BE123" s="33">
        <f>VLOOKUP(BC123&amp;"_"&amp;$AZ$9,データシート3!A:AB,MATCH("ea_"&amp;"太陽光（建物系）"&amp;"_年間発電",データシート3!$A$1:$AB$1,0),0)/10^3+VLOOKUP(BC123&amp;"_"&amp;$AZ$9,データシート3!A:AB,MATCH("ea_"&amp;"太陽光（土地系）"&amp;"_年間発電",データシート3!$A$1:$AB$1,0),0)/10^3</f>
        <v>137522.516</v>
      </c>
      <c r="BF123" s="33">
        <f>VLOOKUP(BC123&amp;"_"&amp;$AZ$9,データシート3!A:AB,MATCH("ea_"&amp;"風力（陸上）"&amp;"_年間発電",データシート3!$A$1:$AB$1,0),0)/10^3</f>
        <v>0</v>
      </c>
      <c r="BG123" s="33">
        <f>VLOOKUP(BC123&amp;"_"&amp;$AZ$9,データシート3!A:AB,MATCH("ea_"&amp;"中小水（河川）"&amp;"_年間発電",データシート3!$A$1:$AB$1,0),0)/10^3+VLOOKUP(BC123&amp;"_"&amp;$AZ$9,データシート3!A:AB,MATCH("ea_"&amp;"中小水（農業用水路）"&amp;"_年間発電",データシート3!$A$1:$AB$1,0),0)/10^3</f>
        <v>0</v>
      </c>
      <c r="BH123" s="33">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0</v>
      </c>
      <c r="BI123" s="33">
        <f t="shared" si="26"/>
        <v>137522.516</v>
      </c>
      <c r="BJ123" s="33">
        <f>(VLOOKUP($BC123&amp;"_"&amp;$AZ$8,データシート3!$A:$AN,MATCH("da_合計",データシート3!$A$1:$AN$1,0),0))/10^3</f>
        <v>134505.82759906404</v>
      </c>
      <c r="BK123" s="33">
        <f t="shared" si="27"/>
        <v>3016.6884009359637</v>
      </c>
      <c r="BL123" s="33">
        <f t="shared" si="28"/>
        <v>0</v>
      </c>
      <c r="BM123" s="33">
        <f t="shared" si="29"/>
        <v>3016.6884009359637</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t="str">
        <f>比較地域マスタ!AD59</f>
        <v>40625</v>
      </c>
      <c r="AY124" s="18" t="str">
        <f>IF(IFERROR(比較地域マスタ!$AE59,"")=0,"",IFERROR(比較地域マスタ!$AE59,""))</f>
        <v>みやこ町</v>
      </c>
      <c r="AZ124" s="16"/>
      <c r="BA124" s="22">
        <v>53</v>
      </c>
      <c r="BB124" s="22">
        <v>1</v>
      </c>
      <c r="BC124" s="18" t="str">
        <f t="shared" si="24"/>
        <v>40625</v>
      </c>
      <c r="BD124" s="18" t="str">
        <f t="shared" si="25"/>
        <v>みやこ町</v>
      </c>
      <c r="BE124" s="33">
        <f>VLOOKUP(BC124&amp;"_"&amp;$AZ$9,データシート3!A:AB,MATCH("ea_"&amp;"太陽光（建物系）"&amp;"_年間発電",データシート3!$A$1:$AB$1,0),0)/10^3+VLOOKUP(BC124&amp;"_"&amp;$AZ$9,データシート3!A:AB,MATCH("ea_"&amp;"太陽光（土地系）"&amp;"_年間発電",データシート3!$A$1:$AB$1,0),0)/10^3</f>
        <v>811733.10899999994</v>
      </c>
      <c r="BF124" s="33">
        <f>VLOOKUP(BC124&amp;"_"&amp;$AZ$9,データシート3!A:AB,MATCH("ea_"&amp;"風力（陸上）"&amp;"_年間発電",データシート3!$A$1:$AB$1,0),0)/10^3</f>
        <v>118646.36900000001</v>
      </c>
      <c r="BG124" s="33">
        <f>VLOOKUP(BC124&amp;"_"&amp;$AZ$9,データシート3!A:AB,MATCH("ea_"&amp;"中小水（河川）"&amp;"_年間発電",データシート3!$A$1:$AB$1,0),0)/10^3+VLOOKUP(BC124&amp;"_"&amp;$AZ$9,データシート3!A:AB,MATCH("ea_"&amp;"中小水（農業用水路）"&amp;"_年間発電",データシート3!$A$1:$AB$1,0),0)/10^3</f>
        <v>2158.0630000000006</v>
      </c>
      <c r="BH124" s="33">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0</v>
      </c>
      <c r="BI124" s="33">
        <f t="shared" si="26"/>
        <v>932537.54099999985</v>
      </c>
      <c r="BJ124" s="33">
        <f>(VLOOKUP($BC124&amp;"_"&amp;$AZ$8,データシート3!$A:$AN,MATCH("da_合計",データシート3!$A$1:$AN$1,0),0))/10^3</f>
        <v>146167.7963759712</v>
      </c>
      <c r="BK124" s="33">
        <f t="shared" si="27"/>
        <v>786369.74462402868</v>
      </c>
      <c r="BL124" s="33">
        <f t="shared" si="28"/>
        <v>0</v>
      </c>
      <c r="BM124" s="33">
        <f t="shared" si="29"/>
        <v>786369.74462402868</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t="str">
        <f>比較地域マスタ!AD60</f>
        <v>40229</v>
      </c>
      <c r="AY125" s="18" t="str">
        <f>IF(IFERROR(比較地域マスタ!$AE60,"")=0,"",IFERROR(比較地域マスタ!$AE60,""))</f>
        <v>みやま市</v>
      </c>
      <c r="AZ125" s="16"/>
      <c r="BA125" s="22">
        <v>54</v>
      </c>
      <c r="BB125" s="22">
        <v>1</v>
      </c>
      <c r="BC125" s="18" t="str">
        <f t="shared" si="24"/>
        <v>40229</v>
      </c>
      <c r="BD125" s="18" t="str">
        <f t="shared" si="25"/>
        <v>みやま市</v>
      </c>
      <c r="BE125" s="33">
        <f>VLOOKUP(BC125&amp;"_"&amp;$AZ$9,データシート3!A:AB,MATCH("ea_"&amp;"太陽光（建物系）"&amp;"_年間発電",データシート3!$A$1:$AB$1,0),0)/10^3+VLOOKUP(BC125&amp;"_"&amp;$AZ$9,データシート3!A:AB,MATCH("ea_"&amp;"太陽光（土地系）"&amp;"_年間発電",データシート3!$A$1:$AB$1,0),0)/10^3</f>
        <v>920948.01300000004</v>
      </c>
      <c r="BF125" s="33">
        <f>VLOOKUP(BC125&amp;"_"&amp;$AZ$9,データシート3!A:AB,MATCH("ea_"&amp;"風力（陸上）"&amp;"_年間発電",データシート3!$A$1:$AB$1,0),0)/10^3</f>
        <v>13051.786</v>
      </c>
      <c r="BG125" s="33">
        <f>VLOOKUP(BC125&amp;"_"&amp;$AZ$9,データシート3!A:AB,MATCH("ea_"&amp;"中小水（河川）"&amp;"_年間発電",データシート3!$A$1:$AB$1,0),0)/10^3+VLOOKUP(BC125&amp;"_"&amp;$AZ$9,データシート3!A:AB,MATCH("ea_"&amp;"中小水（農業用水路）"&amp;"_年間発電",データシート3!$A$1:$AB$1,0),0)/10^3</f>
        <v>0</v>
      </c>
      <c r="BH125" s="33">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0</v>
      </c>
      <c r="BI125" s="33">
        <f t="shared" si="26"/>
        <v>933999.799</v>
      </c>
      <c r="BJ125" s="33">
        <f>(VLOOKUP($BC125&amp;"_"&amp;$AZ$8,データシート3!$A:$AN,MATCH("da_合計",データシート3!$A$1:$AN$1,0),0))/10^3</f>
        <v>158020.54048975659</v>
      </c>
      <c r="BK125" s="33">
        <f t="shared" si="27"/>
        <v>775979.25851024338</v>
      </c>
      <c r="BL125" s="33">
        <f t="shared" si="28"/>
        <v>0</v>
      </c>
      <c r="BM125" s="33">
        <f t="shared" si="29"/>
        <v>775979.25851024338</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t="str">
        <f>比較地域マスタ!AD61</f>
        <v>40226</v>
      </c>
      <c r="AY126" s="18" t="str">
        <f>IF(IFERROR(比較地域マスタ!$AE61,"")=0,"",IFERROR(比較地域マスタ!$AE61,""))</f>
        <v>宮若市</v>
      </c>
      <c r="AZ126" s="16"/>
      <c r="BA126" s="22">
        <v>55</v>
      </c>
      <c r="BB126" s="22">
        <v>1</v>
      </c>
      <c r="BC126" s="18" t="str">
        <f t="shared" si="24"/>
        <v>40226</v>
      </c>
      <c r="BD126" s="18" t="str">
        <f t="shared" si="25"/>
        <v>宮若市</v>
      </c>
      <c r="BE126" s="33">
        <f>VLOOKUP(BC126&amp;"_"&amp;$AZ$9,データシート3!A:AB,MATCH("ea_"&amp;"太陽光（建物系）"&amp;"_年間発電",データシート3!$A$1:$AB$1,0),0)/10^3+VLOOKUP(BC126&amp;"_"&amp;$AZ$9,データシート3!A:AB,MATCH("ea_"&amp;"太陽光（土地系）"&amp;"_年間発電",データシート3!$A$1:$AB$1,0),0)/10^3</f>
        <v>727333.68900000001</v>
      </c>
      <c r="BF126" s="33">
        <f>VLOOKUP(BC126&amp;"_"&amp;$AZ$9,データシート3!A:AB,MATCH("ea_"&amp;"風力（陸上）"&amp;"_年間発電",データシート3!$A$1:$AB$1,0),0)/10^3</f>
        <v>86248.811000000002</v>
      </c>
      <c r="BG126" s="33">
        <f>VLOOKUP(BC126&amp;"_"&amp;$AZ$9,データシート3!A:AB,MATCH("ea_"&amp;"中小水（河川）"&amp;"_年間発電",データシート3!$A$1:$AB$1,0),0)/10^3+VLOOKUP(BC126&amp;"_"&amp;$AZ$9,データシート3!A:AB,MATCH("ea_"&amp;"中小水（農業用水路）"&amp;"_年間発電",データシート3!$A$1:$AB$1,0),0)/10^3</f>
        <v>1655.877</v>
      </c>
      <c r="BH126" s="33">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0</v>
      </c>
      <c r="BI126" s="33">
        <f t="shared" si="26"/>
        <v>815238.37699999998</v>
      </c>
      <c r="BJ126" s="33">
        <f>(VLOOKUP($BC126&amp;"_"&amp;$AZ$8,データシート3!$A:$AN,MATCH("da_合計",データシート3!$A$1:$AN$1,0),0))/10^3</f>
        <v>1142648.5889217225</v>
      </c>
      <c r="BK126" s="33">
        <f t="shared" si="27"/>
        <v>-327410.21192172251</v>
      </c>
      <c r="BL126" s="33">
        <f t="shared" si="28"/>
        <v>-327410.21192172251</v>
      </c>
      <c r="BM126" s="33">
        <f t="shared" si="29"/>
        <v>0</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t="str">
        <f>比較地域マスタ!AD62</f>
        <v>40220</v>
      </c>
      <c r="AY127" s="18" t="str">
        <f>IF(IFERROR(比較地域マスタ!$AE62,"")=0,"",IFERROR(比較地域マスタ!$AE62,""))</f>
        <v>宗像市</v>
      </c>
      <c r="AZ127" s="16"/>
      <c r="BA127" s="22">
        <v>56</v>
      </c>
      <c r="BB127" s="22">
        <v>1</v>
      </c>
      <c r="BC127" s="18" t="str">
        <f t="shared" si="24"/>
        <v>40220</v>
      </c>
      <c r="BD127" s="18" t="str">
        <f t="shared" si="25"/>
        <v>宗像市</v>
      </c>
      <c r="BE127" s="33">
        <f>VLOOKUP(BC127&amp;"_"&amp;$AZ$9,データシート3!A:AB,MATCH("ea_"&amp;"太陽光（建物系）"&amp;"_年間発電",データシート3!$A$1:$AB$1,0),0)/10^3+VLOOKUP(BC127&amp;"_"&amp;$AZ$9,データシート3!A:AB,MATCH("ea_"&amp;"太陽光（土地系）"&amp;"_年間発電",データシート3!$A$1:$AB$1,0),0)/10^3</f>
        <v>915639.35500000021</v>
      </c>
      <c r="BF127" s="33">
        <f>VLOOKUP(BC127&amp;"_"&amp;$AZ$9,データシート3!A:AB,MATCH("ea_"&amp;"風力（陸上）"&amp;"_年間発電",データシート3!$A$1:$AB$1,0),0)/10^3</f>
        <v>23976.651999999995</v>
      </c>
      <c r="BG127" s="33">
        <f>VLOOKUP(BC127&amp;"_"&amp;$AZ$9,データシート3!A:AB,MATCH("ea_"&amp;"中小水（河川）"&amp;"_年間発電",データシート3!$A$1:$AB$1,0),0)/10^3+VLOOKUP(BC127&amp;"_"&amp;$AZ$9,データシート3!A:AB,MATCH("ea_"&amp;"中小水（農業用水路）"&amp;"_年間発電",データシート3!$A$1:$AB$1,0),0)/10^3</f>
        <v>0</v>
      </c>
      <c r="BH127" s="33">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0</v>
      </c>
      <c r="BI127" s="33">
        <f t="shared" si="26"/>
        <v>939616.00700000022</v>
      </c>
      <c r="BJ127" s="33">
        <f>(VLOOKUP($BC127&amp;"_"&amp;$AZ$8,データシート3!$A:$AN,MATCH("da_合計",データシート3!$A$1:$AN$1,0),0))/10^3</f>
        <v>394425.07263452164</v>
      </c>
      <c r="BK127" s="33">
        <f t="shared" si="27"/>
        <v>545190.93436547858</v>
      </c>
      <c r="BL127" s="33">
        <f t="shared" si="28"/>
        <v>0</v>
      </c>
      <c r="BM127" s="33">
        <f t="shared" si="29"/>
        <v>545190.93436547858</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t="str">
        <f>比較地域マスタ!AD63</f>
        <v>40207</v>
      </c>
      <c r="AY128" s="18" t="str">
        <f>IF(IFERROR(比較地域マスタ!$AE63,"")=0,"",IFERROR(比較地域マスタ!$AE63,""))</f>
        <v>柳川市</v>
      </c>
      <c r="AZ128" s="16"/>
      <c r="BA128" s="22">
        <v>57</v>
      </c>
      <c r="BB128" s="22">
        <v>1</v>
      </c>
      <c r="BC128" s="18" t="str">
        <f t="shared" si="24"/>
        <v>40207</v>
      </c>
      <c r="BD128" s="18" t="str">
        <f t="shared" si="25"/>
        <v>柳川市</v>
      </c>
      <c r="BE128" s="33">
        <f>VLOOKUP(BC128&amp;"_"&amp;$AZ$9,データシート3!A:AB,MATCH("ea_"&amp;"太陽光（建物系）"&amp;"_年間発電",データシート3!$A$1:$AB$1,0),0)/10^3+VLOOKUP(BC128&amp;"_"&amp;$AZ$9,データシート3!A:AB,MATCH("ea_"&amp;"太陽光（土地系）"&amp;"_年間発電",データシート3!$A$1:$AB$1,0),0)/10^3</f>
        <v>710959.22</v>
      </c>
      <c r="BF128" s="33">
        <f>VLOOKUP(BC128&amp;"_"&amp;$AZ$9,データシート3!A:AB,MATCH("ea_"&amp;"風力（陸上）"&amp;"_年間発電",データシート3!$A$1:$AB$1,0),0)/10^3</f>
        <v>0</v>
      </c>
      <c r="BG128" s="33">
        <f>VLOOKUP(BC128&amp;"_"&amp;$AZ$9,データシート3!A:AB,MATCH("ea_"&amp;"中小水（河川）"&amp;"_年間発電",データシート3!$A$1:$AB$1,0),0)/10^3+VLOOKUP(BC128&amp;"_"&amp;$AZ$9,データシート3!A:AB,MATCH("ea_"&amp;"中小水（農業用水路）"&amp;"_年間発電",データシート3!$A$1:$AB$1,0),0)/10^3</f>
        <v>0</v>
      </c>
      <c r="BH128" s="33">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0</v>
      </c>
      <c r="BI128" s="33">
        <f t="shared" si="26"/>
        <v>710959.22</v>
      </c>
      <c r="BJ128" s="33">
        <f>(VLOOKUP($BC128&amp;"_"&amp;$AZ$8,データシート3!$A:$AN,MATCH("da_合計",データシート3!$A$1:$AN$1,0),0))/10^3</f>
        <v>287216.2824308381</v>
      </c>
      <c r="BK128" s="33">
        <f t="shared" si="27"/>
        <v>423742.93756916188</v>
      </c>
      <c r="BL128" s="33">
        <f t="shared" si="28"/>
        <v>0</v>
      </c>
      <c r="BM128" s="33">
        <f t="shared" si="29"/>
        <v>423742.93756916188</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t="str">
        <f>比較地域マスタ!AD64</f>
        <v>40210</v>
      </c>
      <c r="AY129" s="18" t="str">
        <f>IF(IFERROR(比較地域マスタ!$AE64,"")=0,"",IFERROR(比較地域マスタ!$AE64,""))</f>
        <v>八女市</v>
      </c>
      <c r="AZ129" s="16"/>
      <c r="BA129" s="22">
        <v>58</v>
      </c>
      <c r="BB129" s="22">
        <v>1</v>
      </c>
      <c r="BC129" s="18" t="str">
        <f t="shared" si="24"/>
        <v>40210</v>
      </c>
      <c r="BD129" s="18" t="str">
        <f t="shared" si="25"/>
        <v>八女市</v>
      </c>
      <c r="BE129" s="33">
        <f>VLOOKUP(BC129&amp;"_"&amp;$AZ$9,データシート3!A:AB,MATCH("ea_"&amp;"太陽光（建物系）"&amp;"_年間発電",データシート3!$A$1:$AB$1,0),0)/10^3+VLOOKUP(BC129&amp;"_"&amp;$AZ$9,データシート3!A:AB,MATCH("ea_"&amp;"太陽光（土地系）"&amp;"_年間発電",データシート3!$A$1:$AB$1,0),0)/10^3</f>
        <v>1719081.8900000001</v>
      </c>
      <c r="BF129" s="33">
        <f>VLOOKUP(BC129&amp;"_"&amp;$AZ$9,データシート3!A:AB,MATCH("ea_"&amp;"風力（陸上）"&amp;"_年間発電",データシート3!$A$1:$AB$1,0),0)/10^3</f>
        <v>868545.45600000001</v>
      </c>
      <c r="BG129" s="33">
        <f>VLOOKUP(BC129&amp;"_"&amp;$AZ$9,データシート3!A:AB,MATCH("ea_"&amp;"中小水（河川）"&amp;"_年間発電",データシート3!$A$1:$AB$1,0),0)/10^3+VLOOKUP(BC129&amp;"_"&amp;$AZ$9,データシート3!A:AB,MATCH("ea_"&amp;"中小水（農業用水路）"&amp;"_年間発電",データシート3!$A$1:$AB$1,0),0)/10^3</f>
        <v>49299.434999999998</v>
      </c>
      <c r="BH129" s="33">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0</v>
      </c>
      <c r="BI129" s="33">
        <f t="shared" si="26"/>
        <v>2636926.781</v>
      </c>
      <c r="BJ129" s="33">
        <f>(VLOOKUP($BC129&amp;"_"&amp;$AZ$8,データシート3!$A:$AN,MATCH("da_合計",データシート3!$A$1:$AN$1,0),0))/10^3</f>
        <v>336952.03300324327</v>
      </c>
      <c r="BK129" s="33">
        <f t="shared" si="27"/>
        <v>2299974.7479967568</v>
      </c>
      <c r="BL129" s="33">
        <f t="shared" si="28"/>
        <v>0</v>
      </c>
      <c r="BM129" s="33">
        <f t="shared" si="29"/>
        <v>2299974.7479967568</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t="str">
        <f>比較地域マスタ!AD65</f>
        <v>40213</v>
      </c>
      <c r="AY130" s="18" t="str">
        <f>IF(IFERROR(比較地域マスタ!$AE65,"")=0,"",IFERROR(比較地域マスタ!$AE65,""))</f>
        <v>行橋市</v>
      </c>
      <c r="AZ130" s="16"/>
      <c r="BA130" s="22">
        <v>59</v>
      </c>
      <c r="BB130" s="22">
        <v>1</v>
      </c>
      <c r="BC130" s="18" t="str">
        <f t="shared" si="24"/>
        <v>40213</v>
      </c>
      <c r="BD130" s="18" t="str">
        <f t="shared" si="25"/>
        <v>行橋市</v>
      </c>
      <c r="BE130" s="33">
        <f>VLOOKUP(BC130&amp;"_"&amp;$AZ$9,データシート3!A:AB,MATCH("ea_"&amp;"太陽光（建物系）"&amp;"_年間発電",データシート3!$A$1:$AB$1,0),0)/10^3+VLOOKUP(BC130&amp;"_"&amp;$AZ$9,データシート3!A:AB,MATCH("ea_"&amp;"太陽光（土地系）"&amp;"_年間発電",データシート3!$A$1:$AB$1,0),0)/10^3</f>
        <v>899740.527</v>
      </c>
      <c r="BF130" s="33">
        <f>VLOOKUP(BC130&amp;"_"&amp;$AZ$9,データシート3!A:AB,MATCH("ea_"&amp;"風力（陸上）"&amp;"_年間発電",データシート3!$A$1:$AB$1,0),0)/10^3</f>
        <v>0</v>
      </c>
      <c r="BG130" s="33">
        <f>VLOOKUP(BC130&amp;"_"&amp;$AZ$9,データシート3!A:AB,MATCH("ea_"&amp;"中小水（河川）"&amp;"_年間発電",データシート3!$A$1:$AB$1,0),0)/10^3+VLOOKUP(BC130&amp;"_"&amp;$AZ$9,データシート3!A:AB,MATCH("ea_"&amp;"中小水（農業用水路）"&amp;"_年間発電",データシート3!$A$1:$AB$1,0),0)/10^3</f>
        <v>0</v>
      </c>
      <c r="BH130" s="33">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0</v>
      </c>
      <c r="BI130" s="33">
        <f t="shared" si="26"/>
        <v>899740.527</v>
      </c>
      <c r="BJ130" s="33">
        <f>(VLOOKUP($BC130&amp;"_"&amp;$AZ$8,データシート3!$A:$AN,MATCH("da_合計",データシート3!$A$1:$AN$1,0),0))/10^3</f>
        <v>404830.61029777199</v>
      </c>
      <c r="BK130" s="33">
        <f t="shared" si="27"/>
        <v>494909.91670222802</v>
      </c>
      <c r="BL130" s="33">
        <f t="shared" si="28"/>
        <v>0</v>
      </c>
      <c r="BM130" s="33">
        <f t="shared" si="29"/>
        <v>494909.91670222802</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t="str">
        <f>比較地域マスタ!AD66</f>
        <v>40642</v>
      </c>
      <c r="AY131" s="18" t="str">
        <f>IF(IFERROR(比較地域マスタ!$AE66,"")=0,"",IFERROR(比較地域マスタ!$AE66,""))</f>
        <v>吉富町</v>
      </c>
      <c r="AZ131" s="16"/>
      <c r="BA131" s="22">
        <v>60</v>
      </c>
      <c r="BB131" s="22">
        <v>1</v>
      </c>
      <c r="BC131" s="18" t="str">
        <f t="shared" si="24"/>
        <v>40642</v>
      </c>
      <c r="BD131" s="18" t="str">
        <f t="shared" si="25"/>
        <v>吉富町</v>
      </c>
      <c r="BE131" s="33">
        <f>VLOOKUP(BC131&amp;"_"&amp;$AZ$9,データシート3!A:AB,MATCH("ea_"&amp;"太陽光（建物系）"&amp;"_年間発電",データシート3!$A$1:$AB$1,0),0)/10^3+VLOOKUP(BC131&amp;"_"&amp;$AZ$9,データシート3!A:AB,MATCH("ea_"&amp;"太陽光（土地系）"&amp;"_年間発電",データシート3!$A$1:$AB$1,0),0)/10^3</f>
        <v>85398.184000000008</v>
      </c>
      <c r="BF131" s="33">
        <f>VLOOKUP(BC131&amp;"_"&amp;$AZ$9,データシート3!A:AB,MATCH("ea_"&amp;"風力（陸上）"&amp;"_年間発電",データシート3!$A$1:$AB$1,0),0)/10^3</f>
        <v>0</v>
      </c>
      <c r="BG131" s="33">
        <f>VLOOKUP(BC131&amp;"_"&amp;$AZ$9,データシート3!A:AB,MATCH("ea_"&amp;"中小水（河川）"&amp;"_年間発電",データシート3!$A$1:$AB$1,0),0)/10^3+VLOOKUP(BC131&amp;"_"&amp;$AZ$9,データシート3!A:AB,MATCH("ea_"&amp;"中小水（農業用水路）"&amp;"_年間発電",データシート3!$A$1:$AB$1,0),0)/10^3</f>
        <v>0</v>
      </c>
      <c r="BH131" s="33">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0</v>
      </c>
      <c r="BI131" s="33">
        <f t="shared" si="26"/>
        <v>85398.184000000008</v>
      </c>
      <c r="BJ131" s="33">
        <f>(VLOOKUP($BC131&amp;"_"&amp;$AZ$8,データシート3!$A:$AN,MATCH("da_合計",データシート3!$A$1:$AN$1,0),0))/10^3</f>
        <v>60038.113824785243</v>
      </c>
      <c r="BK131" s="33">
        <f t="shared" si="27"/>
        <v>25360.070175214765</v>
      </c>
      <c r="BL131" s="33">
        <f t="shared" si="28"/>
        <v>0</v>
      </c>
      <c r="BM131" s="33">
        <f t="shared" si="29"/>
        <v>25360.070175214765</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筑前町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40447</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1620</v>
      </c>
      <c r="H6" s="1047" t="s">
        <v>1621</v>
      </c>
      <c r="I6" s="1047" t="s">
        <v>1622</v>
      </c>
      <c r="J6" s="1048" t="s">
        <v>518</v>
      </c>
      <c r="K6" s="1048" t="s">
        <v>519</v>
      </c>
      <c r="L6" s="1048" t="s">
        <v>1623</v>
      </c>
      <c r="M6" s="1048" t="s">
        <v>1624</v>
      </c>
      <c r="N6" s="1047" t="s">
        <v>1625</v>
      </c>
      <c r="O6" s="1047" t="s">
        <v>1626</v>
      </c>
      <c r="P6" s="1047" t="s">
        <v>1627</v>
      </c>
      <c r="Q6" s="1049" t="s">
        <v>1628</v>
      </c>
      <c r="R6" s="1047" t="s">
        <v>1620</v>
      </c>
      <c r="S6" s="1047" t="s">
        <v>1621</v>
      </c>
      <c r="T6" s="1047" t="s">
        <v>1622</v>
      </c>
      <c r="U6" s="1048" t="s">
        <v>518</v>
      </c>
      <c r="V6" s="1048" t="s">
        <v>519</v>
      </c>
      <c r="W6" s="1048" t="s">
        <v>1623</v>
      </c>
      <c r="X6" s="1048" t="s">
        <v>1624</v>
      </c>
      <c r="Y6" s="1047" t="s">
        <v>1625</v>
      </c>
      <c r="Z6" s="1047" t="s">
        <v>1626</v>
      </c>
      <c r="AA6" s="1047" t="s">
        <v>1627</v>
      </c>
      <c r="AB6" s="1050" t="s">
        <v>1628</v>
      </c>
      <c r="AC6" s="697"/>
    </row>
    <row r="7" spans="2:30" s="21" customFormat="1" ht="20.45" customHeight="1" thickTop="1">
      <c r="B7" s="1157" t="s">
        <v>112</v>
      </c>
      <c r="C7" s="1158"/>
      <c r="D7" s="1159"/>
      <c r="E7" s="698"/>
      <c r="F7" s="699"/>
      <c r="G7" s="700">
        <f t="shared" ref="G7:AB7" si="0">SUM(G8:G13)</f>
        <v>2</v>
      </c>
      <c r="H7" s="701">
        <f t="shared" si="0"/>
        <v>3</v>
      </c>
      <c r="I7" s="701">
        <f t="shared" si="0"/>
        <v>4</v>
      </c>
      <c r="J7" s="701">
        <f t="shared" si="0"/>
        <v>4</v>
      </c>
      <c r="K7" s="702">
        <f t="shared" si="0"/>
        <v>3</v>
      </c>
      <c r="L7" s="702">
        <f t="shared" si="0"/>
        <v>2</v>
      </c>
      <c r="M7" s="702">
        <f t="shared" si="0"/>
        <v>3</v>
      </c>
      <c r="N7" s="702">
        <f t="shared" si="0"/>
        <v>3</v>
      </c>
      <c r="O7" s="702">
        <f>SUM(O8:O13)</f>
        <v>3</v>
      </c>
      <c r="P7" s="702">
        <f t="shared" si="0"/>
        <v>3</v>
      </c>
      <c r="Q7" s="703">
        <f>SUM(Q8:Q13)</f>
        <v>4</v>
      </c>
      <c r="R7" s="909">
        <f t="shared" si="0"/>
        <v>32.302999999999997</v>
      </c>
      <c r="S7" s="910">
        <f t="shared" si="0"/>
        <v>16.215</v>
      </c>
      <c r="T7" s="910">
        <f t="shared" si="0"/>
        <v>21.494</v>
      </c>
      <c r="U7" s="910">
        <f t="shared" si="0"/>
        <v>21.617999999999999</v>
      </c>
      <c r="V7" s="910">
        <f t="shared" si="0"/>
        <v>18.483000000000001</v>
      </c>
      <c r="W7" s="910">
        <f t="shared" si="0"/>
        <v>10.298999999999999</v>
      </c>
      <c r="X7" s="910">
        <f t="shared" si="0"/>
        <v>16.368000000000002</v>
      </c>
      <c r="Y7" s="910">
        <f t="shared" si="0"/>
        <v>41.183999999999997</v>
      </c>
      <c r="Z7" s="910">
        <f>SUM(Z8:Z13)</f>
        <v>41.289000000000001</v>
      </c>
      <c r="AA7" s="910">
        <f>SUM(AA8:AA13)</f>
        <v>35.996000000000002</v>
      </c>
      <c r="AB7" s="911">
        <f t="shared" si="0"/>
        <v>34.271000000000001</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1</v>
      </c>
      <c r="H10" s="714">
        <f>VLOOKUP($D$3&amp;"_"&amp;H$3,データシート1!$A:$BU,MATCH($G$2&amp;"_"&amp;$C10,データシート1!$A$1:$BU$1,0),0)</f>
        <v>2</v>
      </c>
      <c r="I10" s="714">
        <f>VLOOKUP($D$3&amp;"_"&amp;I$3,データシート1!$A:$BU,MATCH($G$2&amp;"_"&amp;$C10,データシート1!$A$1:$BU$1,0),0)</f>
        <v>3</v>
      </c>
      <c r="J10" s="714">
        <f>VLOOKUP($D$3&amp;"_"&amp;J$3,データシート1!$A:$BU,MATCH($G$2&amp;"_"&amp;$C10,データシート1!$A$1:$BU$1,0),0)</f>
        <v>3</v>
      </c>
      <c r="K10" s="715">
        <f>VLOOKUP($D$3&amp;"_"&amp;K$3,データシート1!$A:$BU,MATCH($G$2&amp;"_"&amp;$C10,データシート1!$A$1:$BU$1,0),0)</f>
        <v>2</v>
      </c>
      <c r="L10" s="715">
        <f>VLOOKUP($D$3&amp;"_"&amp;L$3,データシート1!$A:$BU,MATCH($G$2&amp;"_"&amp;$C10,データシート1!$A$1:$BU$1,0),0)</f>
        <v>2</v>
      </c>
      <c r="M10" s="715">
        <f>VLOOKUP($D$3&amp;"_"&amp;M$3,データシート1!$A:$BU,MATCH($G$2&amp;"_"&amp;$C10,データシート1!$A$1:$BU$1,0),0)</f>
        <v>2</v>
      </c>
      <c r="N10" s="715">
        <f>VLOOKUP($D$3&amp;"_"&amp;N$3,データシート1!$A:$BU,MATCH($G$2&amp;"_"&amp;$C10,データシート1!$A$1:$BU$1,0),0)</f>
        <v>2</v>
      </c>
      <c r="O10" s="715">
        <f>VLOOKUP($D$3&amp;"_"&amp;O$3,データシート1!$A:$BU,MATCH($G$2&amp;"_"&amp;$C10,データシート1!$A$1:$BU$1,0),0)</f>
        <v>2</v>
      </c>
      <c r="P10" s="715">
        <f>VLOOKUP($D$3&amp;"_"&amp;P$3,データシート1!$A:$BU,MATCH($G$2&amp;"_"&amp;$C10,データシート1!$A$1:$BU$1,0),0)</f>
        <v>2</v>
      </c>
      <c r="Q10" s="716">
        <f>VLOOKUP($D$3&amp;"_"&amp;Q$3,データシート1!$A:$BU,MATCH($G$2&amp;"_"&amp;$C10,データシート1!$A$1:$BU$1,0),0)</f>
        <v>3</v>
      </c>
      <c r="R10" s="915">
        <f>VLOOKUP($D$3&amp;"_"&amp;R$3,データシート1!$A:$BU,MATCH($R$2&amp;"_"&amp;$C10,データシート1!$A$1:$BU$1,0),0)</f>
        <v>4.9909999999999997</v>
      </c>
      <c r="S10" s="916">
        <f>VLOOKUP($D$3&amp;"_"&amp;S$3,データシート1!$A:$BU,MATCH($R$2&amp;"_"&amp;$C10,データシート1!$A$1:$BU$1,0),0)</f>
        <v>8.7319999999999993</v>
      </c>
      <c r="T10" s="916">
        <f>VLOOKUP($D$3&amp;"_"&amp;T$3,データシート1!$A:$BU,MATCH($R$2&amp;"_"&amp;$C10,データシート1!$A$1:$BU$1,0),0)</f>
        <v>13.287000000000001</v>
      </c>
      <c r="U10" s="916">
        <f>VLOOKUP($D$3&amp;"_"&amp;U$3,データシート1!$A:$BU,MATCH($R$2&amp;"_"&amp;$C10,データシート1!$A$1:$BU$1,0),0)</f>
        <v>13.606999999999999</v>
      </c>
      <c r="V10" s="916">
        <f>VLOOKUP($D$3&amp;"_"&amp;V$3,データシート1!$A:$BU,MATCH($R$2&amp;"_"&amp;$C10,データシート1!$A$1:$BU$1,0),0)</f>
        <v>10.739000000000001</v>
      </c>
      <c r="W10" s="916">
        <f>VLOOKUP($D$3&amp;"_"&amp;W$3,データシート1!$A:$BU,MATCH($R$2&amp;"_"&amp;$C10,データシート1!$A$1:$BU$1,0),0)</f>
        <v>10.298999999999999</v>
      </c>
      <c r="X10" s="916">
        <f>VLOOKUP($D$3&amp;"_"&amp;X$3,データシート1!$A:$BU,MATCH($R$2&amp;"_"&amp;$C10,データシート1!$A$1:$BU$1,0),0)</f>
        <v>9.83</v>
      </c>
      <c r="Y10" s="916">
        <f>VLOOKUP($D$3&amp;"_"&amp;Y$3,データシート1!$A:$BU,MATCH($R$2&amp;"_"&amp;$C10,データシート1!$A$1:$BU$1,0),0)</f>
        <v>9.9079999999999995</v>
      </c>
      <c r="Z10" s="916">
        <f>VLOOKUP($D$3&amp;"_"&amp;Z$3,データシート1!$A:$BU,MATCH($R$2&amp;"_"&amp;$C10,データシート1!$A$1:$BU$1,0),0)</f>
        <v>8.57</v>
      </c>
      <c r="AA10" s="916">
        <f>VLOOKUP($D$3&amp;"_"&amp;AA$3,データシート1!$A:$BU,MATCH($R$2&amp;"_"&amp;$C10,データシート1!$A$1:$BU$1,0),0)</f>
        <v>7.931</v>
      </c>
      <c r="AB10" s="917">
        <f>VLOOKUP($D$3&amp;"_"&amp;AB$3,データシート1!$A:$BU,MATCH($R$2&amp;"_"&amp;$C10,データシート1!$A$1:$BU$1,0),0)</f>
        <v>11.366</v>
      </c>
    </row>
    <row r="11" spans="2:30" s="21" customFormat="1" ht="20.45" customHeight="1">
      <c r="B11" s="704"/>
      <c r="C11" s="711" t="s">
        <v>520</v>
      </c>
      <c r="D11" s="712"/>
      <c r="E11" s="711"/>
      <c r="F11" s="712"/>
      <c r="G11" s="713">
        <f>VLOOKUP($D$3&amp;"_"&amp;G$3,データシート1!$A:$BU,MATCH($G$2&amp;"_"&amp;$C11,データシート1!$A$1:$BU$1,0),0)</f>
        <v>1</v>
      </c>
      <c r="H11" s="714">
        <f>VLOOKUP($D$3&amp;"_"&amp;H$3,データシート1!$A:$BU,MATCH($G$2&amp;"_"&amp;$C11,データシート1!$A$1:$BU$1,0),0)</f>
        <v>1</v>
      </c>
      <c r="I11" s="714">
        <f>VLOOKUP($D$3&amp;"_"&amp;I$3,データシート1!$A:$BU,MATCH($G$2&amp;"_"&amp;$C11,データシート1!$A$1:$BU$1,0),0)</f>
        <v>1</v>
      </c>
      <c r="J11" s="714">
        <f>VLOOKUP($D$3&amp;"_"&amp;J$3,データシート1!$A:$BU,MATCH($G$2&amp;"_"&amp;$C11,データシート1!$A$1:$BU$1,0),0)</f>
        <v>1</v>
      </c>
      <c r="K11" s="715">
        <f>VLOOKUP($D$3&amp;"_"&amp;K$3,データシート1!$A:$BU,MATCH($G$2&amp;"_"&amp;$C11,データシート1!$A$1:$BU$1,0),0)</f>
        <v>1</v>
      </c>
      <c r="L11" s="715">
        <f>VLOOKUP($D$3&amp;"_"&amp;L$3,データシート1!$A:$BU,MATCH($G$2&amp;"_"&amp;$C11,データシート1!$A$1:$BU$1,0),0)</f>
        <v>0</v>
      </c>
      <c r="M11" s="715">
        <f>VLOOKUP($D$3&amp;"_"&amp;M$3,データシート1!$A:$BU,MATCH($G$2&amp;"_"&amp;$C11,データシート1!$A$1:$BU$1,0),0)</f>
        <v>1</v>
      </c>
      <c r="N11" s="715">
        <f>VLOOKUP($D$3&amp;"_"&amp;N$3,データシート1!$A:$BU,MATCH($G$2&amp;"_"&amp;$C11,データシート1!$A$1:$BU$1,0),0)</f>
        <v>1</v>
      </c>
      <c r="O11" s="715">
        <f>VLOOKUP($D$3&amp;"_"&amp;O$3,データシート1!$A:$BU,MATCH($G$2&amp;"_"&amp;$C11,データシート1!$A$1:$BU$1,0),0)</f>
        <v>1</v>
      </c>
      <c r="P11" s="715">
        <f>VLOOKUP($D$3&amp;"_"&amp;P$3,データシート1!$A:$BU,MATCH($G$2&amp;"_"&amp;$C11,データシート1!$A$1:$BU$1,0),0)</f>
        <v>1</v>
      </c>
      <c r="Q11" s="716">
        <f>VLOOKUP($D$3&amp;"_"&amp;Q$3,データシート1!$A:$BU,MATCH($G$2&amp;"_"&amp;$C11,データシート1!$A$1:$BU$1,0),0)</f>
        <v>1</v>
      </c>
      <c r="R11" s="915">
        <f>VLOOKUP($D$3&amp;"_"&amp;R$3,データシート1!$A:$BU,MATCH($R$2&amp;"_"&amp;$C11,データシート1!$A$1:$BU$1,0),0)</f>
        <v>27.312000000000001</v>
      </c>
      <c r="S11" s="916">
        <f>VLOOKUP($D$3&amp;"_"&amp;S$3,データシート1!$A:$BU,MATCH($R$2&amp;"_"&amp;$C11,データシート1!$A$1:$BU$1,0),0)</f>
        <v>7.4829999999999997</v>
      </c>
      <c r="T11" s="916">
        <f>VLOOKUP($D$3&amp;"_"&amp;T$3,データシート1!$A:$BU,MATCH($R$2&amp;"_"&amp;$C11,データシート1!$A$1:$BU$1,0),0)</f>
        <v>8.2070000000000007</v>
      </c>
      <c r="U11" s="916">
        <f>VLOOKUP($D$3&amp;"_"&amp;U$3,データシート1!$A:$BU,MATCH($R$2&amp;"_"&amp;$C11,データシート1!$A$1:$BU$1,0),0)</f>
        <v>8.0109999999999992</v>
      </c>
      <c r="V11" s="916">
        <f>VLOOKUP($D$3&amp;"_"&amp;V$3,データシート1!$A:$BU,MATCH($R$2&amp;"_"&amp;$C11,データシート1!$A$1:$BU$1,0),0)</f>
        <v>7.7439999999999998</v>
      </c>
      <c r="W11" s="916">
        <f>VLOOKUP($D$3&amp;"_"&amp;W$3,データシート1!$A:$BU,MATCH($R$2&amp;"_"&amp;$C11,データシート1!$A$1:$BU$1,0),0)</f>
        <v>0</v>
      </c>
      <c r="X11" s="916">
        <f>VLOOKUP($D$3&amp;"_"&amp;X$3,データシート1!$A:$BU,MATCH($R$2&amp;"_"&amp;$C11,データシート1!$A$1:$BU$1,0),0)</f>
        <v>6.5380000000000003</v>
      </c>
      <c r="Y11" s="916">
        <f>VLOOKUP($D$3&amp;"_"&amp;Y$3,データシート1!$A:$BU,MATCH($R$2&amp;"_"&amp;$C11,データシート1!$A$1:$BU$1,0),0)</f>
        <v>31.276</v>
      </c>
      <c r="Z11" s="916">
        <f>VLOOKUP($D$3&amp;"_"&amp;Z$3,データシート1!$A:$BU,MATCH($R$2&amp;"_"&amp;$C11,データシート1!$A$1:$BU$1,0),0)</f>
        <v>32.719000000000001</v>
      </c>
      <c r="AA11" s="916">
        <f>VLOOKUP($D$3&amp;"_"&amp;AA$3,データシート1!$A:$BU,MATCH($R$2&amp;"_"&amp;$C11,データシート1!$A$1:$BU$1,0),0)</f>
        <v>28.065000000000001</v>
      </c>
      <c r="AB11" s="917">
        <f>VLOOKUP($D$3&amp;"_"&amp;AB$3,データシート1!$A:$BU,MATCH($R$2&amp;"_"&amp;$C11,データシート1!$A$1:$BU$1,0),0)</f>
        <v>22.905000000000001</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1</v>
      </c>
      <c r="H26" s="734">
        <f>VLOOKUP($D$3&amp;"_"&amp;H$3,データシート2!$A:$SI,MATCH($G$2&amp;"_"&amp;$B26,データシート2!$A$1:$SI$1,0),0)</f>
        <v>2</v>
      </c>
      <c r="I26" s="734">
        <f>VLOOKUP($D$3&amp;"_"&amp;I$3,データシート2!$A:$SI,MATCH($G$2&amp;"_"&amp;$B26,データシート2!$A$1:$SI$1,0),0)</f>
        <v>3</v>
      </c>
      <c r="J26" s="734">
        <f>VLOOKUP($D$3&amp;"_"&amp;J$3,データシート2!$A:$SI,MATCH($G$2&amp;"_"&amp;$B26,データシート2!$A$1:$SI$1,0),0)</f>
        <v>3</v>
      </c>
      <c r="K26" s="735">
        <f>VLOOKUP($D$3&amp;"_"&amp;K$3,データシート2!$A:$SI,MATCH($G$2&amp;"_"&amp;$B26,データシート2!$A$1:$SI$1,0),0)</f>
        <v>2</v>
      </c>
      <c r="L26" s="735">
        <f>VLOOKUP($D$3&amp;"_"&amp;L$3,データシート2!$A:$SI,MATCH($G$2&amp;"_"&amp;$B26,データシート2!$A$1:$SI$1,0),0)</f>
        <v>2</v>
      </c>
      <c r="M26" s="735">
        <f>VLOOKUP($D$3&amp;"_"&amp;M$3,データシート2!$A:$SI,MATCH($G$2&amp;"_"&amp;$B26,データシート2!$A$1:$SI$1,0),0)</f>
        <v>2</v>
      </c>
      <c r="N26" s="735">
        <f>VLOOKUP($D$3&amp;"_"&amp;N$3,データシート2!$A:$SI,MATCH($G$2&amp;"_"&amp;$B26,データシート2!$A$1:$SI$1,0),0)</f>
        <v>2</v>
      </c>
      <c r="O26" s="735">
        <f>VLOOKUP($D$3&amp;"_"&amp;O$3,データシート2!$A:$SI,MATCH($G$2&amp;"_"&amp;$B26,データシート2!$A$1:$SI$1,0),0)</f>
        <v>2</v>
      </c>
      <c r="P26" s="735">
        <f>VLOOKUP($D$3&amp;"_"&amp;P$3,データシート2!$A:$SI,MATCH($G$2&amp;"_"&amp;$B26,データシート2!$A$1:$SI$1,0),0)</f>
        <v>2</v>
      </c>
      <c r="Q26" s="736">
        <f>VLOOKUP($D$3&amp;"_"&amp;Q$3,データシート2!$A:$SI,MATCH($G$2&amp;"_"&amp;$B26,データシート2!$A$1:$SI$1,0),0)</f>
        <v>3</v>
      </c>
      <c r="R26" s="924">
        <f>VLOOKUP($D$3&amp;"_"&amp;R$3,データシート2!$A:$SI,MATCH($R$2&amp;"_"&amp;$B26,データシート2!$A$1:$SI$1,0),0)</f>
        <v>4.9909999999999997</v>
      </c>
      <c r="S26" s="925">
        <f>VLOOKUP($D$3&amp;"_"&amp;S$3,データシート2!$A:$SI,MATCH($R$2&amp;"_"&amp;$B26,データシート2!$A$1:$SI$1,0),0)</f>
        <v>8.7319999999999993</v>
      </c>
      <c r="T26" s="925">
        <f>VLOOKUP($D$3&amp;"_"&amp;T$3,データシート2!$A:$SI,MATCH($R$2&amp;"_"&amp;$B26,データシート2!$A$1:$SI$1,0),0)</f>
        <v>13.287000000000001</v>
      </c>
      <c r="U26" s="925">
        <f>VLOOKUP($D$3&amp;"_"&amp;U$3,データシート2!$A:$SI,MATCH($R$2&amp;"_"&amp;$B26,データシート2!$A$1:$SI$1,0),0)</f>
        <v>13.606999999999999</v>
      </c>
      <c r="V26" s="925">
        <f>VLOOKUP($D$3&amp;"_"&amp;V$3,データシート2!$A:$SI,MATCH($R$2&amp;"_"&amp;$B26,データシート2!$A$1:$SI$1,0),0)</f>
        <v>10.739000000000001</v>
      </c>
      <c r="W26" s="925">
        <f>VLOOKUP($D$3&amp;"_"&amp;W$3,データシート2!$A:$SI,MATCH($R$2&amp;"_"&amp;$B26,データシート2!$A$1:$SI$1,0),0)</f>
        <v>10.298999999999999</v>
      </c>
      <c r="X26" s="925">
        <f>VLOOKUP($D$3&amp;"_"&amp;X$3,データシート2!$A:$SI,MATCH($R$2&amp;"_"&amp;$B26,データシート2!$A$1:$SI$1,0),0)</f>
        <v>9.83</v>
      </c>
      <c r="Y26" s="925">
        <f>VLOOKUP($D$3&amp;"_"&amp;Y$3,データシート2!$A:$SI,MATCH($R$2&amp;"_"&amp;$B26,データシート2!$A$1:$SI$1,0),0)</f>
        <v>9.9079999999999995</v>
      </c>
      <c r="Z26" s="925">
        <f>VLOOKUP($D$3&amp;"_"&amp;Z$3,データシート2!$A:$SI,MATCH($R$2&amp;"_"&amp;$B26,データシート2!$A$1:$SI$1,0),0)</f>
        <v>8.57</v>
      </c>
      <c r="AA26" s="925">
        <f>VLOOKUP($D$3&amp;"_"&amp;AA$3,データシート2!$A:$SI,MATCH($R$2&amp;"_"&amp;$B26,データシート2!$A$1:$SI$1,0),0)</f>
        <v>7.931</v>
      </c>
      <c r="AB26" s="926">
        <f>VLOOKUP($D$3&amp;"_"&amp;AB$3,データシート2!$A:$SI,MATCH($R$2&amp;"_"&amp;$B26,データシート2!$A$1:$SI$1,0),0)</f>
        <v>11.366</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1</v>
      </c>
      <c r="H27" s="742">
        <f>VLOOKUP($D$3&amp;"_"&amp;H$3,データシート2!$A:$SI,MATCH($G$2&amp;"_"&amp;$C27,データシート2!$A$1:$SI$1,0),0)</f>
        <v>1</v>
      </c>
      <c r="I27" s="742">
        <f>VLOOKUP($D$3&amp;"_"&amp;I$3,データシート2!$A:$SI,MATCH($G$2&amp;"_"&amp;$C27,データシート2!$A$1:$SI$1,0),0)</f>
        <v>1</v>
      </c>
      <c r="J27" s="742">
        <f>VLOOKUP($D$3&amp;"_"&amp;J$3,データシート2!$A:$SI,MATCH($G$2&amp;"_"&amp;$C27,データシート2!$A$1:$SI$1,0),0)</f>
        <v>1</v>
      </c>
      <c r="K27" s="743">
        <f>VLOOKUP($D$3&amp;"_"&amp;K$3,データシート2!$A:$SI,MATCH($G$2&amp;"_"&amp;$C27,データシート2!$A$1:$SI$1,0),0)</f>
        <v>1</v>
      </c>
      <c r="L27" s="743">
        <f>VLOOKUP($D$3&amp;"_"&amp;L$3,データシート2!$A:$SI,MATCH($G$2&amp;"_"&amp;$C27,データシート2!$A$1:$SI$1,0),0)</f>
        <v>1</v>
      </c>
      <c r="M27" s="743">
        <f>VLOOKUP($D$3&amp;"_"&amp;M$3,データシート2!$A:$SI,MATCH($G$2&amp;"_"&amp;$C27,データシート2!$A$1:$SI$1,0),0)</f>
        <v>1</v>
      </c>
      <c r="N27" s="743">
        <f>VLOOKUP($D$3&amp;"_"&amp;N$3,データシート2!$A:$SI,MATCH($G$2&amp;"_"&amp;$C27,データシート2!$A$1:$SI$1,0),0)</f>
        <v>1</v>
      </c>
      <c r="O27" s="743">
        <f>VLOOKUP($D$3&amp;"_"&amp;O$3,データシート2!$A:$SI,MATCH($G$2&amp;"_"&amp;$C27,データシート2!$A$1:$SI$1,0),0)</f>
        <v>1</v>
      </c>
      <c r="P27" s="743">
        <f>VLOOKUP($D$3&amp;"_"&amp;P$3,データシート2!$A:$SI,MATCH($G$2&amp;"_"&amp;$C27,データシート2!$A$1:$SI$1,0),0)</f>
        <v>1</v>
      </c>
      <c r="Q27" s="744">
        <f>VLOOKUP($D$3&amp;"_"&amp;Q$3,データシート2!$A:$SI,MATCH($G$2&amp;"_"&amp;$C27,データシート2!$A$1:$SI$1,0),0)</f>
        <v>1</v>
      </c>
      <c r="R27" s="933">
        <f>VLOOKUP($D$3&amp;"_"&amp;R$3,データシート2!$A:$SI,MATCH($R$2&amp;"_"&amp;$C27,データシート2!$A$1:$SI$1,0),0)</f>
        <v>4.9909999999999997</v>
      </c>
      <c r="S27" s="928">
        <f>VLOOKUP($D$3&amp;"_"&amp;S$3,データシート2!$A:$SI,MATCH($R$2&amp;"_"&amp;$C27,データシート2!$A$1:$SI$1,0),0)</f>
        <v>5.3970000000000002</v>
      </c>
      <c r="T27" s="928">
        <f>VLOOKUP($D$3&amp;"_"&amp;T$3,データシート2!$A:$SI,MATCH($R$2&amp;"_"&amp;$C27,データシート2!$A$1:$SI$1,0),0)</f>
        <v>5.859</v>
      </c>
      <c r="U27" s="928">
        <f>VLOOKUP($D$3&amp;"_"&amp;U$3,データシート2!$A:$SI,MATCH($R$2&amp;"_"&amp;$C27,データシート2!$A$1:$SI$1,0),0)</f>
        <v>6.7039999999999997</v>
      </c>
      <c r="V27" s="928">
        <f>VLOOKUP($D$3&amp;"_"&amp;V$3,データシート2!$A:$SI,MATCH($R$2&amp;"_"&amp;$C27,データシート2!$A$1:$SI$1,0),0)</f>
        <v>7.1180000000000003</v>
      </c>
      <c r="W27" s="928">
        <f>VLOOKUP($D$3&amp;"_"&amp;W$3,データシート2!$A:$SI,MATCH($R$2&amp;"_"&amp;$C27,データシート2!$A$1:$SI$1,0),0)</f>
        <v>6.9690000000000003</v>
      </c>
      <c r="X27" s="928">
        <f>VLOOKUP($D$3&amp;"_"&amp;X$3,データシート2!$A:$SI,MATCH($R$2&amp;"_"&amp;$C27,データシート2!$A$1:$SI$1,0),0)</f>
        <v>6.6710000000000003</v>
      </c>
      <c r="Y27" s="928">
        <f>VLOOKUP($D$3&amp;"_"&amp;Y$3,データシート2!$A:$SI,MATCH($R$2&amp;"_"&amp;$C27,データシート2!$A$1:$SI$1,0),0)</f>
        <v>6.3730000000000002</v>
      </c>
      <c r="Z27" s="928">
        <f>VLOOKUP($D$3&amp;"_"&amp;Z$3,データシート2!$A:$SI,MATCH($R$2&amp;"_"&amp;$C27,データシート2!$A$1:$SI$1,0),0)</f>
        <v>5.5940000000000003</v>
      </c>
      <c r="AA27" s="928">
        <f>VLOOKUP($D$3&amp;"_"&amp;AA$3,データシート2!$A:$SI,MATCH($R$2&amp;"_"&amp;$C27,データシート2!$A$1:$SI$1,0),0)</f>
        <v>4.7969999999999997</v>
      </c>
      <c r="AB27" s="929">
        <f>VLOOKUP($D$3&amp;"_"&amp;AB$3,データシート2!$A:$SI,MATCH($R$2&amp;"_"&amp;$C27,データシート2!$A$1:$SI$1,0),0)</f>
        <v>5.4139999999999997</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1</v>
      </c>
      <c r="I46" s="766">
        <f>VLOOKUP($D$3&amp;"_"&amp;I$3,データシート2!$A:$SI,MATCH($G$2&amp;"_"&amp;$C46,データシート2!$A$1:$SI$1,0),0)</f>
        <v>1</v>
      </c>
      <c r="J46" s="766">
        <f>VLOOKUP($D$3&amp;"_"&amp;J$3,データシート2!$A:$SI,MATCH($G$2&amp;"_"&amp;$C46,データシート2!$A$1:$SI$1,0),0)</f>
        <v>1</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3.335</v>
      </c>
      <c r="T46" s="938">
        <f>VLOOKUP($D$3&amp;"_"&amp;T$3,データシート2!$A:$SI,MATCH($R$2&amp;"_"&amp;$C46,データシート2!$A$1:$SI$1,0),0)</f>
        <v>3.56</v>
      </c>
      <c r="U46" s="938">
        <f>VLOOKUP($D$3&amp;"_"&amp;U$3,データシート2!$A:$SI,MATCH($R$2&amp;"_"&amp;$C46,データシート2!$A$1:$SI$1,0),0)</f>
        <v>3.218</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1</v>
      </c>
      <c r="J47" s="766">
        <f>VLOOKUP($D$3&amp;"_"&amp;J$3,データシート2!$A:$SI,MATCH($G$2&amp;"_"&amp;$C47,データシート2!$A$1:$SI$1,0),0)</f>
        <v>1</v>
      </c>
      <c r="K47" s="767">
        <f>VLOOKUP($D$3&amp;"_"&amp;K$3,データシート2!$A:$SI,MATCH($G$2&amp;"_"&amp;$C47,データシート2!$A$1:$SI$1,0),0)</f>
        <v>1</v>
      </c>
      <c r="L47" s="767">
        <f>VLOOKUP($D$3&amp;"_"&amp;L$3,データシート2!$A:$SI,MATCH($G$2&amp;"_"&amp;$C47,データシート2!$A$1:$SI$1,0),0)</f>
        <v>1</v>
      </c>
      <c r="M47" s="767">
        <f>VLOOKUP($D$3&amp;"_"&amp;M$3,データシート2!$A:$SI,MATCH($G$2&amp;"_"&amp;$C47,データシート2!$A$1:$SI$1,0),0)</f>
        <v>1</v>
      </c>
      <c r="N47" s="767">
        <f>VLOOKUP($D$3&amp;"_"&amp;N$3,データシート2!$A:$SI,MATCH($G$2&amp;"_"&amp;$C47,データシート2!$A$1:$SI$1,0),0)</f>
        <v>1</v>
      </c>
      <c r="O47" s="767">
        <f>VLOOKUP($D$3&amp;"_"&amp;O$3,データシート2!$A:$SI,MATCH($G$2&amp;"_"&amp;$C47,データシート2!$A$1:$SI$1,0),0)</f>
        <v>1</v>
      </c>
      <c r="P47" s="767">
        <f>VLOOKUP($D$3&amp;"_"&amp;P$3,データシート2!$A:$SI,MATCH($G$2&amp;"_"&amp;$C47,データシート2!$A$1:$SI$1,0),0)</f>
        <v>1</v>
      </c>
      <c r="Q47" s="768">
        <f>VLOOKUP($D$3&amp;"_"&amp;Q$3,データシート2!$A:$SI,MATCH($G$2&amp;"_"&amp;$C47,データシート2!$A$1:$SI$1,0),0)</f>
        <v>1</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3.8679999999999999</v>
      </c>
      <c r="U47" s="938">
        <f>VLOOKUP($D$3&amp;"_"&amp;U$3,データシート2!$A:$SI,MATCH($R$2&amp;"_"&amp;$C47,データシート2!$A$1:$SI$1,0),0)</f>
        <v>3.6850000000000001</v>
      </c>
      <c r="V47" s="938">
        <f>VLOOKUP($D$3&amp;"_"&amp;V$3,データシート2!$A:$SI,MATCH($R$2&amp;"_"&amp;$C47,データシート2!$A$1:$SI$1,0),0)</f>
        <v>3.621</v>
      </c>
      <c r="W47" s="938">
        <f>VLOOKUP($D$3&amp;"_"&amp;W$3,データシート2!$A:$SI,MATCH($R$2&amp;"_"&amp;$C47,データシート2!$A$1:$SI$1,0),0)</f>
        <v>3.33</v>
      </c>
      <c r="X47" s="938">
        <f>VLOOKUP($D$3&amp;"_"&amp;X$3,データシート2!$A:$SI,MATCH($R$2&amp;"_"&amp;$C47,データシート2!$A$1:$SI$1,0),0)</f>
        <v>3.1589999999999998</v>
      </c>
      <c r="Y47" s="938">
        <f>VLOOKUP($D$3&amp;"_"&amp;Y$3,データシート2!$A:$SI,MATCH($R$2&amp;"_"&amp;$C47,データシート2!$A$1:$SI$1,0),0)</f>
        <v>3.5350000000000001</v>
      </c>
      <c r="Z47" s="938">
        <f>VLOOKUP($D$3&amp;"_"&amp;Z$3,データシート2!$A:$SI,MATCH($R$2&amp;"_"&amp;$C47,データシート2!$A$1:$SI$1,0),0)</f>
        <v>2.976</v>
      </c>
      <c r="AA47" s="938">
        <f>VLOOKUP($D$3&amp;"_"&amp;AA$3,データシート2!$A:$SI,MATCH($R$2&amp;"_"&amp;$C47,データシート2!$A$1:$SI$1,0),0)</f>
        <v>3.1339999999999999</v>
      </c>
      <c r="AB47" s="939">
        <f>VLOOKUP($D$3&amp;"_"&amp;AB$3,データシート2!$A:$SI,MATCH($R$2&amp;"_"&amp;$C47,データシート2!$A$1:$SI$1,0),0)</f>
        <v>3.427</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1</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2.5249999999999999</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1</v>
      </c>
      <c r="H124" s="734">
        <f>VLOOKUP($D$3&amp;"_"&amp;H$3,データシート2!$A:$SI,MATCH($G$2&amp;"_"&amp;$B124,データシート2!$A$1:$SI$1,0),0)</f>
        <v>1</v>
      </c>
      <c r="I124" s="734">
        <f>VLOOKUP($D$3&amp;"_"&amp;I$3,データシート2!$A:$SI,MATCH($G$2&amp;"_"&amp;$B124,データシート2!$A$1:$SI$1,0),0)</f>
        <v>1</v>
      </c>
      <c r="J124" s="734">
        <f>VLOOKUP($D$3&amp;"_"&amp;J$3,データシート2!$A:$SI,MATCH($G$2&amp;"_"&amp;$B124,データシート2!$A$1:$SI$1,0),0)</f>
        <v>1</v>
      </c>
      <c r="K124" s="735">
        <f>VLOOKUP($D$3&amp;"_"&amp;K$3,データシート2!$A:$SI,MATCH($G$2&amp;"_"&amp;$B124,データシート2!$A$1:$SI$1,0),0)</f>
        <v>1</v>
      </c>
      <c r="L124" s="735">
        <f>VLOOKUP($D$3&amp;"_"&amp;L$3,データシート2!$A:$SI,MATCH($G$2&amp;"_"&amp;$B124,データシート2!$A$1:$SI$1,0),0)</f>
        <v>0</v>
      </c>
      <c r="M124" s="735">
        <f>VLOOKUP($D$3&amp;"_"&amp;M$3,データシート2!$A:$SI,MATCH($G$2&amp;"_"&amp;$B124,データシート2!$A$1:$SI$1,0),0)</f>
        <v>1</v>
      </c>
      <c r="N124" s="735">
        <f>VLOOKUP($D$3&amp;"_"&amp;N$3,データシート2!$A:$SI,MATCH($G$2&amp;"_"&amp;$B124,データシート2!$A$1:$SI$1,0),0)</f>
        <v>1</v>
      </c>
      <c r="O124" s="735">
        <f>VLOOKUP($D$3&amp;"_"&amp;O$3,データシート2!$A:$SI,MATCH($G$2&amp;"_"&amp;$B124,データシート2!$A$1:$SI$1,0),0)</f>
        <v>1</v>
      </c>
      <c r="P124" s="735">
        <f>VLOOKUP($D$3&amp;"_"&amp;P$3,データシート2!$A:$SI,MATCH($G$2&amp;"_"&amp;$B124,データシート2!$A$1:$SI$1,0),0)</f>
        <v>1</v>
      </c>
      <c r="Q124" s="736">
        <f>VLOOKUP($D$3&amp;"_"&amp;Q$3,データシート2!$A:$SI,MATCH($G$2&amp;"_"&amp;$B124,データシート2!$A$1:$SI$1,0),0)</f>
        <v>1</v>
      </c>
      <c r="R124" s="924">
        <f>VLOOKUP($D$3&amp;"_"&amp;R$3,データシート2!$A:$SI,MATCH($R$2&amp;"_"&amp;$B124,データシート2!$A$1:$SI$1,0),0)</f>
        <v>27.312000000000001</v>
      </c>
      <c r="S124" s="925">
        <f>VLOOKUP($D$3&amp;"_"&amp;S$3,データシート2!$A:$SI,MATCH($R$2&amp;"_"&amp;$B124,データシート2!$A$1:$SI$1,0),0)</f>
        <v>7.4829999999999997</v>
      </c>
      <c r="T124" s="925">
        <f>VLOOKUP($D$3&amp;"_"&amp;T$3,データシート2!$A:$SI,MATCH($R$2&amp;"_"&amp;$B124,データシート2!$A$1:$SI$1,0),0)</f>
        <v>8.2070000000000007</v>
      </c>
      <c r="U124" s="925">
        <f>VLOOKUP($D$3&amp;"_"&amp;U$3,データシート2!$A:$SI,MATCH($R$2&amp;"_"&amp;$B124,データシート2!$A$1:$SI$1,0),0)</f>
        <v>8.0109999999999992</v>
      </c>
      <c r="V124" s="925">
        <f>VLOOKUP($D$3&amp;"_"&amp;V$3,データシート2!$A:$SI,MATCH($R$2&amp;"_"&amp;$B124,データシート2!$A$1:$SI$1,0),0)</f>
        <v>7.7439999999999998</v>
      </c>
      <c r="W124" s="925">
        <f>VLOOKUP($D$3&amp;"_"&amp;W$3,データシート2!$A:$SI,MATCH($R$2&amp;"_"&amp;$B124,データシート2!$A$1:$SI$1,0),0)</f>
        <v>0</v>
      </c>
      <c r="X124" s="925">
        <f>VLOOKUP($D$3&amp;"_"&amp;X$3,データシート2!$A:$SI,MATCH($R$2&amp;"_"&amp;$B124,データシート2!$A$1:$SI$1,0),0)</f>
        <v>6.5380000000000003</v>
      </c>
      <c r="Y124" s="925">
        <f>VLOOKUP($D$3&amp;"_"&amp;Y$3,データシート2!$A:$SI,MATCH($R$2&amp;"_"&amp;$B124,データシート2!$A$1:$SI$1,0),0)</f>
        <v>31.276</v>
      </c>
      <c r="Z124" s="925">
        <f>VLOOKUP($D$3&amp;"_"&amp;Z$3,データシート2!$A:$SI,MATCH($R$2&amp;"_"&amp;$B124,データシート2!$A$1:$SI$1,0),0)</f>
        <v>32.719000000000001</v>
      </c>
      <c r="AA124" s="925">
        <f>VLOOKUP($D$3&amp;"_"&amp;AA$3,データシート2!$A:$SI,MATCH($R$2&amp;"_"&amp;$B124,データシート2!$A$1:$SI$1,0),0)</f>
        <v>28.065000000000001</v>
      </c>
      <c r="AB124" s="926">
        <f>VLOOKUP($D$3&amp;"_"&amp;AB$3,データシート2!$A:$SI,MATCH($R$2&amp;"_"&amp;$B124,データシート2!$A$1:$SI$1,0),0)</f>
        <v>22.905000000000001</v>
      </c>
    </row>
    <row r="125" spans="2:28" s="745" customFormat="1" ht="16.5" customHeight="1">
      <c r="B125" s="737"/>
      <c r="C125" s="779">
        <v>88</v>
      </c>
      <c r="D125" s="780" t="s">
        <v>643</v>
      </c>
      <c r="E125" s="779"/>
      <c r="F125" s="800"/>
      <c r="G125" s="786">
        <f>VLOOKUP($D$3&amp;"_"&amp;G$3,データシート2!$A:$SI,MATCH($G$2&amp;"_"&amp;$C125,データシート2!$A$1:$SI$1,0),0)</f>
        <v>1</v>
      </c>
      <c r="H125" s="787">
        <f>VLOOKUP($D$3&amp;"_"&amp;H$3,データシート2!$A:$SI,MATCH($G$2&amp;"_"&amp;$C125,データシート2!$A$1:$SI$1,0),0)</f>
        <v>1</v>
      </c>
      <c r="I125" s="787">
        <f>VLOOKUP($D$3&amp;"_"&amp;I$3,データシート2!$A:$SI,MATCH($G$2&amp;"_"&amp;$C125,データシート2!$A$1:$SI$1,0),0)</f>
        <v>1</v>
      </c>
      <c r="J125" s="787">
        <f>VLOOKUP($D$3&amp;"_"&amp;J$3,データシート2!$A:$SI,MATCH($G$2&amp;"_"&amp;$C125,データシート2!$A$1:$SI$1,0),0)</f>
        <v>1</v>
      </c>
      <c r="K125" s="788">
        <f>VLOOKUP($D$3&amp;"_"&amp;K$3,データシート2!$A:$SI,MATCH($G$2&amp;"_"&amp;$C125,データシート2!$A$1:$SI$1,0),0)</f>
        <v>1</v>
      </c>
      <c r="L125" s="788">
        <f>VLOOKUP($D$3&amp;"_"&amp;L$3,データシート2!$A:$SI,MATCH($G$2&amp;"_"&amp;$C125,データシート2!$A$1:$SI$1,0),0)</f>
        <v>0</v>
      </c>
      <c r="M125" s="788">
        <f>VLOOKUP($D$3&amp;"_"&amp;M$3,データシート2!$A:$SI,MATCH($G$2&amp;"_"&amp;$C125,データシート2!$A$1:$SI$1,0),0)</f>
        <v>1</v>
      </c>
      <c r="N125" s="788">
        <f>VLOOKUP($D$3&amp;"_"&amp;N$3,データシート2!$A:$SI,MATCH($G$2&amp;"_"&amp;$C125,データシート2!$A$1:$SI$1,0),0)</f>
        <v>1</v>
      </c>
      <c r="O125" s="788">
        <f>VLOOKUP($D$3&amp;"_"&amp;O$3,データシート2!$A:$SI,MATCH($G$2&amp;"_"&amp;$C125,データシート2!$A$1:$SI$1,0),0)</f>
        <v>1</v>
      </c>
      <c r="P125" s="788">
        <f>VLOOKUP($D$3&amp;"_"&amp;P$3,データシート2!$A:$SI,MATCH($G$2&amp;"_"&amp;$C125,データシート2!$A$1:$SI$1,0),0)</f>
        <v>1</v>
      </c>
      <c r="Q125" s="789">
        <f>VLOOKUP($D$3&amp;"_"&amp;Q$3,データシート2!$A:$SI,MATCH($G$2&amp;"_"&amp;$C125,データシート2!$A$1:$SI$1,0),0)</f>
        <v>1</v>
      </c>
      <c r="R125" s="940">
        <f>VLOOKUP($D$3&amp;"_"&amp;R$3,データシート2!$A:$SI,MATCH($R$2&amp;"_"&amp;$C125,データシート2!$A$1:$SI$1,0),0)</f>
        <v>27.312000000000001</v>
      </c>
      <c r="S125" s="941">
        <f>VLOOKUP($D$3&amp;"_"&amp;S$3,データシート2!$A:$SI,MATCH($R$2&amp;"_"&amp;$C125,データシート2!$A$1:$SI$1,0),0)</f>
        <v>7.4829999999999997</v>
      </c>
      <c r="T125" s="941">
        <f>VLOOKUP($D$3&amp;"_"&amp;T$3,データシート2!$A:$SI,MATCH($R$2&amp;"_"&amp;$C125,データシート2!$A$1:$SI$1,0),0)</f>
        <v>8.2070000000000007</v>
      </c>
      <c r="U125" s="941">
        <f>VLOOKUP($D$3&amp;"_"&amp;U$3,データシート2!$A:$SI,MATCH($R$2&amp;"_"&amp;$C125,データシート2!$A$1:$SI$1,0),0)</f>
        <v>8.0109999999999992</v>
      </c>
      <c r="V125" s="941">
        <f>VLOOKUP($D$3&amp;"_"&amp;V$3,データシート2!$A:$SI,MATCH($R$2&amp;"_"&amp;$C125,データシート2!$A$1:$SI$1,0),0)</f>
        <v>7.7439999999999998</v>
      </c>
      <c r="W125" s="941">
        <f>VLOOKUP($D$3&amp;"_"&amp;W$3,データシート2!$A:$SI,MATCH($R$2&amp;"_"&amp;$C125,データシート2!$A$1:$SI$1,0),0)</f>
        <v>0</v>
      </c>
      <c r="X125" s="941">
        <f>VLOOKUP($D$3&amp;"_"&amp;X$3,データシート2!$A:$SI,MATCH($R$2&amp;"_"&amp;$C125,データシート2!$A$1:$SI$1,0),0)</f>
        <v>6.5380000000000003</v>
      </c>
      <c r="Y125" s="941">
        <f>VLOOKUP($D$3&amp;"_"&amp;Y$3,データシート2!$A:$SI,MATCH($R$2&amp;"_"&amp;$C125,データシート2!$A$1:$SI$1,0),0)</f>
        <v>31.276</v>
      </c>
      <c r="Z125" s="941">
        <f>VLOOKUP($D$3&amp;"_"&amp;Z$3,データシート2!$A:$SI,MATCH($R$2&amp;"_"&amp;$C125,データシート2!$A$1:$SI$1,0),0)</f>
        <v>32.719000000000001</v>
      </c>
      <c r="AA125" s="941">
        <f>VLOOKUP($D$3&amp;"_"&amp;AA$3,データシート2!$A:$SI,MATCH($R$2&amp;"_"&amp;$C125,データシート2!$A$1:$SI$1,0),0)</f>
        <v>28.065000000000001</v>
      </c>
      <c r="AB125" s="942">
        <f>VLOOKUP($D$3&amp;"_"&amp;AB$3,データシート2!$A:$SI,MATCH($R$2&amp;"_"&amp;$C125,データシート2!$A$1:$SI$1,0),0)</f>
        <v>22.905000000000001</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2025-03-04T10:04:46Z</dcterms:created>
  <dcterms:modified xsi:type="dcterms:W3CDTF">2025-03-04T10:04:47Z</dcterms:modified>
  <cp:category/>
  <cp:contentStatus/>
</cp:coreProperties>
</file>