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0EA2E4E-6306-4F6A-A61C-28E176819FD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<sst xmlns="http://schemas.openxmlformats.org/spreadsheetml/2006/main" count="16300" uniqueCount="2544">
  <si>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</si>
  <si>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</si>
  <si>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</si>
  <si>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</si>
  <si>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</si>
  <si>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</si>
  <si>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</si>
  <si>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</si>
  <si>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</si>
  <si>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</si>
  <si>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</si>
  <si>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</si>
  <si>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</si>
  <si>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</si>
  <si>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</si>
  <si>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</si>
  <si>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</si>
  <si>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</si>
  <si>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</si>
  <si>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</si>
  <si>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</si>
  <si>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</si>
  <si>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</si>
  <si>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</si>
  <si>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</si>
  <si>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</si>
  <si>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</si>
  <si>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</si>
  <si>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</si>
  <si>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</si>
  <si>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</si>
  <si>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</si>
  <si>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</si>
  <si>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</si>
  <si>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</si>
  <si>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</si>
  <si>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</si>
  <si>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</si>
  <si>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</si>
  <si>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</si>
  <si>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</si>
  <si>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</si>
  <si>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</si>
  <si>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</si>
  <si>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</si>
  <si>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</si>
  <si>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</si>
  <si>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</si>
  <si>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</si>
  <si>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</si>
  <si>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</si>
  <si>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</si>
  <si>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</si>
  <si>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</si>
  <si>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</si>
  <si>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</si>
  <si>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</si>
  <si>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</si>
  <si>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</si>
  <si>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</si>
  <si>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</si>
  <si>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</si>
  <si>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</si>
  <si>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</si>
  <si>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</si>
  <si>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</si>
  <si>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</si>
  <si>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</si>
  <si>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</si>
  <si>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</si>
  <si>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</si>
  <si>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</si>
  <si>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</si>
  <si>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</si>
  <si>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</si>
  <si>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</si>
  <si>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</si>
  <si>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</si>
  <si>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</si>
  <si>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</si>
  <si>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</si>
  <si>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</si>
  <si>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</si>
  <si>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</si>
  <si>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</si>
  <si>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</si>
  <si>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</si>
  <si>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</si>
  <si>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</si>
  <si>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</si>
  <si>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</si>
  <si>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</si>
  <si>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</si>
  <si>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</si>
  <si>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</si>
  <si>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</si>
  <si>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</si>
  <si>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</si>
  <si>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</si>
  <si>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</si>
  <si>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</si>
  <si>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</si>
  <si>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</si>
  <si>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</si>
  <si>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</si>
  <si>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</si>
  <si>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</si>
  <si>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</si>
  <si>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</si>
  <si>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</si>
  <si>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</si>
  <si>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</si>
  <si>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</si>
  <si>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</si>
  <si>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</si>
  <si>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</si>
  <si>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</si>
  <si>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</si>
  <si>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</si>
  <si>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</si>
  <si>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</si>
  <si>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</si>
  <si>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</si>
  <si>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</si>
  <si>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</si>
  <si>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</si>
  <si>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</si>
  <si>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</si>
  <si>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</si>
  <si>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</si>
  <si>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</si>
  <si>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</si>
  <si>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</si>
  <si>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</si>
  <si>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</si>
  <si>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</si>
  <si>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</si>
  <si>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</si>
  <si>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</si>
  <si>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</si>
  <si>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</si>
  <si>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</si>
  <si>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</si>
  <si>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</si>
  <si>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</si>
  <si>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</si>
  <si>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</si>
  <si>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</si>
  <si>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</si>
  <si>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</si>
  <si>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</si>
  <si>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</si>
  <si>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</si>
  <si>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</si>
  <si>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</si>
  <si>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</si>
  <si>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</si>
  <si>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</si>
  <si>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</si>
  <si>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</si>
  <si>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</si>
  <si>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</si>
  <si>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</si>
  <si>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</si>
  <si>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</si>
  <si>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</si>
  <si>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</si>
  <si>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</si>
  <si>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</si>
  <si>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</si>
  <si>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</si>
  <si>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</si>
  <si>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</si>
  <si>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</si>
  <si>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</si>
  <si>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</si>
  <si>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</si>
  <si>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</si>
  <si>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</si>
  <si>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</si>
  <si>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</si>
  <si>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</si>
  <si>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</si>
  <si>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</si>
  <si>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</si>
  <si>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</si>
  <si>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</si>
  <si>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</si>
  <si>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</si>
  <si>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</si>
  <si>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</si>
  <si>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</si>
  <si>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</si>
  <si>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</si>
  <si>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</si>
  <si>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</si>
  <si>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</si>
  <si>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</si>
  <si>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</si>
  <si>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</si>
  <si>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</si>
  <si>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</si>
  <si>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</si>
  <si>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</si>
  <si>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</si>
  <si>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</si>
  <si>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</si>
  <si>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</si>
  <si>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</si>
  <si>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</si>
  <si>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</si>
  <si>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</si>
  <si>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</si>
  <si>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</si>
  <si>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</si>
  <si>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</si>
  <si>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</si>
  <si>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</si>
  <si>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</si>
  <si>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</si>
  <si>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</si>
  <si>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</si>
  <si>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</si>
  <si>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</si>
  <si>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</si>
  <si>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</si>
  <si>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</si>
  <si>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</si>
  <si>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</si>
  <si>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</si>
  <si>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</si>
  <si>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</si>
  <si>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</si>
  <si>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</si>
  <si>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</si>
  <si>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</si>
  <si>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</si>
  <si>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</si>
  <si>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</si>
  <si>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</si>
  <si>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</si>
  <si>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</si>
  <si>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</si>
  <si>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</si>
  <si>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</si>
  <si>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</si>
  <si>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</si>
  <si>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</si>
  <si>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</si>
  <si>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</si>
  <si>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</si>
  <si>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</si>
  <si>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</si>
  <si>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</si>
  <si>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</si>
  <si>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</si>
  <si>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</si>
  <si>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</si>
  <si>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</si>
  <si>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</si>
  <si>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</si>
  <si>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</si>
  <si>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</si>
  <si>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</si>
  <si>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</si>
  <si>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</si>
  <si>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</si>
  <si>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</si>
  <si>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</si>
  <si>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</si>
  <si>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</si>
  <si>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</si>
  <si>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</si>
  <si>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</si>
  <si>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</si>
  <si>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</si>
  <si>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</si>
  <si>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</si>
  <si>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</si>
  <si>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</si>
  <si>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</si>
  <si>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</si>
  <si>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</si>
  <si>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</si>
  <si>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</si>
  <si>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</si>
  <si>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</si>
  <si>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</si>
  <si>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</si>
  <si>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</si>
  <si>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</si>
  <si>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</si>
  <si>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</si>
  <si>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</si>
  <si>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</si>
  <si>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</si>
  <si>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</si>
  <si>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</si>
  <si>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</si>
  <si>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</si>
  <si>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</si>
  <si>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</si>
  <si>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</si>
  <si>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</si>
  <si>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</si>
  <si>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</si>
  <si>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</si>
  <si>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</si>
  <si>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</si>
  <si>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</si>
  <si>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</si>
  <si>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</si>
  <si>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</si>
  <si>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</si>
  <si>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</si>
  <si>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</si>
  <si>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</si>
  <si>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</si>
  <si>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</si>
  <si>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</si>
  <si>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</si>
  <si>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</si>
  <si>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</si>
  <si>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</si>
  <si>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</si>
  <si>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</si>
  <si>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</si>
  <si>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</si>
  <si>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</si>
  <si>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</si>
  <si>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</si>
  <si>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</si>
  <si>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</si>
  <si>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</si>
  <si>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</si>
  <si>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</si>
  <si>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</si>
  <si>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</si>
  <si>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</si>
  <si>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</si>
  <si>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</si>
  <si>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</si>
  <si>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</si>
  <si>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</si>
  <si>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</si>
  <si>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</si>
  <si>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</si>
  <si>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</si>
  <si>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</si>
  <si>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</si>
  <si>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</si>
  <si>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</si>
  <si>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</si>
  <si>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</si>
  <si>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</si>
  <si>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</si>
  <si>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</si>
  <si>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</si>
  <si>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</si>
  <si>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</si>
  <si>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</si>
  <si>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</si>
  <si>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</si>
  <si>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</si>
  <si>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</si>
  <si>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</si>
  <si>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</si>
  <si>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</si>
  <si>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</si>
  <si>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</si>
  <si>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</si>
  <si>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</si>
  <si>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</si>
  <si>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</si>
  <si>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</si>
  <si>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</si>
  <si>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</si>
  <si>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</si>
  <si>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</si>
  <si>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</si>
  <si>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</si>
  <si>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</si>
  <si>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</si>
  <si>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</si>
  <si>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</si>
  <si>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</si>
  <si>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</si>
  <si>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</si>
  <si>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</si>
  <si>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</si>
  <si>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</si>
  <si>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</si>
  <si>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</si>
  <si>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</si>
  <si>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</si>
  <si>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</si>
  <si>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</si>
  <si>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</si>
  <si>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</si>
  <si>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</si>
  <si>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</si>
  <si>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</si>
  <si>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</si>
  <si>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</si>
  <si>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</si>
  <si>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</si>
  <si>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</si>
  <si>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</si>
  <si>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</si>
  <si>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</si>
  <si>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</si>
  <si>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</si>
  <si>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</si>
  <si>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</si>
  <si>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</si>
  <si>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</si>
  <si>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</si>
  <si>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</si>
  <si>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</si>
  <si>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</si>
  <si>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</si>
  <si>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</si>
  <si>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</si>
  <si>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</si>
  <si>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</si>
  <si>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</si>
  <si>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</si>
  <si>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</si>
  <si>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</si>
  <si>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</si>
  <si>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</si>
  <si>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</si>
  <si>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</si>
  <si>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</si>
  <si>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</si>
  <si>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</si>
  <si>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</si>
  <si>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</si>
  <si>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</si>
  <si>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</si>
  <si>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</si>
  <si>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</si>
  <si>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</si>
  <si>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</si>
  <si>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</si>
  <si>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</si>
  <si>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</si>
  <si>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</si>
  <si>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</si>
  <si>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</si>
  <si>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</si>
  <si>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</si>
  <si>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</si>
  <si>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</si>
  <si>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</si>
  <si>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</si>
  <si>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</si>
  <si>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</si>
  <si>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</si>
  <si>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</si>
  <si>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</si>
  <si>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</si>
  <si>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</si>
  <si>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</si>
  <si>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</si>
  <si>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</si>
  <si>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</si>
  <si>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</si>
  <si>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</si>
  <si>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</si>
  <si>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</si>
  <si>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</si>
  <si>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</si>
  <si>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</si>
  <si>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</si>
  <si>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</si>
  <si>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</si>
  <si>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</si>
  <si>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</si>
  <si>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</si>
  <si>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</si>
  <si>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</si>
  <si>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</si>
  <si>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</si>
  <si>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</si>
  <si>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</si>
  <si>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</si>
  <si>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</si>
  <si>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</si>
  <si>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</si>
  <si>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</si>
  <si>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</si>
  <si>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</si>
  <si>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</si>
  <si>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</si>
  <si>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</si>
  <si>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</si>
  <si>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</si>
  <si>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</si>
  <si>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</si>
  <si>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</si>
  <si>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</si>
  <si>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</si>
  <si>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</si>
  <si>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</si>
  <si>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</si>
  <si>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</si>
  <si>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</si>
  <si>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</si>
  <si>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</si>
  <si>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</si>
  <si>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</si>
  <si>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</si>
  <si>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</si>
  <si>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</si>
  <si>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</si>
  <si>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</si>
  <si>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</si>
  <si>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</si>
  <si>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</si>
  <si>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</si>
  <si>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</si>
  <si>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</si>
  <si>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</si>
  <si>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</si>
  <si>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</si>
  <si>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</si>
  <si>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</si>
  <si>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</si>
  <si>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</si>
  <si>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</si>
  <si>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</si>
  <si>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</si>
  <si>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</si>
  <si>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</si>
  <si>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</si>
  <si>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</si>
  <si>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</si>
  <si>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</si>
  <si>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</si>
  <si>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</si>
  <si>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</si>
  <si>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</si>
  <si>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</si>
  <si>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</si>
  <si>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</si>
  <si>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</si>
  <si>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</si>
  <si>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</si>
  <si>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</si>
  <si>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</si>
  <si>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</si>
  <si>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</si>
  <si>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</si>
  <si>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</si>
  <si>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</si>
  <si>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</si>
  <si>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</si>
  <si>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</si>
  <si>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</si>
  <si>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</si>
  <si>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</si>
  <si>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</si>
  <si>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</si>
  <si>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</si>
  <si>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</si>
  <si>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</si>
  <si>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</si>
  <si>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</si>
  <si>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</si>
  <si>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</si>
  <si>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</si>
  <si>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</si>
  <si>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</si>
  <si>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</si>
  <si>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</si>
  <si>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</si>
  <si>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</si>
  <si>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</si>
  <si>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</si>
  <si>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</si>
  <si>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</si>
  <si>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</si>
  <si>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</si>
  <si>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</si>
  <si>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</si>
  <si>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</si>
  <si>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</si>
  <si>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</si>
  <si>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</si>
  <si>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</si>
  <si>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</si>
  <si>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</si>
  <si>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</si>
  <si>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</si>
  <si>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</si>
  <si>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</si>
  <si>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</si>
  <si>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</si>
  <si>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</si>
  <si>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</si>
  <si>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</si>
  <si>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</si>
  <si>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</si>
  <si>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</si>
  <si>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</si>
  <si>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</si>
  <si>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</si>
  <si>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</si>
  <si>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</si>
  <si>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</si>
  <si>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</si>
  <si>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</si>
  <si>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</si>
  <si>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</si>
  <si>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</si>
  <si>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</si>
  <si>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</si>
  <si>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</si>
  <si>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</si>
  <si>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</si>
  <si>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</si>
  <si>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</si>
  <si>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</si>
  <si>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</si>
  <si>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</si>
  <si>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</si>
  <si>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</si>
  <si>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</si>
  <si>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</si>
  <si>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</si>
  <si>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</si>
  <si>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</si>
  <si>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</si>
  <si>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</si>
  <si>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</si>
  <si>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</si>
  <si>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</si>
  <si>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</si>
  <si>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</si>
  <si>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</si>
  <si>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</si>
  <si>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</si>
  <si>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</si>
  <si>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</si>
  <si>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</si>
  <si>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</si>
  <si>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</si>
  <si>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</si>
  <si>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</si>
  <si>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</si>
  <si>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</si>
  <si>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</si>
  <si>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</si>
  <si>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</si>
  <si>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</si>
  <si>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</si>
  <si>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</si>
  <si>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</si>
  <si>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</si>
  <si>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</si>
  <si>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</si>
  <si>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</si>
  <si>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</si>
  <si>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</si>
  <si>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</si>
  <si>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</si>
  <si>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</si>
  <si>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</si>
  <si>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</si>
  <si>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</si>
  <si>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</si>
  <si>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</si>
  <si>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</si>
  <si>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</si>
  <si>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</si>
  <si>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</si>
  <si>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</si>
  <si>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</si>
  <si>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</si>
  <si>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</si>
  <si>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</si>
  <si>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</si>
  <si>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</si>
  <si>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</si>
  <si>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</si>
  <si>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</si>
  <si>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</si>
  <si>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</si>
  <si>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</si>
  <si>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</si>
  <si>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</si>
  <si>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</si>
  <si>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</si>
  <si>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</si>
  <si>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</si>
  <si>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</si>
  <si>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</si>
  <si>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</si>
  <si>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</si>
  <si>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</si>
  <si>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</si>
  <si>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</si>
  <si>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</si>
  <si>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</si>
  <si>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</si>
  <si>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</si>
  <si>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</si>
  <si>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</si>
  <si>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</si>
  <si>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</si>
  <si>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</si>
  <si>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</si>
  <si>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</si>
  <si>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</si>
  <si>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</si>
  <si>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</si>
  <si>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</si>
  <si>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</si>
  <si>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</si>
  <si>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</si>
  <si>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</si>
  <si>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</si>
  <si>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</si>
  <si>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</si>
  <si>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</si>
  <si>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</si>
  <si>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</si>
  <si>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</si>
  <si>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</si>
  <si>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</si>
  <si>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</si>
  <si>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</si>
  <si>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</si>
  <si>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</si>
  <si>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</si>
  <si>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</si>
  <si>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</si>
  <si>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</si>
  <si>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</si>
  <si>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</si>
  <si>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</si>
  <si>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</si>
  <si>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</si>
  <si>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</si>
  <si>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</si>
  <si>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</si>
  <si>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</si>
  <si>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</si>
  <si>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</si>
  <si>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</si>
  <si>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</si>
  <si>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</si>
  <si>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</si>
  <si>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</si>
  <si>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</si>
  <si>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</si>
  <si>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</si>
  <si>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</si>
  <si>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</si>
  <si>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</si>
  <si>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</si>
  <si>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</si>
  <si>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</si>
  <si>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</si>
  <si>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</si>
  <si>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</si>
  <si>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</si>
  <si>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</si>
  <si>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</si>
  <si>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</si>
  <si>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</si>
  <si>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</si>
  <si>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</si>
  <si>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</si>
  <si>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</si>
  <si>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</si>
  <si>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</si>
  <si>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</si>
  <si>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</si>
  <si>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</si>
  <si>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</si>
  <si>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</si>
  <si>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</si>
  <si>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</si>
  <si>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</si>
  <si>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</si>
  <si>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</si>
  <si>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</si>
  <si>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</si>
  <si>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</si>
  <si>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</si>
  <si>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</si>
  <si>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</si>
  <si>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</si>
  <si>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</si>
  <si>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</si>
  <si>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</si>
  <si>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</si>
  <si>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</si>
  <si>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</si>
  <si>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</si>
  <si>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</si>
  <si>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</si>
  <si>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</si>
  <si>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</si>
  <si>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</si>
  <si>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</si>
  <si>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</si>
  <si>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</si>
  <si>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</si>
  <si>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</si>
  <si>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</si>
  <si>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</si>
  <si>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</si>
  <si>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</si>
  <si>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</si>
  <si>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</si>
  <si>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</si>
  <si>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</si>
  <si>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</si>
  <si>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</si>
  <si>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</si>
  <si>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</si>
  <si>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</si>
  <si>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</si>
  <si>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</si>
  <si>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</si>
  <si>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</si>
  <si>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</si>
  <si>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</si>
  <si>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</si>
  <si>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</si>
  <si>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</si>
  <si>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</si>
  <si>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</si>
  <si>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</si>
  <si>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</si>
  <si>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</si>
  <si>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</si>
  <si>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</si>
  <si>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</si>
  <si>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</si>
  <si>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</si>
  <si>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</si>
  <si>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</si>
  <si>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</si>
  <si>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</si>
  <si>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</si>
  <si>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</si>
  <si>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</si>
  <si>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</si>
  <si>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</si>
  <si>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</si>
  <si>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</si>
  <si>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</si>
  <si>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</si>
  <si>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</si>
  <si>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</si>
  <si>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</si>
  <si>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</si>
  <si>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</si>
  <si>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</si>
  <si>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</si>
  <si>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</si>
  <si>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</si>
  <si>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</si>
  <si>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</si>
  <si>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</si>
  <si>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</si>
  <si>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</si>
  <si>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</si>
  <si>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</si>
  <si>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</si>
  <si>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</si>
  <si>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</si>
  <si>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</si>
  <si>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</si>
  <si>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</si>
  <si>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</si>
  <si>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</si>
  <si>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</si>
  <si>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</si>
  <si>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</si>
  <si>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</si>
  <si>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</si>
  <si>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</si>
  <si>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</si>
  <si>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</si>
  <si>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</si>
  <si>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</si>
  <si>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</si>
  <si>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</si>
  <si>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</si>
  <si>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</si>
  <si>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</si>
  <si>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</si>
  <si>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</si>
  <si>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</si>
  <si>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</si>
  <si>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</si>
  <si>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</si>
  <si>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</si>
  <si>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</si>
  <si>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</si>
  <si>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</si>
  <si>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</si>
  <si>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</si>
  <si>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</si>
  <si>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</si>
  <si>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</si>
  <si>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</si>
  <si>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</si>
  <si>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</si>
  <si>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</si>
  <si>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</si>
  <si>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</si>
  <si>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</si>
  <si>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</si>
  <si>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</si>
  <si>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</si>
  <si>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</si>
  <si>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</si>
  <si>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</si>
  <si>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</si>
  <si>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</si>
  <si>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</si>
  <si>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</si>
  <si>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</si>
  <si>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</si>
  <si>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</si>
  <si>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</si>
  <si>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</si>
  <si>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</si>
  <si>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</si>
  <si>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</si>
  <si>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</si>
  <si>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</si>
  <si>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</si>
  <si>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</si>
  <si>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</si>
  <si>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</si>
  <si>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</si>
  <si>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</si>
  <si>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</si>
  <si>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</si>
  <si>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</si>
  <si>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</si>
  <si>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</si>
  <si>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</si>
  <si>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</si>
  <si>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</si>
  <si>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</si>
  <si>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</si>
  <si>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</si>
  <si>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</si>
  <si>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</si>
  <si>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</si>
  <si>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</si>
  <si>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</si>
  <si>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</si>
  <si>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</si>
  <si>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</si>
  <si>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</si>
  <si>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</si>
  <si>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</si>
  <si>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</si>
  <si>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</si>
  <si>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</si>
  <si>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</si>
  <si>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</si>
  <si>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</si>
  <si>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</si>
  <si>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</si>
  <si>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</si>
  <si>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</si>
  <si>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</si>
  <si>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</si>
  <si>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</si>
  <si>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</si>
  <si>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</si>
  <si>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</si>
  <si>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</si>
  <si>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</si>
  <si>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</si>
  <si>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</si>
  <si>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</si>
  <si>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</si>
  <si>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</si>
  <si>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</si>
  <si>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</si>
  <si>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</si>
  <si>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</si>
  <si>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</si>
  <si>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</si>
  <si>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</si>
  <si>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</si>
  <si>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</si>
  <si>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</si>
  <si>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</si>
  <si>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</si>
  <si>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</si>
  <si>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</si>
  <si>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</si>
  <si>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</si>
  <si>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</si>
  <si>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</si>
  <si>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</si>
  <si>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</si>
  <si>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</si>
  <si>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</si>
  <si>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</si>
  <si>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</si>
  <si>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</si>
  <si>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</si>
  <si>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</si>
  <si>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</si>
  <si>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</si>
  <si>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</si>
  <si>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</si>
  <si>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</si>
  <si>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</si>
  <si>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</si>
  <si>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</si>
  <si>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</si>
  <si>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</si>
  <si>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</si>
  <si>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</si>
  <si>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</si>
  <si>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</si>
  <si>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</si>
  <si>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</si>
  <si>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</si>
  <si>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</si>
  <si>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</si>
  <si>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</si>
  <si>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</si>
  <si>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</si>
  <si>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</si>
  <si>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</si>
  <si>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</si>
  <si>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</si>
  <si>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</si>
  <si>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</si>
  <si>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</si>
  <si>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</si>
  <si>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</si>
  <si>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</si>
  <si>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</si>
  <si>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</si>
  <si>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</si>
  <si>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</si>
  <si>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</si>
  <si>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</si>
  <si>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</si>
  <si>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</si>
  <si>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</si>
  <si>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</si>
  <si>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</si>
  <si>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</si>
  <si>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</si>
  <si>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</si>
  <si>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</si>
  <si>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</si>
  <si>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</si>
  <si>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</si>
  <si>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</si>
  <si>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</si>
  <si>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</si>
  <si>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</si>
  <si>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</si>
  <si>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</si>
  <si>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</si>
  <si>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</si>
  <si>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</si>
  <si>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</si>
  <si>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</si>
  <si>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</si>
  <si>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</si>
  <si>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</si>
  <si>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</si>
  <si>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</si>
  <si>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</si>
  <si>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</si>
  <si>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</si>
  <si>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</si>
  <si>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</si>
  <si>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</si>
  <si>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</si>
  <si>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</si>
  <si>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</si>
  <si>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</si>
  <si>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</si>
  <si>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</si>
  <si>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</si>
  <si>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</si>
  <si>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</si>
  <si>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</si>
  <si>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</si>
  <si>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</si>
  <si>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</si>
  <si>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</si>
  <si>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</si>
  <si>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</si>
  <si>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</si>
  <si>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</si>
  <si>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</si>
  <si>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</si>
  <si>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</si>
  <si>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</si>
  <si>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</si>
  <si>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</si>
  <si>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</si>
  <si>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</si>
  <si>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</si>
  <si>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</si>
  <si>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</si>
  <si>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</si>
  <si>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</si>
  <si>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</si>
  <si>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</si>
  <si>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</si>
  <si>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</si>
  <si>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</si>
  <si>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</si>
  <si>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</si>
  <si>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</si>
  <si>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</si>
  <si>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</si>
  <si>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</si>
  <si>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</si>
  <si>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</si>
  <si>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</si>
  <si>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</si>
  <si>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</si>
  <si>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</si>
  <si>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</si>
  <si>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</si>
  <si>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</si>
  <si>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</si>
  <si>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</si>
  <si>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</si>
  <si>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</si>
  <si>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</si>
  <si>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</si>
  <si>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</si>
  <si>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</si>
  <si>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</si>
  <si>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</si>
  <si>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</si>
  <si>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</si>
  <si>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</si>
  <si>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</si>
  <si>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</si>
  <si>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</si>
  <si>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</si>
  <si>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</si>
  <si>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</si>
  <si>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</si>
  <si>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</si>
  <si>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</si>
  <si>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</si>
  <si>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</si>
  <si>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</si>
  <si>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</si>
  <si>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</si>
  <si>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</si>
  <si>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</si>
  <si>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</si>
  <si>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</si>
  <si>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</si>
  <si>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</si>
  <si>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</si>
  <si>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</si>
  <si>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</si>
  <si>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</si>
  <si>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</si>
  <si>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</si>
  <si>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</si>
  <si>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</si>
  <si>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</si>
  <si>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</si>
  <si>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</si>
  <si>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</si>
  <si>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</si>
  <si>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</si>
  <si>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</si>
  <si>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</si>
  <si>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</si>
  <si>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</si>
  <si>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</si>
  <si>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</si>
  <si>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</si>
  <si>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</si>
  <si>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</si>
  <si>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</si>
  <si>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</si>
  <si>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</si>
  <si>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</si>
  <si>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</si>
  <si>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</si>
  <si>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</si>
  <si>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</si>
  <si>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</si>
  <si>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</si>
  <si>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</si>
  <si>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</si>
  <si>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</si>
  <si>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</si>
  <si>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</si>
  <si>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</si>
  <si>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</si>
  <si>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</si>
  <si>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</si>
  <si>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</si>
  <si>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</si>
  <si>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</si>
  <si>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</si>
  <si>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</si>
  <si>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</si>
  <si>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</si>
  <si>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</si>
  <si>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</si>
  <si>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</si>
  <si>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</si>
  <si>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</si>
  <si>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</si>
  <si>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</si>
  <si>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</si>
  <si>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</si>
  <si>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</si>
  <si>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</si>
  <si>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</si>
  <si>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</si>
  <si>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</si>
  <si>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</si>
  <si>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</si>
  <si>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</si>
  <si>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</si>
  <si>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</si>
  <si>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</si>
  <si>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</si>
  <si>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</si>
  <si>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</si>
  <si>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</si>
  <si>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</si>
  <si>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</si>
  <si>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</si>
  <si>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</si>
  <si>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</si>
  <si>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</si>
  <si>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</si>
  <si>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</si>
  <si>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</si>
  <si>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</si>
  <si>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</si>
  <si>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</si>
  <si>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</si>
  <si>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</si>
  <si>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</si>
  <si>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</si>
  <si>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</si>
  <si>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</si>
  <si>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</si>
  <si>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</si>
  <si>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</si>
  <si>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</si>
  <si>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</si>
  <si>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</si>
  <si>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</si>
  <si>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</si>
  <si>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</si>
  <si>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</si>
  <si>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</si>
  <si>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</si>
  <si>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</si>
  <si>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</si>
  <si>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</si>
  <si>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</si>
  <si>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</si>
  <si>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</si>
  <si>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</si>
  <si>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</si>
  <si>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</si>
  <si>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</si>
  <si>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</si>
  <si>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</si>
  <si>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</si>
  <si>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</si>
  <si>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</si>
  <si>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</si>
  <si>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</si>
  <si>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</si>
  <si>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</si>
  <si>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</si>
  <si>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</si>
  <si>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</si>
  <si>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</si>
  <si>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</si>
  <si>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</si>
  <si>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</si>
  <si>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</si>
  <si>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</si>
  <si>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</si>
  <si>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</si>
  <si>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</si>
  <si>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</si>
  <si>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</si>
  <si>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</si>
  <si>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</si>
  <si>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</si>
  <si>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</si>
  <si>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</si>
  <si>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</si>
  <si>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</si>
  <si>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</si>
  <si>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</si>
  <si>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</si>
  <si>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</si>
  <si>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</si>
  <si>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</si>
  <si>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</si>
  <si>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</si>
  <si>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</si>
  <si>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</si>
  <si>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</si>
  <si>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</si>
  <si>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</si>
  <si>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</si>
  <si>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</si>
  <si>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</si>
  <si>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</si>
  <si>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</si>
  <si>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</si>
  <si>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</si>
  <si>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</si>
  <si>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</si>
  <si>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</si>
  <si>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</si>
  <si>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</si>
  <si>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</si>
  <si>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</si>
  <si>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</si>
  <si>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</si>
  <si>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</si>
  <si>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</si>
  <si>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</si>
  <si>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</si>
  <si>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</si>
  <si>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</si>
  <si>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</si>
  <si>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</si>
  <si>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</si>
  <si>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</si>
  <si>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</si>
  <si>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</si>
  <si>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</si>
  <si>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</si>
  <si>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</si>
  <si>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</si>
  <si>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</si>
  <si>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</si>
  <si>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</si>
  <si>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</si>
  <si>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</si>
  <si>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</si>
  <si>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</si>
  <si>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</si>
  <si>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</si>
  <si>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</si>
  <si>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</si>
  <si>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</si>
  <si>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</si>
  <si>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</si>
  <si>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</si>
  <si>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</si>
  <si>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</si>
  <si>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</si>
  <si>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</si>
  <si>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</si>
  <si>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</si>
  <si>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</si>
  <si>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</si>
  <si>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</si>
  <si>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</si>
  <si>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</si>
  <si>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</si>
  <si>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</si>
  <si>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</si>
  <si>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</si>
  <si>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</si>
  <si>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</si>
  <si>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</si>
  <si>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</si>
  <si>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</si>
  <si>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</si>
  <si>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</si>
  <si>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</si>
  <si>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</si>
  <si>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</si>
  <si>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</si>
  <si>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</si>
  <si>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</si>
  <si>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</si>
  <si>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</si>
  <si>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</si>
  <si>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</si>
  <si>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</si>
  <si>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</si>
  <si>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</si>
  <si>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</si>
  <si>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</si>
  <si>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</si>
  <si>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</si>
  <si>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</si>
  <si>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</si>
  <si>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</si>
  <si>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</si>
  <si>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</si>
  <si>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</si>
  <si>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</si>
  <si>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</si>
  <si>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</si>
  <si>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</si>
  <si>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</si>
  <si>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</si>
  <si>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</si>
  <si>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</si>
  <si>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</si>
  <si>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</si>
  <si>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</si>
  <si>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</si>
  <si>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</si>
  <si>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</si>
  <si>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</si>
  <si>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</si>
  <si>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</si>
  <si>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</si>
  <si>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</si>
  <si>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</si>
  <si>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</si>
  <si>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</si>
  <si>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</si>
  <si>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</si>
  <si>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</si>
  <si>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</si>
  <si>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</si>
  <si>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</si>
  <si>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</si>
  <si>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</si>
  <si>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</si>
  <si>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</si>
  <si>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</si>
  <si>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</si>
  <si>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</si>
  <si>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</si>
  <si>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</si>
  <si>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</si>
  <si>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</si>
  <si>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</si>
  <si>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</si>
  <si>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</si>
  <si>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</si>
  <si>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</si>
  <si>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</si>
  <si>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</si>
  <si>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</si>
  <si>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</si>
  <si>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</si>
  <si>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</si>
  <si>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</si>
  <si>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</si>
  <si>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</si>
  <si>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</si>
  <si>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</si>
  <si>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</si>
  <si>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</si>
  <si>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</si>
  <si>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</si>
  <si>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</si>
  <si>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</si>
  <si>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</si>
  <si>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</si>
  <si>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</si>
  <si>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</si>
  <si>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</si>
  <si>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</si>
  <si>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</si>
  <si>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</si>
  <si>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</si>
  <si>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</si>
  <si>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</si>
  <si>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</si>
  <si>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</si>
  <si>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</si>
  <si>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</si>
  <si>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</si>
  <si>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</si>
  <si>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</si>
  <si>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</si>
  <si>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</si>
  <si>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</si>
  <si>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</si>
  <si>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</si>
  <si>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</si>
  <si>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</si>
  <si>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</si>
  <si>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</si>
  <si>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</si>
  <si>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</si>
  <si>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</si>
  <si>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</si>
  <si>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</si>
  <si>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</si>
  <si>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</si>
  <si>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</si>
  <si>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</si>
  <si>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</si>
  <si>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</si>
  <si>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</si>
  <si>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</si>
  <si>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</si>
  <si>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</si>
  <si>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</si>
  <si>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</si>
  <si>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</si>
  <si>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</si>
  <si>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</si>
  <si>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</si>
  <si>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</si>
  <si>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</si>
  <si>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</si>
  <si>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</si>
  <si>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</si>
  <si>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</si>
  <si>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</si>
  <si>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</si>
  <si>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</si>
  <si>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</si>
  <si>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</si>
  <si>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</si>
  <si>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</si>
  <si>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</si>
  <si>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</si>
  <si>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</si>
  <si>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</si>
  <si>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</si>
  <si>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</si>
  <si>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</si>
  <si>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</si>
  <si>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</si>
  <si>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</si>
  <si>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</si>
  <si>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</si>
  <si>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</si>
  <si>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40130</t>
  </si>
  <si>
    <t>福岡市</t>
  </si>
  <si>
    <t>40130_令和4年度</t>
  </si>
  <si>
    <t>40130_令和6年度</t>
  </si>
  <si>
    <t>40100</t>
  </si>
  <si>
    <t>北九州市</t>
  </si>
  <si>
    <t>40100_令和4年度</t>
  </si>
  <si>
    <t>40100_令和6年度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</si>
  <si>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</si>
  <si>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</si>
  <si>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</si>
  <si>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</si>
  <si>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</si>
  <si>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</si>
  <si>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</si>
  <si>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</si>
  <si>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</si>
  <si>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</si>
  <si>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</si>
  <si>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</si>
  <si>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</si>
  <si>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</si>
  <si>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01203_令和6年度</t>
  </si>
  <si>
    <t>01203</t>
  </si>
  <si>
    <t>小樽市</t>
  </si>
  <si>
    <t>01224_令和6年度</t>
  </si>
  <si>
    <t>01224</t>
  </si>
  <si>
    <t>千歳市</t>
  </si>
  <si>
    <t>_令和6年度</t>
  </si>
  <si>
    <t>市区町村コード_令和4年度</t>
  </si>
  <si>
    <t>01203_令和4年度</t>
  </si>
  <si>
    <t>01224_令和4年度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</si>
  <si>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</si>
  <si>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</si>
  <si>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</si>
  <si>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</si>
  <si>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</si>
  <si>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</si>
  <si>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</si>
  <si>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</si>
  <si>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</si>
  <si>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</si>
  <si>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</si>
  <si>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</si>
  <si>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</si>
  <si>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</si>
  <si>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</si>
  <si>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</si>
  <si>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</si>
  <si>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</si>
  <si>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</si>
  <si>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</si>
  <si>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</si>
  <si>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</si>
  <si>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</si>
  <si>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</si>
  <si>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</si>
  <si>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</si>
  <si>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</si>
  <si>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</si>
  <si>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</si>
  <si>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</si>
  <si>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</si>
  <si>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</si>
  <si>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</si>
  <si>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</si>
  <si>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</si>
  <si>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</si>
  <si>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</si>
  <si>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</si>
  <si>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</si>
  <si>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</si>
  <si>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</si>
  <si>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</si>
  <si>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</si>
  <si>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</si>
  <si>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</si>
  <si>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</si>
  <si>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</si>
  <si>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</si>
  <si>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</si>
  <si>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</si>
  <si>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</si>
  <si>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</si>
  <si>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</si>
  <si>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</si>
  <si>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</si>
  <si>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</si>
  <si>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</si>
  <si>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03209_平成2年度</t>
  </si>
  <si>
    <t>03209</t>
  </si>
  <si>
    <t>一関市</t>
  </si>
  <si>
    <t>03209_平成17年度</t>
  </si>
  <si>
    <t>03209_平成18年度</t>
  </si>
  <si>
    <t>03209_平成19年度</t>
  </si>
  <si>
    <t>03209_平成20年度</t>
  </si>
  <si>
    <t>03209_平成21年度</t>
  </si>
  <si>
    <t>03209_平成22年度</t>
  </si>
  <si>
    <t>03209_平成23年度</t>
  </si>
  <si>
    <t>03209_平成24年度</t>
  </si>
  <si>
    <t>03209_平成25年度</t>
  </si>
  <si>
    <t>03209_平成26年度</t>
  </si>
  <si>
    <t>03209_平成27年度</t>
  </si>
  <si>
    <t>03209_平成28年度</t>
  </si>
  <si>
    <t>03209_平成29年度</t>
  </si>
  <si>
    <t>03209_平成30年度</t>
  </si>
  <si>
    <t>03209_令和元年度</t>
  </si>
  <si>
    <t>03209_令和2年度</t>
  </si>
  <si>
    <t>03209_令和3年度</t>
  </si>
  <si>
    <t>03209_令和4年度</t>
  </si>
  <si>
    <t>03209_令和5年度</t>
  </si>
  <si>
    <t>03209_令和6年度</t>
  </si>
  <si>
    <t>27214_平成2年度</t>
  </si>
  <si>
    <t>27214</t>
  </si>
  <si>
    <t>富田林市</t>
  </si>
  <si>
    <t>27214_平成17年度</t>
  </si>
  <si>
    <t>27214_平成18年度</t>
  </si>
  <si>
    <t>27214_平成19年度</t>
  </si>
  <si>
    <t>27214_平成20年度</t>
  </si>
  <si>
    <t>27214_平成21年度</t>
  </si>
  <si>
    <t>27214_平成22年度</t>
  </si>
  <si>
    <t>27214_平成23年度</t>
  </si>
  <si>
    <t>27214_平成24年度</t>
  </si>
  <si>
    <t>27214_平成25年度</t>
  </si>
  <si>
    <t>27214_平成26年度</t>
  </si>
  <si>
    <t>27214_平成27年度</t>
  </si>
  <si>
    <t>27214_平成28年度</t>
  </si>
  <si>
    <t>27214_平成29年度</t>
  </si>
  <si>
    <t>27214_平成30年度</t>
  </si>
  <si>
    <t>27214_令和元年度</t>
  </si>
  <si>
    <t>27214_令和2年度</t>
  </si>
  <si>
    <t>27214_令和3年度</t>
  </si>
  <si>
    <t>27214_令和4年度</t>
  </si>
  <si>
    <t>27214_令和5年度</t>
  </si>
  <si>
    <t>27214_令和6年度</t>
  </si>
  <si>
    <t>28219_平成2年度</t>
  </si>
  <si>
    <t>28219</t>
  </si>
  <si>
    <t>三田市</t>
  </si>
  <si>
    <t>28219_平成17年度</t>
  </si>
  <si>
    <t>28219_平成18年度</t>
  </si>
  <si>
    <t>28219_平成19年度</t>
  </si>
  <si>
    <t>28219_平成20年度</t>
  </si>
  <si>
    <t>28219_平成21年度</t>
  </si>
  <si>
    <t>28219_平成22年度</t>
  </si>
  <si>
    <t>28219_平成23年度</t>
  </si>
  <si>
    <t>28219_平成24年度</t>
  </si>
  <si>
    <t>28219_平成25年度</t>
  </si>
  <si>
    <t>28219_平成26年度</t>
  </si>
  <si>
    <t>28219_平成27年度</t>
  </si>
  <si>
    <t>28219_平成28年度</t>
  </si>
  <si>
    <t>28219_平成29年度</t>
  </si>
  <si>
    <t>28219_平成30年度</t>
  </si>
  <si>
    <t>28219_令和元年度</t>
  </si>
  <si>
    <t>28219_令和2年度</t>
  </si>
  <si>
    <t>28219_令和3年度</t>
  </si>
  <si>
    <t>28219_令和4年度</t>
  </si>
  <si>
    <t>28219_令和5年度</t>
  </si>
  <si>
    <t>28219_令和6年度</t>
  </si>
  <si>
    <t>40202_平成2年度</t>
  </si>
  <si>
    <t>40202</t>
  </si>
  <si>
    <t>大牟田市</t>
  </si>
  <si>
    <t>40202_平成17年度</t>
  </si>
  <si>
    <t>40202_平成18年度</t>
  </si>
  <si>
    <t>40202_平成19年度</t>
  </si>
  <si>
    <t>40202_平成20年度</t>
  </si>
  <si>
    <t>40202_平成21年度</t>
  </si>
  <si>
    <t>40202_平成22年度</t>
  </si>
  <si>
    <t>40202_平成23年度</t>
  </si>
  <si>
    <t>40202_平成24年度</t>
  </si>
  <si>
    <t>40202_平成25年度</t>
  </si>
  <si>
    <t>40202_平成26年度</t>
  </si>
  <si>
    <t>40202_平成27年度</t>
  </si>
  <si>
    <t>40202_平成28年度</t>
  </si>
  <si>
    <t>40202_平成29年度</t>
  </si>
  <si>
    <t>40202_平成30年度</t>
  </si>
  <si>
    <t>40202_令和元年度</t>
  </si>
  <si>
    <t>40202_令和2年度</t>
  </si>
  <si>
    <t>40202_令和3年度</t>
  </si>
  <si>
    <t>40202_令和4年度</t>
  </si>
  <si>
    <t>40202_令和5年度</t>
  </si>
  <si>
    <t>40202_令和6年度</t>
  </si>
  <si>
    <t>40217_平成2年度</t>
  </si>
  <si>
    <t>40217</t>
  </si>
  <si>
    <t>筑紫野市</t>
  </si>
  <si>
    <t>40217_平成17年度</t>
  </si>
  <si>
    <t>40217_平成18年度</t>
  </si>
  <si>
    <t>40217_平成19年度</t>
  </si>
  <si>
    <t>40217_平成20年度</t>
  </si>
  <si>
    <t>40217_平成21年度</t>
  </si>
  <si>
    <t>40217_平成22年度</t>
  </si>
  <si>
    <t>40217_平成23年度</t>
  </si>
  <si>
    <t>40217_平成24年度</t>
  </si>
  <si>
    <t>40217_平成25年度</t>
  </si>
  <si>
    <t>40217_平成26年度</t>
  </si>
  <si>
    <t>40217_平成27年度</t>
  </si>
  <si>
    <t>40217_平成28年度</t>
  </si>
  <si>
    <t>40217_平成29年度</t>
  </si>
  <si>
    <t>40217_平成30年度</t>
  </si>
  <si>
    <t>40217_令和元年度</t>
  </si>
  <si>
    <t>40217_令和2年度</t>
  </si>
  <si>
    <t>40217_令和3年度</t>
  </si>
  <si>
    <t>40217_令和4年度</t>
  </si>
  <si>
    <t>40217_令和5年度</t>
  </si>
  <si>
    <t>40217_令和6年度</t>
  </si>
  <si>
    <t>01203_平成2年度</t>
  </si>
  <si>
    <t>01203_平成17年度</t>
  </si>
  <si>
    <t>01203_平成18年度</t>
  </si>
  <si>
    <t>01203_平成19年度</t>
  </si>
  <si>
    <t>01203_平成20年度</t>
  </si>
  <si>
    <t>01203_平成21年度</t>
  </si>
  <si>
    <t>01203_平成22年度</t>
  </si>
  <si>
    <t>01203_平成23年度</t>
  </si>
  <si>
    <t>01203_平成24年度</t>
  </si>
  <si>
    <t>01203_平成25年度</t>
  </si>
  <si>
    <t>01203_平成26年度</t>
  </si>
  <si>
    <t>01203_平成27年度</t>
  </si>
  <si>
    <t>01203_平成28年度</t>
  </si>
  <si>
    <t>01203_平成29年度</t>
  </si>
  <si>
    <t>01203_平成30年度</t>
  </si>
  <si>
    <t>01203_令和元年度</t>
  </si>
  <si>
    <t>01203_令和2年度</t>
  </si>
  <si>
    <t>01203_令和3年度</t>
  </si>
  <si>
    <t>01203_令和5年度</t>
  </si>
  <si>
    <t>21204_平成2年度</t>
  </si>
  <si>
    <t>21204</t>
  </si>
  <si>
    <t>多治見市</t>
  </si>
  <si>
    <t>21204_平成17年度</t>
  </si>
  <si>
    <t>21204_平成18年度</t>
  </si>
  <si>
    <t>21204_平成19年度</t>
  </si>
  <si>
    <t>21204_平成20年度</t>
  </si>
  <si>
    <t>21204_平成21年度</t>
  </si>
  <si>
    <t>21204_平成22年度</t>
  </si>
  <si>
    <t>21204_平成23年度</t>
  </si>
  <si>
    <t>21204_平成24年度</t>
  </si>
  <si>
    <t>21204_平成25年度</t>
  </si>
  <si>
    <t>21204_平成26年度</t>
  </si>
  <si>
    <t>21204_平成27年度</t>
  </si>
  <si>
    <t>21204_平成28年度</t>
  </si>
  <si>
    <t>21204_平成29年度</t>
  </si>
  <si>
    <t>21204_平成30年度</t>
  </si>
  <si>
    <t>21204_令和元年度</t>
  </si>
  <si>
    <t>21204_令和2年度</t>
  </si>
  <si>
    <t>21204_令和3年度</t>
  </si>
  <si>
    <t>21204_令和4年度</t>
  </si>
  <si>
    <t>21204_令和5年度</t>
  </si>
  <si>
    <t>21204_令和6年度</t>
  </si>
  <si>
    <t>22206_平成2年度</t>
  </si>
  <si>
    <t>22206</t>
  </si>
  <si>
    <t>三島市</t>
  </si>
  <si>
    <t>22206_平成17年度</t>
  </si>
  <si>
    <t>22206_平成18年度</t>
  </si>
  <si>
    <t>22206_平成19年度</t>
  </si>
  <si>
    <t>22206_平成20年度</t>
  </si>
  <si>
    <t>22206_平成21年度</t>
  </si>
  <si>
    <t>22206_平成22年度</t>
  </si>
  <si>
    <t>22206_平成23年度</t>
  </si>
  <si>
    <t>22206_平成24年度</t>
  </si>
  <si>
    <t>22206_平成25年度</t>
  </si>
  <si>
    <t>22206_平成26年度</t>
  </si>
  <si>
    <t>22206_平成27年度</t>
  </si>
  <si>
    <t>22206_平成28年度</t>
  </si>
  <si>
    <t>22206_平成29年度</t>
  </si>
  <si>
    <t>22206_平成30年度</t>
  </si>
  <si>
    <t>22206_令和元年度</t>
  </si>
  <si>
    <t>22206_令和2年度</t>
  </si>
  <si>
    <t>22206_令和3年度</t>
  </si>
  <si>
    <t>22206_令和4年度</t>
  </si>
  <si>
    <t>22206_令和5年度</t>
  </si>
  <si>
    <t>22206_令和6年度</t>
  </si>
  <si>
    <t>17203_平成2年度</t>
  </si>
  <si>
    <t>17203</t>
  </si>
  <si>
    <t>小松市</t>
  </si>
  <si>
    <t>17203_平成17年度</t>
  </si>
  <si>
    <t>17203_平成18年度</t>
  </si>
  <si>
    <t>17203_平成19年度</t>
  </si>
  <si>
    <t>17203_平成20年度</t>
  </si>
  <si>
    <t>17203_平成21年度</t>
  </si>
  <si>
    <t>17203_平成22年度</t>
  </si>
  <si>
    <t>17203_平成23年度</t>
  </si>
  <si>
    <t>17203_平成24年度</t>
  </si>
  <si>
    <t>17203_平成25年度</t>
  </si>
  <si>
    <t>17203_平成26年度</t>
  </si>
  <si>
    <t>17203_平成27年度</t>
  </si>
  <si>
    <t>17203_平成28年度</t>
  </si>
  <si>
    <t>17203_平成29年度</t>
  </si>
  <si>
    <t>17203_平成30年度</t>
  </si>
  <si>
    <t>17203_令和元年度</t>
  </si>
  <si>
    <t>17203_令和2年度</t>
  </si>
  <si>
    <t>17203_令和3年度</t>
  </si>
  <si>
    <t>17203_令和4年度</t>
  </si>
  <si>
    <t>17203_令和5年度</t>
  </si>
  <si>
    <t>17203_令和6年度</t>
  </si>
  <si>
    <t>08217_平成2年度</t>
  </si>
  <si>
    <t>08217</t>
  </si>
  <si>
    <t>取手市</t>
  </si>
  <si>
    <t>08217_平成17年度</t>
  </si>
  <si>
    <t>08217_平成18年度</t>
  </si>
  <si>
    <t>08217_平成19年度</t>
  </si>
  <si>
    <t>08217_平成20年度</t>
  </si>
  <si>
    <t>08217_平成21年度</t>
  </si>
  <si>
    <t>08217_平成22年度</t>
  </si>
  <si>
    <t>08217_平成23年度</t>
  </si>
  <si>
    <t>08217_平成24年度</t>
  </si>
  <si>
    <t>08217_平成25年度</t>
  </si>
  <si>
    <t>08217_平成26年度</t>
  </si>
  <si>
    <t>08217_平成27年度</t>
  </si>
  <si>
    <t>08217_平成28年度</t>
  </si>
  <si>
    <t>08217_平成29年度</t>
  </si>
  <si>
    <t>08217_平成30年度</t>
  </si>
  <si>
    <t>08217_令和元年度</t>
  </si>
  <si>
    <t>08217_令和2年度</t>
  </si>
  <si>
    <t>08217_令和3年度</t>
  </si>
  <si>
    <t>08217_令和4年度</t>
  </si>
  <si>
    <t>08217_令和5年度</t>
  </si>
  <si>
    <t>08217_令和6年度</t>
  </si>
  <si>
    <t>38206_平成2年度</t>
  </si>
  <si>
    <t>38206</t>
  </si>
  <si>
    <t>西条市</t>
  </si>
  <si>
    <t>38206_平成17年度</t>
  </si>
  <si>
    <t>38206_平成18年度</t>
  </si>
  <si>
    <t>38206_平成19年度</t>
  </si>
  <si>
    <t>38206_平成20年度</t>
  </si>
  <si>
    <t>38206_平成21年度</t>
  </si>
  <si>
    <t>38206_平成22年度</t>
  </si>
  <si>
    <t>38206_平成23年度</t>
  </si>
  <si>
    <t>38206_平成24年度</t>
  </si>
  <si>
    <t>38206_平成25年度</t>
  </si>
  <si>
    <t>38206_平成26年度</t>
  </si>
  <si>
    <t>38206_平成27年度</t>
  </si>
  <si>
    <t>38206_平成28年度</t>
  </si>
  <si>
    <t>38206_平成29年度</t>
  </si>
  <si>
    <t>38206_平成30年度</t>
  </si>
  <si>
    <t>38206_令和元年度</t>
  </si>
  <si>
    <t>38206_令和2年度</t>
  </si>
  <si>
    <t>38206_令和3年度</t>
  </si>
  <si>
    <t>38206_令和4年度</t>
  </si>
  <si>
    <t>38206_令和5年度</t>
  </si>
  <si>
    <t>38206_令和6年度</t>
  </si>
  <si>
    <t>40230_平成2年度</t>
  </si>
  <si>
    <t>40230</t>
  </si>
  <si>
    <t>糸島市</t>
  </si>
  <si>
    <t>40230_平成17年度</t>
  </si>
  <si>
    <t>40230_平成18年度</t>
  </si>
  <si>
    <t>40230_平成19年度</t>
  </si>
  <si>
    <t>40230_平成20年度</t>
  </si>
  <si>
    <t>40230_平成21年度</t>
  </si>
  <si>
    <t>40230_平成22年度</t>
  </si>
  <si>
    <t>40230_平成23年度</t>
  </si>
  <si>
    <t>40230_平成24年度</t>
  </si>
  <si>
    <t>40230_平成25年度</t>
  </si>
  <si>
    <t>40230_平成26年度</t>
  </si>
  <si>
    <t>40230_平成27年度</t>
  </si>
  <si>
    <t>40230_平成28年度</t>
  </si>
  <si>
    <t>40230_平成29年度</t>
  </si>
  <si>
    <t>40230_平成30年度</t>
  </si>
  <si>
    <t>40230_令和元年度</t>
  </si>
  <si>
    <t>40230_令和2年度</t>
  </si>
  <si>
    <t>40230_令和3年度</t>
  </si>
  <si>
    <t>40230_令和4年度</t>
  </si>
  <si>
    <t>40230_令和5年度</t>
  </si>
  <si>
    <t>40230_令和6年度</t>
  </si>
  <si>
    <t>40219_平成2年度</t>
  </si>
  <si>
    <t>40219</t>
  </si>
  <si>
    <t>大野城市</t>
  </si>
  <si>
    <t>40219_平成17年度</t>
  </si>
  <si>
    <t>40219_平成18年度</t>
  </si>
  <si>
    <t>40219_平成19年度</t>
  </si>
  <si>
    <t>40219_平成20年度</t>
  </si>
  <si>
    <t>40219_平成21年度</t>
  </si>
  <si>
    <t>40219_平成22年度</t>
  </si>
  <si>
    <t>40219_平成23年度</t>
  </si>
  <si>
    <t>40219_平成24年度</t>
  </si>
  <si>
    <t>40219_平成25年度</t>
  </si>
  <si>
    <t>40219_平成26年度</t>
  </si>
  <si>
    <t>40219_平成27年度</t>
  </si>
  <si>
    <t>40219_平成28年度</t>
  </si>
  <si>
    <t>40219_平成29年度</t>
  </si>
  <si>
    <t>40219_平成30年度</t>
  </si>
  <si>
    <t>40219_令和元年度</t>
  </si>
  <si>
    <t>40219_令和2年度</t>
  </si>
  <si>
    <t>40219_令和3年度</t>
  </si>
  <si>
    <t>40219_令和4年度</t>
  </si>
  <si>
    <t>40219_令和5年度</t>
  </si>
  <si>
    <t>40219_令和6年度</t>
  </si>
  <si>
    <t>10203_平成2年度</t>
  </si>
  <si>
    <t>10203</t>
  </si>
  <si>
    <t>桐生市</t>
  </si>
  <si>
    <t>10203_平成17年度</t>
  </si>
  <si>
    <t>10203_平成18年度</t>
  </si>
  <si>
    <t>10203_平成19年度</t>
  </si>
  <si>
    <t>10203_平成20年度</t>
  </si>
  <si>
    <t>10203_平成21年度</t>
  </si>
  <si>
    <t>10203_平成22年度</t>
  </si>
  <si>
    <t>10203_平成23年度</t>
  </si>
  <si>
    <t>10203_平成24年度</t>
  </si>
  <si>
    <t>10203_平成25年度</t>
  </si>
  <si>
    <t>10203_平成26年度</t>
  </si>
  <si>
    <t>10203_平成27年度</t>
  </si>
  <si>
    <t>10203_平成28年度</t>
  </si>
  <si>
    <t>10203_平成29年度</t>
  </si>
  <si>
    <t>10203_平成30年度</t>
  </si>
  <si>
    <t>10203_令和元年度</t>
  </si>
  <si>
    <t>10203_令和2年度</t>
  </si>
  <si>
    <t>10203_令和3年度</t>
  </si>
  <si>
    <t>10203_令和4年度</t>
  </si>
  <si>
    <t>10203_令和5年度</t>
  </si>
  <si>
    <t>10203_令和6年度</t>
  </si>
  <si>
    <t>27204_平成2年度</t>
  </si>
  <si>
    <t>27204</t>
  </si>
  <si>
    <t>池田市</t>
  </si>
  <si>
    <t>27204_平成17年度</t>
  </si>
  <si>
    <t>27204_平成18年度</t>
  </si>
  <si>
    <t>27204_平成19年度</t>
  </si>
  <si>
    <t>27204_平成20年度</t>
  </si>
  <si>
    <t>27204_平成21年度</t>
  </si>
  <si>
    <t>27204_平成22年度</t>
  </si>
  <si>
    <t>27204_平成23年度</t>
  </si>
  <si>
    <t>27204_平成24年度</t>
  </si>
  <si>
    <t>27204_平成25年度</t>
  </si>
  <si>
    <t>27204_平成26年度</t>
  </si>
  <si>
    <t>27204_平成27年度</t>
  </si>
  <si>
    <t>27204_平成28年度</t>
  </si>
  <si>
    <t>27204_平成29年度</t>
  </si>
  <si>
    <t>27204_平成30年度</t>
  </si>
  <si>
    <t>27204_令和元年度</t>
  </si>
  <si>
    <t>27204_令和2年度</t>
  </si>
  <si>
    <t>27204_令和3年度</t>
  </si>
  <si>
    <t>27204_令和4年度</t>
  </si>
  <si>
    <t>27204_令和5年度</t>
  </si>
  <si>
    <t>27204_令和6年度</t>
  </si>
  <si>
    <t>08227_平成2年度</t>
  </si>
  <si>
    <t>08227</t>
  </si>
  <si>
    <t>筑西市</t>
  </si>
  <si>
    <t>08227_平成17年度</t>
  </si>
  <si>
    <t>08227_平成18年度</t>
  </si>
  <si>
    <t>08227_平成19年度</t>
  </si>
  <si>
    <t>08227_平成20年度</t>
  </si>
  <si>
    <t>08227_平成21年度</t>
  </si>
  <si>
    <t>08227_平成22年度</t>
  </si>
  <si>
    <t>08227_平成23年度</t>
  </si>
  <si>
    <t>08227_平成24年度</t>
  </si>
  <si>
    <t>08227_平成25年度</t>
  </si>
  <si>
    <t>08227_平成26年度</t>
  </si>
  <si>
    <t>08227_平成27年度</t>
  </si>
  <si>
    <t>08227_平成28年度</t>
  </si>
  <si>
    <t>08227_平成29年度</t>
  </si>
  <si>
    <t>08227_平成30年度</t>
  </si>
  <si>
    <t>08227_令和元年度</t>
  </si>
  <si>
    <t>08227_令和2年度</t>
  </si>
  <si>
    <t>08227_令和3年度</t>
  </si>
  <si>
    <t>08227_令和4年度</t>
  </si>
  <si>
    <t>08227_令和5年度</t>
  </si>
  <si>
    <t>08227_令和6年度</t>
  </si>
  <si>
    <t>47205_平成2年度</t>
  </si>
  <si>
    <t>47205</t>
  </si>
  <si>
    <t>宜野湾市</t>
  </si>
  <si>
    <t>47205_平成17年度</t>
  </si>
  <si>
    <t>47205_平成18年度</t>
  </si>
  <si>
    <t>47205_平成19年度</t>
  </si>
  <si>
    <t>47205_平成20年度</t>
  </si>
  <si>
    <t>47205_平成21年度</t>
  </si>
  <si>
    <t>47205_平成22年度</t>
  </si>
  <si>
    <t>47205_平成23年度</t>
  </si>
  <si>
    <t>47205_平成24年度</t>
  </si>
  <si>
    <t>47205_平成25年度</t>
  </si>
  <si>
    <t>47205_平成26年度</t>
  </si>
  <si>
    <t>47205_平成27年度</t>
  </si>
  <si>
    <t>47205_平成28年度</t>
  </si>
  <si>
    <t>47205_平成29年度</t>
  </si>
  <si>
    <t>47205_平成30年度</t>
  </si>
  <si>
    <t>47205_令和元年度</t>
  </si>
  <si>
    <t>47205_令和2年度</t>
  </si>
  <si>
    <t>47205_令和3年度</t>
  </si>
  <si>
    <t>47205_令和4年度</t>
  </si>
  <si>
    <t>47205_令和5年度</t>
  </si>
  <si>
    <t>47205_令和6年度</t>
  </si>
  <si>
    <t>21214_平成2年度</t>
  </si>
  <si>
    <t>21214</t>
  </si>
  <si>
    <t>可児市</t>
  </si>
  <si>
    <t>21214_平成17年度</t>
  </si>
  <si>
    <t>21214_平成18年度</t>
  </si>
  <si>
    <t>21214_平成19年度</t>
  </si>
  <si>
    <t>21214_平成20年度</t>
  </si>
  <si>
    <t>21214_平成21年度</t>
  </si>
  <si>
    <t>21214_平成22年度</t>
  </si>
  <si>
    <t>21214_平成23年度</t>
  </si>
  <si>
    <t>21214_平成24年度</t>
  </si>
  <si>
    <t>21214_平成25年度</t>
  </si>
  <si>
    <t>21214_平成26年度</t>
  </si>
  <si>
    <t>21214_平成27年度</t>
  </si>
  <si>
    <t>21214_平成28年度</t>
  </si>
  <si>
    <t>21214_平成29年度</t>
  </si>
  <si>
    <t>21214_平成30年度</t>
  </si>
  <si>
    <t>21214_令和元年度</t>
  </si>
  <si>
    <t>21214_令和2年度</t>
  </si>
  <si>
    <t>21214_令和3年度</t>
  </si>
  <si>
    <t>21214_令和4年度</t>
  </si>
  <si>
    <t>21214_令和5年度</t>
  </si>
  <si>
    <t>21214_令和6年度</t>
  </si>
  <si>
    <t>14214_平成2年度</t>
  </si>
  <si>
    <t>14214</t>
  </si>
  <si>
    <t>伊勢原市</t>
  </si>
  <si>
    <t>14214_平成17年度</t>
  </si>
  <si>
    <t>14214_平成18年度</t>
  </si>
  <si>
    <t>14214_平成19年度</t>
  </si>
  <si>
    <t>14214_平成20年度</t>
  </si>
  <si>
    <t>14214_平成21年度</t>
  </si>
  <si>
    <t>14214_平成22年度</t>
  </si>
  <si>
    <t>14214_平成23年度</t>
  </si>
  <si>
    <t>14214_平成24年度</t>
  </si>
  <si>
    <t>14214_平成25年度</t>
  </si>
  <si>
    <t>14214_平成26年度</t>
  </si>
  <si>
    <t>14214_平成27年度</t>
  </si>
  <si>
    <t>14214_平成28年度</t>
  </si>
  <si>
    <t>14214_平成29年度</t>
  </si>
  <si>
    <t>14214_平成30年度</t>
  </si>
  <si>
    <t>14214_令和元年度</t>
  </si>
  <si>
    <t>14214_令和2年度</t>
  </si>
  <si>
    <t>14214_令和3年度</t>
  </si>
  <si>
    <t>14214_令和4年度</t>
  </si>
  <si>
    <t>14214_令和5年度</t>
  </si>
  <si>
    <t>14214_令和6年度</t>
  </si>
  <si>
    <t>46203_平成2年度</t>
  </si>
  <si>
    <t>46203</t>
  </si>
  <si>
    <t>鹿屋市</t>
  </si>
  <si>
    <t>46203_平成17年度</t>
  </si>
  <si>
    <t>46203_平成18年度</t>
  </si>
  <si>
    <t>46203_平成19年度</t>
  </si>
  <si>
    <t>46203_平成20年度</t>
  </si>
  <si>
    <t>46203_平成21年度</t>
  </si>
  <si>
    <t>46203_平成22年度</t>
  </si>
  <si>
    <t>46203_平成23年度</t>
  </si>
  <si>
    <t>46203_平成24年度</t>
  </si>
  <si>
    <t>46203_平成25年度</t>
  </si>
  <si>
    <t>46203_平成26年度</t>
  </si>
  <si>
    <t>46203_平成27年度</t>
  </si>
  <si>
    <t>46203_平成28年度</t>
  </si>
  <si>
    <t>46203_平成29年度</t>
  </si>
  <si>
    <t>46203_平成30年度</t>
  </si>
  <si>
    <t>46203_令和元年度</t>
  </si>
  <si>
    <t>46203_令和2年度</t>
  </si>
  <si>
    <t>46203_令和3年度</t>
  </si>
  <si>
    <t>46203_令和4年度</t>
  </si>
  <si>
    <t>46203_令和5年度</t>
  </si>
  <si>
    <t>46203_令和6年度</t>
  </si>
  <si>
    <t>11239_平成2年度</t>
  </si>
  <si>
    <t>11239</t>
  </si>
  <si>
    <t>坂戸市</t>
  </si>
  <si>
    <t>11239_平成17年度</t>
  </si>
  <si>
    <t>11239_平成18年度</t>
  </si>
  <si>
    <t>11239_平成19年度</t>
  </si>
  <si>
    <t>11239_平成20年度</t>
  </si>
  <si>
    <t>11239_平成21年度</t>
  </si>
  <si>
    <t>11239_平成22年度</t>
  </si>
  <si>
    <t>11239_平成23年度</t>
  </si>
  <si>
    <t>11239_平成24年度</t>
  </si>
  <si>
    <t>11239_平成25年度</t>
  </si>
  <si>
    <t>11239_平成26年度</t>
  </si>
  <si>
    <t>11239_平成27年度</t>
  </si>
  <si>
    <t>11239_平成28年度</t>
  </si>
  <si>
    <t>11239_平成29年度</t>
  </si>
  <si>
    <t>11239_平成30年度</t>
  </si>
  <si>
    <t>11239_令和元年度</t>
  </si>
  <si>
    <t>11239_令和2年度</t>
  </si>
  <si>
    <t>11239_令和3年度</t>
  </si>
  <si>
    <t>11239_令和4年度</t>
  </si>
  <si>
    <t>11239_令和5年度</t>
  </si>
  <si>
    <t>11239_令和6年度</t>
  </si>
  <si>
    <t>27216_平成2年度</t>
  </si>
  <si>
    <t>27216</t>
  </si>
  <si>
    <t>河内長野市</t>
  </si>
  <si>
    <t>27216_平成17年度</t>
  </si>
  <si>
    <t>27216_平成18年度</t>
  </si>
  <si>
    <t>27216_平成19年度</t>
  </si>
  <si>
    <t>27216_平成20年度</t>
  </si>
  <si>
    <t>27216_平成21年度</t>
  </si>
  <si>
    <t>27216_平成22年度</t>
  </si>
  <si>
    <t>27216_平成23年度</t>
  </si>
  <si>
    <t>27216_平成24年度</t>
  </si>
  <si>
    <t>27216_平成25年度</t>
  </si>
  <si>
    <t>27216_平成26年度</t>
  </si>
  <si>
    <t>27216_平成27年度</t>
  </si>
  <si>
    <t>27216_平成28年度</t>
  </si>
  <si>
    <t>27216_平成29年度</t>
  </si>
  <si>
    <t>27216_平成30年度</t>
  </si>
  <si>
    <t>27216_令和元年度</t>
  </si>
  <si>
    <t>27216_令和2年度</t>
  </si>
  <si>
    <t>27216_令和3年度</t>
  </si>
  <si>
    <t>27216_令和4年度</t>
  </si>
  <si>
    <t>27216_令和5年度</t>
  </si>
  <si>
    <t>27216_令和6年度</t>
  </si>
  <si>
    <t>27213_平成2年度</t>
  </si>
  <si>
    <t>27213</t>
  </si>
  <si>
    <t>泉佐野市</t>
  </si>
  <si>
    <t>27213_平成17年度</t>
  </si>
  <si>
    <t>27213_平成18年度</t>
  </si>
  <si>
    <t>27213_平成19年度</t>
  </si>
  <si>
    <t>27213_平成20年度</t>
  </si>
  <si>
    <t>27213_平成21年度</t>
  </si>
  <si>
    <t>27213_平成22年度</t>
  </si>
  <si>
    <t>27213_平成23年度</t>
  </si>
  <si>
    <t>27213_平成24年度</t>
  </si>
  <si>
    <t>27213_平成25年度</t>
  </si>
  <si>
    <t>27213_平成26年度</t>
  </si>
  <si>
    <t>27213_平成27年度</t>
  </si>
  <si>
    <t>27213_平成28年度</t>
  </si>
  <si>
    <t>27213_平成29年度</t>
  </si>
  <si>
    <t>27213_平成30年度</t>
  </si>
  <si>
    <t>27213_令和元年度</t>
  </si>
  <si>
    <t>27213_令和2年度</t>
  </si>
  <si>
    <t>27213_令和3年度</t>
  </si>
  <si>
    <t>27213_令和4年度</t>
  </si>
  <si>
    <t>27213_令和5年度</t>
  </si>
  <si>
    <t>27213_令和6年度</t>
  </si>
  <si>
    <t>23217_平成2年度</t>
  </si>
  <si>
    <t>23217</t>
  </si>
  <si>
    <t>江南市</t>
  </si>
  <si>
    <t>23217_平成17年度</t>
  </si>
  <si>
    <t>23217_平成18年度</t>
  </si>
  <si>
    <t>23217_平成19年度</t>
  </si>
  <si>
    <t>23217_平成20年度</t>
  </si>
  <si>
    <t>23217_平成21年度</t>
  </si>
  <si>
    <t>23217_平成22年度</t>
  </si>
  <si>
    <t>23217_平成23年度</t>
  </si>
  <si>
    <t>23217_平成24年度</t>
  </si>
  <si>
    <t>23217_平成25年度</t>
  </si>
  <si>
    <t>23217_平成26年度</t>
  </si>
  <si>
    <t>23217_平成27年度</t>
  </si>
  <si>
    <t>23217_平成28年度</t>
  </si>
  <si>
    <t>23217_平成29年度</t>
  </si>
  <si>
    <t>23217_平成30年度</t>
  </si>
  <si>
    <t>23217_令和元年度</t>
  </si>
  <si>
    <t>23217_令和2年度</t>
  </si>
  <si>
    <t>23217_令和3年度</t>
  </si>
  <si>
    <t>23217_令和4年度</t>
  </si>
  <si>
    <t>23217_令和5年度</t>
  </si>
  <si>
    <t>23217_令和6年度</t>
  </si>
  <si>
    <t>42205_平成2年度</t>
  </si>
  <si>
    <t>42205</t>
  </si>
  <si>
    <t>大村市</t>
  </si>
  <si>
    <t>42205_平成17年度</t>
  </si>
  <si>
    <t>42205_平成18年度</t>
  </si>
  <si>
    <t>42205_平成19年度</t>
  </si>
  <si>
    <t>42205_平成20年度</t>
  </si>
  <si>
    <t>42205_平成21年度</t>
  </si>
  <si>
    <t>42205_平成22年度</t>
  </si>
  <si>
    <t>42205_平成23年度</t>
  </si>
  <si>
    <t>42205_平成24年度</t>
  </si>
  <si>
    <t>42205_平成25年度</t>
  </si>
  <si>
    <t>42205_平成26年度</t>
  </si>
  <si>
    <t>42205_平成27年度</t>
  </si>
  <si>
    <t>42205_平成28年度</t>
  </si>
  <si>
    <t>42205_平成29年度</t>
  </si>
  <si>
    <t>42205_平成30年度</t>
  </si>
  <si>
    <t>42205_令和元年度</t>
  </si>
  <si>
    <t>42205_令和2年度</t>
  </si>
  <si>
    <t>42205_令和3年度</t>
  </si>
  <si>
    <t>42205_令和4年度</t>
  </si>
  <si>
    <t>42205_令和5年度</t>
  </si>
  <si>
    <t>42205_令和6年度</t>
  </si>
  <si>
    <t>01224_平成2年度</t>
  </si>
  <si>
    <t>01224_平成17年度</t>
  </si>
  <si>
    <t>01224_平成18年度</t>
  </si>
  <si>
    <t>01224_平成19年度</t>
  </si>
  <si>
    <t>01224_平成20年度</t>
  </si>
  <si>
    <t>01224_平成21年度</t>
  </si>
  <si>
    <t>01224_平成22年度</t>
  </si>
  <si>
    <t>01224_平成23年度</t>
  </si>
  <si>
    <t>01224_平成24年度</t>
  </si>
  <si>
    <t>01224_平成25年度</t>
  </si>
  <si>
    <t>01224_平成26年度</t>
  </si>
  <si>
    <t>01224_平成27年度</t>
  </si>
  <si>
    <t>01224_平成28年度</t>
  </si>
  <si>
    <t>01224_平成29年度</t>
  </si>
  <si>
    <t>01224_平成30年度</t>
  </si>
  <si>
    <t>01224_令和元年度</t>
  </si>
  <si>
    <t>01224_令和2年度</t>
  </si>
  <si>
    <t>01224_令和3年度</t>
  </si>
  <si>
    <t>01224_令和5年度</t>
  </si>
  <si>
    <t>20217_平成2年度</t>
  </si>
  <si>
    <t>20217</t>
  </si>
  <si>
    <t>佐久市</t>
  </si>
  <si>
    <t>20217_平成17年度</t>
  </si>
  <si>
    <t>20217_平成18年度</t>
  </si>
  <si>
    <t>20217_平成19年度</t>
  </si>
  <si>
    <t>20217_平成20年度</t>
  </si>
  <si>
    <t>20217_平成21年度</t>
  </si>
  <si>
    <t>20217_平成22年度</t>
  </si>
  <si>
    <t>20217_平成23年度</t>
  </si>
  <si>
    <t>20217_平成24年度</t>
  </si>
  <si>
    <t>20217_平成25年度</t>
  </si>
  <si>
    <t>20217_平成26年度</t>
  </si>
  <si>
    <t>20217_平成27年度</t>
  </si>
  <si>
    <t>20217_平成28年度</t>
  </si>
  <si>
    <t>20217_平成29年度</t>
  </si>
  <si>
    <t>20217_平成30年度</t>
  </si>
  <si>
    <t>20217_令和元年度</t>
  </si>
  <si>
    <t>20217_令和2年度</t>
  </si>
  <si>
    <t>20217_令和3年度</t>
  </si>
  <si>
    <t>20217_令和4年度</t>
  </si>
  <si>
    <t>20217_令和5年度</t>
  </si>
  <si>
    <t>20217_令和6年度</t>
  </si>
  <si>
    <t>40220_平成2年度</t>
  </si>
  <si>
    <t>40220</t>
  </si>
  <si>
    <t>宗像市</t>
  </si>
  <si>
    <t>40220_平成17年度</t>
  </si>
  <si>
    <t>40220_平成18年度</t>
  </si>
  <si>
    <t>40220_平成19年度</t>
  </si>
  <si>
    <t>40220_平成20年度</t>
  </si>
  <si>
    <t>40220_平成21年度</t>
  </si>
  <si>
    <t>40220_平成22年度</t>
  </si>
  <si>
    <t>40220_平成23年度</t>
  </si>
  <si>
    <t>40220_平成24年度</t>
  </si>
  <si>
    <t>40220_平成25年度</t>
  </si>
  <si>
    <t>40220_平成26年度</t>
  </si>
  <si>
    <t>40220_平成27年度</t>
  </si>
  <si>
    <t>40220_平成28年度</t>
  </si>
  <si>
    <t>40220_平成29年度</t>
  </si>
  <si>
    <t>40220_平成30年度</t>
  </si>
  <si>
    <t>40220_令和元年度</t>
  </si>
  <si>
    <t>40220_令和2年度</t>
  </si>
  <si>
    <t>40220_令和3年度</t>
  </si>
  <si>
    <t>40220_令和4年度</t>
  </si>
  <si>
    <t>40220_令和5年度</t>
  </si>
  <si>
    <t>40220_令和6年度</t>
  </si>
  <si>
    <t>12228_平成2年度</t>
  </si>
  <si>
    <t>12228</t>
  </si>
  <si>
    <t>四街道市</t>
  </si>
  <si>
    <t>12228_平成17年度</t>
  </si>
  <si>
    <t>12228_平成18年度</t>
  </si>
  <si>
    <t>12228_平成19年度</t>
  </si>
  <si>
    <t>12228_平成20年度</t>
  </si>
  <si>
    <t>12228_平成21年度</t>
  </si>
  <si>
    <t>12228_平成22年度</t>
  </si>
  <si>
    <t>12228_平成23年度</t>
  </si>
  <si>
    <t>12228_平成24年度</t>
  </si>
  <si>
    <t>12228_平成25年度</t>
  </si>
  <si>
    <t>12228_平成26年度</t>
  </si>
  <si>
    <t>12228_平成27年度</t>
  </si>
  <si>
    <t>12228_平成28年度</t>
  </si>
  <si>
    <t>12228_平成29年度</t>
  </si>
  <si>
    <t>12228_平成30年度</t>
  </si>
  <si>
    <t>12228_令和元年度</t>
  </si>
  <si>
    <t>12228_令和2年度</t>
  </si>
  <si>
    <t>12228_令和3年度</t>
  </si>
  <si>
    <t>12228_令和4年度</t>
  </si>
  <si>
    <t>12228_令和5年度</t>
  </si>
  <si>
    <t>12228_令和6年度</t>
  </si>
  <si>
    <t>40203</t>
  </si>
  <si>
    <t>久留米市</t>
  </si>
  <si>
    <t>40203_令和4年度</t>
  </si>
  <si>
    <t>40203_令和6年度</t>
  </si>
  <si>
    <t>40218</t>
  </si>
  <si>
    <t>春日市</t>
  </si>
  <si>
    <t>40218_令和4年度</t>
  </si>
  <si>
    <t>40218_令和6年度</t>
  </si>
  <si>
    <t>40642</t>
  </si>
  <si>
    <t>吉富町</t>
  </si>
  <si>
    <t>40642_令和4年度</t>
  </si>
  <si>
    <t>40642_令和6年度</t>
  </si>
  <si>
    <t>広川町</t>
  </si>
  <si>
    <t>40384</t>
  </si>
  <si>
    <t>遠賀町</t>
  </si>
  <si>
    <t>40384_令和4年度</t>
  </si>
  <si>
    <t>40384_令和6年度</t>
  </si>
  <si>
    <t>40212</t>
  </si>
  <si>
    <t>大川市</t>
  </si>
  <si>
    <t>40212_令和4年度</t>
  </si>
  <si>
    <t>40212_令和6年度</t>
  </si>
  <si>
    <t>40383</t>
  </si>
  <si>
    <t>岡垣町</t>
  </si>
  <si>
    <t>40383_令和4年度</t>
  </si>
  <si>
    <t>40383_令和6年度</t>
  </si>
  <si>
    <t>40342</t>
  </si>
  <si>
    <t>篠栗町</t>
  </si>
  <si>
    <t>40342_令和4年度</t>
  </si>
  <si>
    <t>40342_令和6年度</t>
  </si>
  <si>
    <t>40447</t>
  </si>
  <si>
    <t>筑前町</t>
  </si>
  <si>
    <t>40447_令和4年度</t>
  </si>
  <si>
    <t>40447_令和6年度</t>
  </si>
  <si>
    <t>40205</t>
  </si>
  <si>
    <t>飯塚市</t>
  </si>
  <si>
    <t>40205_令和4年度</t>
  </si>
  <si>
    <t>40205_令和6年度</t>
  </si>
  <si>
    <t>40602</t>
  </si>
  <si>
    <t>添田町</t>
  </si>
  <si>
    <t>40602_令和4年度</t>
  </si>
  <si>
    <t>40602_令和6年度</t>
  </si>
  <si>
    <t>40604</t>
  </si>
  <si>
    <t>糸田町</t>
  </si>
  <si>
    <t>40604_令和4年度</t>
  </si>
  <si>
    <t>40604_令和6年度</t>
  </si>
  <si>
    <t>川崎町</t>
  </si>
  <si>
    <t>40610</t>
  </si>
  <si>
    <t>福智町</t>
  </si>
  <si>
    <t>40610_令和4年度</t>
  </si>
  <si>
    <t>40610_令和6年度</t>
  </si>
  <si>
    <t>40544</t>
  </si>
  <si>
    <t>40544_令和4年度</t>
  </si>
  <si>
    <t>40544_令和6年度</t>
  </si>
  <si>
    <t>40625</t>
  </si>
  <si>
    <t>みやこ町</t>
  </si>
  <si>
    <t>40625_令和4年度</t>
  </si>
  <si>
    <t>40625_令和6年度</t>
  </si>
  <si>
    <t>40647</t>
  </si>
  <si>
    <t>築上町</t>
  </si>
  <si>
    <t>40647_令和4年度</t>
  </si>
  <si>
    <t>40647_令和6年度</t>
  </si>
  <si>
    <t>40214</t>
  </si>
  <si>
    <t>豊前市</t>
  </si>
  <si>
    <t>40214_令和4年度</t>
  </si>
  <si>
    <t>40214_令和6年度</t>
  </si>
  <si>
    <t>40621</t>
  </si>
  <si>
    <t>苅田町</t>
  </si>
  <si>
    <t>40621_令和4年度</t>
  </si>
  <si>
    <t>40621_令和6年度</t>
  </si>
  <si>
    <t>40341</t>
  </si>
  <si>
    <t>宇美町</t>
  </si>
  <si>
    <t>40341_令和4年度</t>
  </si>
  <si>
    <t>40341_令和6年度</t>
  </si>
  <si>
    <t>40605</t>
  </si>
  <si>
    <t>40605_令和4年度</t>
  </si>
  <si>
    <t>40605_令和6年度</t>
  </si>
  <si>
    <t>40402</t>
  </si>
  <si>
    <t>鞍手町</t>
  </si>
  <si>
    <t>40402_令和4年度</t>
  </si>
  <si>
    <t>40402_令和6年度</t>
  </si>
  <si>
    <t>40343</t>
  </si>
  <si>
    <t>志免町</t>
  </si>
  <si>
    <t>40343_令和4年度</t>
  </si>
  <si>
    <t>40343_令和6年度</t>
  </si>
  <si>
    <t>40206</t>
  </si>
  <si>
    <t>田川市</t>
  </si>
  <si>
    <t>40206_令和4年度</t>
  </si>
  <si>
    <t>40206_令和6年度</t>
  </si>
  <si>
    <t>40213</t>
  </si>
  <si>
    <t>行橋市</t>
  </si>
  <si>
    <t>40213_令和4年度</t>
  </si>
  <si>
    <t>40213_令和6年度</t>
  </si>
  <si>
    <t>40221</t>
  </si>
  <si>
    <t>太宰府市</t>
  </si>
  <si>
    <t>40221_令和4年度</t>
  </si>
  <si>
    <t>40221_令和6年度</t>
  </si>
  <si>
    <t>40224</t>
  </si>
  <si>
    <t>福津市</t>
  </si>
  <si>
    <t>40224_令和4年度</t>
  </si>
  <si>
    <t>40224_令和6年度</t>
  </si>
  <si>
    <t>40204</t>
  </si>
  <si>
    <t>直方市</t>
  </si>
  <si>
    <t>40204_令和4年度</t>
  </si>
  <si>
    <t>40204_令和6年度</t>
  </si>
  <si>
    <t>40609</t>
  </si>
  <si>
    <t>赤村</t>
  </si>
  <si>
    <t>40609_令和4年度</t>
  </si>
  <si>
    <t>40609_令和6年度</t>
  </si>
  <si>
    <t>40225</t>
  </si>
  <si>
    <t>うきは市</t>
  </si>
  <si>
    <t>40225_令和4年度</t>
  </si>
  <si>
    <t>40225_令和6年度</t>
  </si>
  <si>
    <t>40382</t>
  </si>
  <si>
    <t>水巻町</t>
  </si>
  <si>
    <t>40382_令和4年度</t>
  </si>
  <si>
    <t>40382_令和6年度</t>
  </si>
  <si>
    <t>40226</t>
  </si>
  <si>
    <t>宮若市</t>
  </si>
  <si>
    <t>40226_令和4年度</t>
  </si>
  <si>
    <t>40226_令和6年度</t>
  </si>
  <si>
    <t>40522</t>
  </si>
  <si>
    <t>大木町</t>
  </si>
  <si>
    <t>40522_令和4年度</t>
  </si>
  <si>
    <t>40522_令和6年度</t>
  </si>
  <si>
    <t>40646</t>
  </si>
  <si>
    <t>上毛町</t>
  </si>
  <si>
    <t>40646_令和4年度</t>
  </si>
  <si>
    <t>40646_令和6年度</t>
  </si>
  <si>
    <t>40401</t>
  </si>
  <si>
    <t>小竹町</t>
  </si>
  <si>
    <t>40401_令和4年度</t>
  </si>
  <si>
    <t>40401_令和6年度</t>
  </si>
  <si>
    <t>40503</t>
  </si>
  <si>
    <t>大刀洗町</t>
  </si>
  <si>
    <t>40503_令和4年度</t>
  </si>
  <si>
    <t>40503_令和6年度</t>
  </si>
  <si>
    <t>40608</t>
  </si>
  <si>
    <t>大任町</t>
  </si>
  <si>
    <t>40608_令和4年度</t>
  </si>
  <si>
    <t>40608_令和6年度</t>
  </si>
  <si>
    <t>40448</t>
  </si>
  <si>
    <t>東峰村</t>
  </si>
  <si>
    <t>40448_令和4年度</t>
  </si>
  <si>
    <t>40448_令和6年度</t>
  </si>
  <si>
    <t>40601</t>
  </si>
  <si>
    <t>香春町</t>
  </si>
  <si>
    <t>40601_令和4年度</t>
  </si>
  <si>
    <t>40601_令和6年度</t>
  </si>
  <si>
    <t>40348</t>
  </si>
  <si>
    <t>久山町</t>
  </si>
  <si>
    <t>40348_令和4年度</t>
  </si>
  <si>
    <t>40348_令和6年度</t>
  </si>
  <si>
    <t>40228</t>
  </si>
  <si>
    <t>朝倉市</t>
  </si>
  <si>
    <t>40228_令和4年度</t>
  </si>
  <si>
    <t>40228_令和6年度</t>
  </si>
  <si>
    <t>40231</t>
  </si>
  <si>
    <t>那珂川市</t>
  </si>
  <si>
    <t>40231_令和4年度</t>
  </si>
  <si>
    <t>40231_令和6年度</t>
  </si>
  <si>
    <t>40210</t>
  </si>
  <si>
    <t>八女市</t>
  </si>
  <si>
    <t>40210_令和4年度</t>
  </si>
  <si>
    <t>40210_令和6年度</t>
  </si>
  <si>
    <t>40216</t>
  </si>
  <si>
    <t>小郡市</t>
  </si>
  <si>
    <t>40216_令和4年度</t>
  </si>
  <si>
    <t>40216_令和6年度</t>
  </si>
  <si>
    <t>40223</t>
  </si>
  <si>
    <t>古賀市</t>
  </si>
  <si>
    <t>40223_令和4年度</t>
  </si>
  <si>
    <t>40223_令和6年度</t>
  </si>
  <si>
    <t>40344</t>
  </si>
  <si>
    <t>須恵町</t>
  </si>
  <si>
    <t>40344_令和4年度</t>
  </si>
  <si>
    <t>40344_令和6年度</t>
  </si>
  <si>
    <t>40381</t>
  </si>
  <si>
    <t>芦屋町</t>
  </si>
  <si>
    <t>40381_令和4年度</t>
  </si>
  <si>
    <t>40381_令和6年度</t>
  </si>
  <si>
    <t>40421</t>
  </si>
  <si>
    <t>桂川町</t>
  </si>
  <si>
    <t>40421_令和4年度</t>
  </si>
  <si>
    <t>40421_令和6年度</t>
  </si>
  <si>
    <t>40207</t>
  </si>
  <si>
    <t>柳川市</t>
  </si>
  <si>
    <t>40207_令和4年度</t>
  </si>
  <si>
    <t>40207_令和6年度</t>
  </si>
  <si>
    <t>40211</t>
  </si>
  <si>
    <t>筑後市</t>
  </si>
  <si>
    <t>40211_令和4年度</t>
  </si>
  <si>
    <t>40211_令和6年度</t>
  </si>
  <si>
    <t>40349</t>
  </si>
  <si>
    <t>粕屋町</t>
  </si>
  <si>
    <t>40349_令和4年度</t>
  </si>
  <si>
    <t>40349_令和6年度</t>
  </si>
  <si>
    <t>40215</t>
  </si>
  <si>
    <t>中間市</t>
  </si>
  <si>
    <t>40215_令和4年度</t>
  </si>
  <si>
    <t>40215_令和6年度</t>
  </si>
  <si>
    <t>40227</t>
  </si>
  <si>
    <t>嘉麻市</t>
  </si>
  <si>
    <t>40227_令和4年度</t>
  </si>
  <si>
    <t>40227_令和6年度</t>
  </si>
  <si>
    <t>40229</t>
  </si>
  <si>
    <t>みやま市</t>
  </si>
  <si>
    <t>40229_令和4年度</t>
  </si>
  <si>
    <t>40229_令和6年度</t>
  </si>
  <si>
    <t>40345</t>
  </si>
  <si>
    <t>新宮町</t>
  </si>
  <si>
    <t>40345_令和4年度</t>
  </si>
  <si>
    <t>40345_令和6年度</t>
  </si>
  <si>
    <t>40_平成2年度</t>
  </si>
  <si>
    <t>40</t>
  </si>
  <si>
    <t>福岡県</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</si>
  <si>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</si>
  <si>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</si>
  <si>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</si>
  <si>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</si>
  <si>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</si>
  <si>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</si>
  <si>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</si>
  <si>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</si>
  <si>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</si>
  <si>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</si>
  <si>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</si>
  <si>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</si>
  <si>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</si>
  <si>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</si>
  <si>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</si>
  <si>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</si>
  <si>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</si>
  <si>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</si>
  <si>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40_令和5年度</t>
  </si>
  <si>
    <t>40_令和6年度</t>
  </si>
  <si>
    <t>40217_令和7年度</t>
  </si>
  <si>
    <t>40217_令和8年度</t>
  </si>
  <si>
    <t>40217_令和9年度</t>
  </si>
  <si>
    <t>40217_令和10年度</t>
  </si>
  <si>
    <t>40217_令和11年度</t>
  </si>
  <si>
    <t>40217_令和12年度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</si>
</sst>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10.898824250737039</c:v>
                </c:pt>
                <c:pt idx="1">
                  <c:v>11.73754995667729</c:v>
                </c:pt>
                <c:pt idx="2">
                  <c:v>13.49433416452235</c:v>
                </c:pt>
                <c:pt idx="3">
                  <c:v>13.007322329853229</c:v>
                </c:pt>
                <c:pt idx="4">
                  <c:v>10.608392031848011</c:v>
                </c:pt>
                <c:pt idx="5">
                  <c:v>9.8626875207753777</c:v>
                </c:pt>
                <c:pt idx="6">
                  <c:v>8.6274889969753232</c:v>
                </c:pt>
                <c:pt idx="7">
                  <c:v>9.4909044063190517</c:v>
                </c:pt>
                <c:pt idx="8">
                  <c:v>9.3041258129090689</c:v>
                </c:pt>
                <c:pt idx="9">
                  <c:v>8.9908616673541939</c:v>
                </c:pt>
                <c:pt idx="10">
                  <c:v>7.7880747728472981</c:v>
                </c:pt>
                <c:pt idx="11">
                  <c:v>7.5082150177846891</c:v>
                </c:pt>
                <c:pt idx="12">
                  <c:v>8.2418248748366842</c:v>
                </c:pt>
                <c:pt idx="13">
                  <c:v>8.118238911576217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146.2058199918277</c:v>
                </c:pt>
                <c:pt idx="1">
                  <c:v>145.83632908982167</c:v>
                </c:pt>
                <c:pt idx="2">
                  <c:v>144.40883432749706</c:v>
                </c:pt>
                <c:pt idx="3">
                  <c:v>146.30275009762283</c:v>
                </c:pt>
                <c:pt idx="4">
                  <c:v>144.5665038193668</c:v>
                </c:pt>
                <c:pt idx="5">
                  <c:v>140.55789123506958</c:v>
                </c:pt>
                <c:pt idx="6">
                  <c:v>140.61268839898472</c:v>
                </c:pt>
                <c:pt idx="7">
                  <c:v>140.49830301598524</c:v>
                </c:pt>
                <c:pt idx="8">
                  <c:v>139.6870626980336</c:v>
                </c:pt>
                <c:pt idx="9">
                  <c:v>138.29315651148011</c:v>
                </c:pt>
                <c:pt idx="10">
                  <c:v>137.41244000899144</c:v>
                </c:pt>
                <c:pt idx="11">
                  <c:v>125.55991307446814</c:v>
                </c:pt>
                <c:pt idx="12">
                  <c:v>125.65189522722139</c:v>
                </c:pt>
                <c:pt idx="13">
                  <c:v>130.69642724876684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98.130618183349057</c:v>
                </c:pt>
                <c:pt idx="1">
                  <c:v>100.7090638342838</c:v>
                </c:pt>
                <c:pt idx="2">
                  <c:v>124.8292916364414</c:v>
                </c:pt>
                <c:pt idx="3">
                  <c:v>147.4227221913151</c:v>
                </c:pt>
                <c:pt idx="4">
                  <c:v>141.46645348371331</c:v>
                </c:pt>
                <c:pt idx="5">
                  <c:v>125.1002469634798</c:v>
                </c:pt>
                <c:pt idx="6">
                  <c:v>112.0211450053183</c:v>
                </c:pt>
                <c:pt idx="7">
                  <c:v>113.30701077256417</c:v>
                </c:pt>
                <c:pt idx="8">
                  <c:v>106.25618083933628</c:v>
                </c:pt>
                <c:pt idx="9">
                  <c:v>74.167032927693768</c:v>
                </c:pt>
                <c:pt idx="10">
                  <c:v>73.571311861277962</c:v>
                </c:pt>
                <c:pt idx="11">
                  <c:v>86.691234252603039</c:v>
                </c:pt>
                <c:pt idx="12">
                  <c:v>84.512905457750307</c:v>
                </c:pt>
                <c:pt idx="13">
                  <c:v>108.98541442947948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109.9962504744142</c:v>
                </c:pt>
                <c:pt idx="1">
                  <c:v>115.69742242294789</c:v>
                </c:pt>
                <c:pt idx="2">
                  <c:v>140.0067856487554</c:v>
                </c:pt>
                <c:pt idx="3">
                  <c:v>155.32216747196</c:v>
                </c:pt>
                <c:pt idx="4">
                  <c:v>153.8848840534518</c:v>
                </c:pt>
                <c:pt idx="5">
                  <c:v>161.45008039275081</c:v>
                </c:pt>
                <c:pt idx="6">
                  <c:v>154.5103895453079</c:v>
                </c:pt>
                <c:pt idx="7">
                  <c:v>125.65177530026334</c:v>
                </c:pt>
                <c:pt idx="8">
                  <c:v>116.98995763778414</c:v>
                </c:pt>
                <c:pt idx="9">
                  <c:v>106.74041164052177</c:v>
                </c:pt>
                <c:pt idx="10">
                  <c:v>112.09387363152612</c:v>
                </c:pt>
                <c:pt idx="11">
                  <c:v>107.34451995411874</c:v>
                </c:pt>
                <c:pt idx="12">
                  <c:v>98.776844562412407</c:v>
                </c:pt>
                <c:pt idx="13">
                  <c:v>111.7941001878108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902.12741048710961</c:v>
                </c:pt>
                <c:pt idx="1">
                  <c:v>933.82162542008427</c:v>
                </c:pt>
                <c:pt idx="2">
                  <c:v>1007.8599436835201</c:v>
                </c:pt>
                <c:pt idx="3">
                  <c:v>1116.5386068441219</c:v>
                </c:pt>
                <c:pt idx="4">
                  <c:v>766.38830381024479</c:v>
                </c:pt>
                <c:pt idx="5">
                  <c:v>588.19998626899337</c:v>
                </c:pt>
                <c:pt idx="6">
                  <c:v>645.84970749694332</c:v>
                </c:pt>
                <c:pt idx="7">
                  <c:v>687.79300442408453</c:v>
                </c:pt>
                <c:pt idx="8">
                  <c:v>752.88980631648917</c:v>
                </c:pt>
                <c:pt idx="9">
                  <c:v>728.90536150863534</c:v>
                </c:pt>
                <c:pt idx="10">
                  <c:v>530.62479766206775</c:v>
                </c:pt>
                <c:pt idx="11">
                  <c:v>414.77372999125197</c:v>
                </c:pt>
                <c:pt idx="12">
                  <c:v>56.571734853340296</c:v>
                </c:pt>
                <c:pt idx="13">
                  <c:v>54.857904147732995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47021</c:v>
                </c:pt>
                <c:pt idx="1">
                  <c:v>47382</c:v>
                </c:pt>
                <c:pt idx="2">
                  <c:v>48026</c:v>
                </c:pt>
                <c:pt idx="3">
                  <c:v>48952</c:v>
                </c:pt>
                <c:pt idx="4">
                  <c:v>49909</c:v>
                </c:pt>
                <c:pt idx="5">
                  <c:v>50438</c:v>
                </c:pt>
                <c:pt idx="6">
                  <c:v>50985</c:v>
                </c:pt>
                <c:pt idx="7">
                  <c:v>51999</c:v>
                </c:pt>
                <c:pt idx="8">
                  <c:v>52875</c:v>
                </c:pt>
                <c:pt idx="9">
                  <c:v>53324</c:v>
                </c:pt>
                <c:pt idx="10">
                  <c:v>54066</c:v>
                </c:pt>
                <c:pt idx="11">
                  <c:v>54598</c:v>
                </c:pt>
                <c:pt idx="12">
                  <c:v>55130</c:v>
                </c:pt>
                <c:pt idx="13">
                  <c:v>56035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9528</c:v>
                </c:pt>
                <c:pt idx="1">
                  <c:v>9111</c:v>
                </c:pt>
                <c:pt idx="2">
                  <c:v>9046</c:v>
                </c:pt>
                <c:pt idx="3">
                  <c:v>9027</c:v>
                </c:pt>
                <c:pt idx="4">
                  <c:v>9071</c:v>
                </c:pt>
                <c:pt idx="5">
                  <c:v>9023</c:v>
                </c:pt>
                <c:pt idx="6">
                  <c:v>9037</c:v>
                </c:pt>
                <c:pt idx="7">
                  <c:v>9218</c:v>
                </c:pt>
                <c:pt idx="8">
                  <c:v>9148</c:v>
                </c:pt>
                <c:pt idx="9">
                  <c:v>9247</c:v>
                </c:pt>
                <c:pt idx="10">
                  <c:v>9268</c:v>
                </c:pt>
                <c:pt idx="11">
                  <c:v>9487</c:v>
                </c:pt>
                <c:pt idx="12">
                  <c:v>9588</c:v>
                </c:pt>
                <c:pt idx="13">
                  <c:v>9673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39691</c:v>
                </c:pt>
                <c:pt idx="1">
                  <c:v>40176</c:v>
                </c:pt>
                <c:pt idx="2">
                  <c:v>40813</c:v>
                </c:pt>
                <c:pt idx="3">
                  <c:v>41701</c:v>
                </c:pt>
                <c:pt idx="4">
                  <c:v>41992</c:v>
                </c:pt>
                <c:pt idx="5">
                  <c:v>42469</c:v>
                </c:pt>
                <c:pt idx="6">
                  <c:v>42904</c:v>
                </c:pt>
                <c:pt idx="7">
                  <c:v>43642</c:v>
                </c:pt>
                <c:pt idx="8">
                  <c:v>44219</c:v>
                </c:pt>
                <c:pt idx="9">
                  <c:v>44650</c:v>
                </c:pt>
                <c:pt idx="10">
                  <c:v>45128</c:v>
                </c:pt>
                <c:pt idx="11">
                  <c:v>45843</c:v>
                </c:pt>
                <c:pt idx="12">
                  <c:v>46672</c:v>
                </c:pt>
                <c:pt idx="13">
                  <c:v>47530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46</c:v>
                </c:pt>
                <c:pt idx="1">
                  <c:v>46</c:v>
                </c:pt>
                <c:pt idx="2">
                  <c:v>46</c:v>
                </c:pt>
                <c:pt idx="3">
                  <c:v>46</c:v>
                </c:pt>
                <c:pt idx="4">
                  <c:v>46</c:v>
                </c:pt>
                <c:pt idx="5">
                  <c:v>63</c:v>
                </c:pt>
                <c:pt idx="6">
                  <c:v>63</c:v>
                </c:pt>
                <c:pt idx="7">
                  <c:v>63</c:v>
                </c:pt>
                <c:pt idx="8">
                  <c:v>63</c:v>
                </c:pt>
                <c:pt idx="9">
                  <c:v>63</c:v>
                </c:pt>
                <c:pt idx="10">
                  <c:v>63</c:v>
                </c:pt>
                <c:pt idx="11">
                  <c:v>96</c:v>
                </c:pt>
                <c:pt idx="12">
                  <c:v>96</c:v>
                </c:pt>
                <c:pt idx="13">
                  <c:v>96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2449</c:v>
                </c:pt>
                <c:pt idx="1">
                  <c:v>2449</c:v>
                </c:pt>
                <c:pt idx="2">
                  <c:v>2449</c:v>
                </c:pt>
                <c:pt idx="3">
                  <c:v>2449</c:v>
                </c:pt>
                <c:pt idx="4">
                  <c:v>2449</c:v>
                </c:pt>
                <c:pt idx="5">
                  <c:v>2238</c:v>
                </c:pt>
                <c:pt idx="6">
                  <c:v>2238</c:v>
                </c:pt>
                <c:pt idx="7">
                  <c:v>2238</c:v>
                </c:pt>
                <c:pt idx="8">
                  <c:v>2238</c:v>
                </c:pt>
                <c:pt idx="9">
                  <c:v>2238</c:v>
                </c:pt>
                <c:pt idx="10">
                  <c:v>2238</c:v>
                </c:pt>
                <c:pt idx="11">
                  <c:v>2462</c:v>
                </c:pt>
                <c:pt idx="12">
                  <c:v>2462</c:v>
                </c:pt>
                <c:pt idx="13">
                  <c:v>2462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4049.9748</c:v>
                </c:pt>
                <c:pt idx="1">
                  <c:v>3869.5625</c:v>
                </c:pt>
                <c:pt idx="2">
                  <c:v>3935.1702</c:v>
                </c:pt>
                <c:pt idx="3">
                  <c:v>4198.5644000000002</c:v>
                </c:pt>
                <c:pt idx="4">
                  <c:v>2889.2564000000002</c:v>
                </c:pt>
                <c:pt idx="5">
                  <c:v>2249.6864999999998</c:v>
                </c:pt>
                <c:pt idx="6">
                  <c:v>2825.9895000000001</c:v>
                </c:pt>
                <c:pt idx="7">
                  <c:v>3186.9917</c:v>
                </c:pt>
                <c:pt idx="8">
                  <c:v>3755.0812000000001</c:v>
                </c:pt>
                <c:pt idx="9">
                  <c:v>4016.4122000000002</c:v>
                </c:pt>
                <c:pt idx="10">
                  <c:v>2908.6590000000001</c:v>
                </c:pt>
                <c:pt idx="11">
                  <c:v>2300.2307999999998</c:v>
                </c:pt>
                <c:pt idx="12">
                  <c:v>302.46719999999999</c:v>
                </c:pt>
                <c:pt idx="13">
                  <c:v>316.31279999999998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28.029</c:v>
                </c:pt>
                <c:pt idx="1">
                  <c:v>0</c:v>
                </c:pt>
                <c:pt idx="2">
                  <c:v>0</c:v>
                </c:pt>
                <c:pt idx="3">
                  <c:v>0</c:v>
                </c:pt>
                <c:pt idx="4">
                  <c:v>19.376999999999999</c:v>
                </c:pt>
                <c:pt idx="5">
                  <c:v>0</c:v>
                </c:pt>
                <c:pt idx="6">
                  <c:v>18.891999999999999</c:v>
                </c:pt>
                <c:pt idx="7">
                  <c:v>19.045999999999999</c:v>
                </c:pt>
                <c:pt idx="8">
                  <c:v>19.509</c:v>
                </c:pt>
                <c:pt idx="9">
                  <c:v>18.984000000000002</c:v>
                </c:pt>
                <c:pt idx="10">
                  <c:v>20.6</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29.225000000000001</c:v>
                </c:pt>
                <c:pt idx="1">
                  <c:v>35.326999999999998</c:v>
                </c:pt>
                <c:pt idx="2">
                  <c:v>37.146000000000001</c:v>
                </c:pt>
                <c:pt idx="3">
                  <c:v>42.554000000000002</c:v>
                </c:pt>
                <c:pt idx="4">
                  <c:v>41.878</c:v>
                </c:pt>
                <c:pt idx="5">
                  <c:v>35.287999999999997</c:v>
                </c:pt>
                <c:pt idx="6">
                  <c:v>35.274999999999999</c:v>
                </c:pt>
                <c:pt idx="7">
                  <c:v>23.109000000000002</c:v>
                </c:pt>
                <c:pt idx="8">
                  <c:v>27.385999999999999</c:v>
                </c:pt>
                <c:pt idx="9">
                  <c:v>28.213999999999999</c:v>
                </c:pt>
                <c:pt idx="10">
                  <c:v>26.414000000000001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45.963000000000008</c:v>
                </c:pt>
                <c:pt idx="1">
                  <c:v>20.86</c:v>
                </c:pt>
                <c:pt idx="2">
                  <c:v>21.584</c:v>
                </c:pt>
                <c:pt idx="3">
                  <c:v>28.590000000000003</c:v>
                </c:pt>
                <c:pt idx="4">
                  <c:v>46.852000000000004</c:v>
                </c:pt>
                <c:pt idx="5">
                  <c:v>23.085999999999999</c:v>
                </c:pt>
                <c:pt idx="6">
                  <c:v>40.61</c:v>
                </c:pt>
                <c:pt idx="7">
                  <c:v>30.378</c:v>
                </c:pt>
                <c:pt idx="8">
                  <c:v>37.667000000000002</c:v>
                </c:pt>
                <c:pt idx="9">
                  <c:v>36.262999999999998</c:v>
                </c:pt>
                <c:pt idx="10">
                  <c:v>38.468000000000004</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11.291</c:v>
                </c:pt>
                <c:pt idx="1">
                  <c:v>14.467000000000001</c:v>
                </c:pt>
                <c:pt idx="2">
                  <c:v>15.561999999999999</c:v>
                </c:pt>
                <c:pt idx="3">
                  <c:v>13.964</c:v>
                </c:pt>
                <c:pt idx="4">
                  <c:v>14.403</c:v>
                </c:pt>
                <c:pt idx="5">
                  <c:v>12.202</c:v>
                </c:pt>
                <c:pt idx="6">
                  <c:v>13.557</c:v>
                </c:pt>
                <c:pt idx="7">
                  <c:v>11.776999999999999</c:v>
                </c:pt>
                <c:pt idx="8">
                  <c:v>9.2279999999999998</c:v>
                </c:pt>
                <c:pt idx="9">
                  <c:v>10.935</c:v>
                </c:pt>
                <c:pt idx="10">
                  <c:v>8.5459999999999994</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140.0067856487554</c:v>
                </c:pt>
                <c:pt idx="1">
                  <c:v>155.32216747196</c:v>
                </c:pt>
                <c:pt idx="2">
                  <c:v>153.8848840534518</c:v>
                </c:pt>
                <c:pt idx="3">
                  <c:v>161.45008039275081</c:v>
                </c:pt>
                <c:pt idx="4">
                  <c:v>154.5103895453079</c:v>
                </c:pt>
                <c:pt idx="5">
                  <c:v>125.65177530026334</c:v>
                </c:pt>
                <c:pt idx="6">
                  <c:v>116.98995763778414</c:v>
                </c:pt>
                <c:pt idx="7">
                  <c:v>106.74041164052177</c:v>
                </c:pt>
                <c:pt idx="8">
                  <c:v>112.09387363152612</c:v>
                </c:pt>
                <c:pt idx="9">
                  <c:v>107.34451995411874</c:v>
                </c:pt>
                <c:pt idx="10">
                  <c:v>98.776844562412407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1007.8599436835201</c:v>
                </c:pt>
                <c:pt idx="1">
                  <c:v>1116.5386068441219</c:v>
                </c:pt>
                <c:pt idx="2">
                  <c:v>766.38830381024479</c:v>
                </c:pt>
                <c:pt idx="3">
                  <c:v>588.19998626899337</c:v>
                </c:pt>
                <c:pt idx="4">
                  <c:v>645.84970749694332</c:v>
                </c:pt>
                <c:pt idx="5">
                  <c:v>687.79300442408453</c:v>
                </c:pt>
                <c:pt idx="6">
                  <c:v>752.88980631648917</c:v>
                </c:pt>
                <c:pt idx="7">
                  <c:v>728.90536150863534</c:v>
                </c:pt>
                <c:pt idx="8">
                  <c:v>530.62479766206775</c:v>
                </c:pt>
                <c:pt idx="9">
                  <c:v>414.77372999125197</c:v>
                </c:pt>
                <c:pt idx="10">
                  <c:v>56.571734853340296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1.120294547944204E-2</c:v>
                </c:pt>
                <c:pt idx="1">
                  <c:v>1.2957008303448404E-2</c:v>
                </c:pt>
                <c:pt idx="2">
                  <c:v>2.0305633479308811E-2</c:v>
                </c:pt>
                <c:pt idx="3">
                  <c:v>2.3740224967659276E-2</c:v>
                </c:pt>
                <c:pt idx="4">
                  <c:v>2.2300853949164586E-2</c:v>
                </c:pt>
                <c:pt idx="5">
                  <c:v>1.774080271464407E-2</c:v>
                </c:pt>
                <c:pt idx="6">
                  <c:v>1.800661914434408E-2</c:v>
                </c:pt>
                <c:pt idx="7">
                  <c:v>1.615710436760243E-2</c:v>
                </c:pt>
                <c:pt idx="8">
                  <c:v>1.7390819352315529E-2</c:v>
                </c:pt>
                <c:pt idx="9">
                  <c:v>2.6363771881673007E-2</c:v>
                </c:pt>
                <c:pt idx="10">
                  <c:v>0.15106483868941131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0.32829123093583856</c:v>
                </c:pt>
                <c:pt idx="1">
                  <c:v>0.13430149951883599</c:v>
                </c:pt>
                <c:pt idx="2">
                  <c:v>0.14026068988363286</c:v>
                </c:pt>
                <c:pt idx="3">
                  <c:v>0.17708259996186232</c:v>
                </c:pt>
                <c:pt idx="4">
                  <c:v>0.30322879993944579</c:v>
                </c:pt>
                <c:pt idx="5">
                  <c:v>0.18372999462070963</c:v>
                </c:pt>
                <c:pt idx="6">
                  <c:v>0.34712381147904803</c:v>
                </c:pt>
                <c:pt idx="7">
                  <c:v>0.28459699127174459</c:v>
                </c:pt>
                <c:pt idx="8">
                  <c:v>0.33603085324554482</c:v>
                </c:pt>
                <c:pt idx="9">
                  <c:v>0.33781882871617064</c:v>
                </c:pt>
                <c:pt idx="10">
                  <c:v>0.38944349933849021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8.5459999999999994</c:v>
                </c:pt>
                <c:pt idx="2">
                  <c:v>0</c:v>
                </c:pt>
                <c:pt idx="3">
                  <c:v>0</c:v>
                </c:pt>
                <c:pt idx="4">
                  <c:v>38.468000000000004</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8.5459999999999994</c:v>
                </c:pt>
                <c:pt idx="4" formatCode="#,##0">
                  <c:v>38.468000000000004</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10：飲料・たばこ・飼料製造業(N=1)</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I：卸売業，小売業(N=1)</c:v>
                </c:pt>
                <c:pt idx="28">
                  <c:v>J：金融業，保険業(N=0)</c:v>
                </c:pt>
                <c:pt idx="29">
                  <c:v>K：不動産業，物品賃貸業(N=1)</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2.5350000000000001</c:v>
                </c:pt>
                <c:pt idx="6">
                  <c:v>6.0110000000000001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2.2429999999999999</c:v>
                </c:pt>
                <c:pt idx="28">
                  <c:v>0</c:v>
                </c:pt>
                <c:pt idx="29">
                  <c:v>2.548</c:v>
                </c:pt>
                <c:pt idx="30">
                  <c:v>0</c:v>
                </c:pt>
                <c:pt idx="31">
                  <c:v>0</c:v>
                </c:pt>
                <c:pt idx="32">
                  <c:v>0</c:v>
                </c:pt>
                <c:pt idx="33">
                  <c:v>0</c:v>
                </c:pt>
                <c:pt idx="34">
                  <c:v>4.8</c:v>
                </c:pt>
                <c:pt idx="35">
                  <c:v>0</c:v>
                </c:pt>
                <c:pt idx="36">
                  <c:v>28.876999999999999</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886.12107901375452</c:v>
                </c:pt>
                <c:pt idx="2">
                  <c:v>4.6083211469033998</c:v>
                </c:pt>
                <c:pt idx="3">
                  <c:v>2.938315156377902</c:v>
                </c:pt>
                <c:pt idx="4">
                  <c:v>94.110880131149926</c:v>
                </c:pt>
                <c:pt idx="5">
                  <c:v>101.9406007344258</c:v>
                </c:pt>
                <c:pt idx="7">
                  <c:v>143.11289700427841</c:v>
                </c:pt>
                <c:pt idx="8">
                  <c:v>5.7708930015874698</c:v>
                </c:pt>
                <c:pt idx="9">
                  <c:v>0</c:v>
                </c:pt>
                <c:pt idx="10">
                  <c:v>9.9778178819704877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893.66771531703591</c:v>
                </c:pt>
                <c:pt idx="4" formatCode="#,##0">
                  <c:v>94.110880131149926</c:v>
                </c:pt>
                <c:pt idx="5" formatCode="#,##0">
                  <c:v>101.9406007344258</c:v>
                </c:pt>
                <c:pt idx="6" formatCode="#,##0">
                  <c:v>148.88379000586588</c:v>
                </c:pt>
                <c:pt idx="10" formatCode="#,##0">
                  <c:v>9.9778178819704877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26.414000000000001</c:v>
                </c:pt>
                <c:pt idx="2" formatCode="#,##0_);[Red]\(#,##0\)">
                  <c:v>0</c:v>
                </c:pt>
                <c:pt idx="3" formatCode="#,##0_);[Red]\(#,##0\)">
                  <c:v>20.6</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26.414000000000001</c:v>
                </c:pt>
                <c:pt idx="1">
                  <c:v>20.6</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筑紫野市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2.5350000000000001</c:v>
                </c:pt>
                <c:pt idx="1">
                  <c:v>6.0110000000000001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筑紫野市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K：不動産業，物品賃貸業(N=1)</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2.2429999999999999</c:v>
                </c:pt>
                <c:pt idx="4">
                  <c:v>0</c:v>
                </c:pt>
                <c:pt idx="5">
                  <c:v>2.548</c:v>
                </c:pt>
                <c:pt idx="6">
                  <c:v>0</c:v>
                </c:pt>
                <c:pt idx="7">
                  <c:v>0</c:v>
                </c:pt>
                <c:pt idx="8">
                  <c:v>0</c:v>
                </c:pt>
                <c:pt idx="9">
                  <c:v>0</c:v>
                </c:pt>
                <c:pt idx="10">
                  <c:v>4.8</c:v>
                </c:pt>
                <c:pt idx="11">
                  <c:v>0</c:v>
                </c:pt>
                <c:pt idx="12">
                  <c:v>28.876999999999999</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K：不動産業，物品賃貸業(N=1)</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筑紫野市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筑紫野市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33,749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16507.66399999995</c:v>
                </c:pt>
                <c:pt idx="1">
                  <c:v>15145.250000000007</c:v>
                </c:pt>
                <c:pt idx="2">
                  <c:v>0</c:v>
                </c:pt>
                <c:pt idx="3">
                  <c:v>0</c:v>
                </c:pt>
                <c:pt idx="4">
                  <c:v>0</c:v>
                </c:pt>
                <c:pt idx="5">
                  <c:v>2095.8000000000002</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54,532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19811.177719679938</c:v>
                </c:pt>
                <c:pt idx="1">
                  <c:v>20033.530890000013</c:v>
                </c:pt>
                <c:pt idx="2">
                  <c:v>0</c:v>
                </c:pt>
                <c:pt idx="3">
                  <c:v>0</c:v>
                </c:pt>
                <c:pt idx="4">
                  <c:v>0</c:v>
                </c:pt>
                <c:pt idx="5">
                  <c:v>14687.366400000001</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筑紫野市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20.14735014</c:v>
                </c:pt>
                <c:pt idx="1">
                  <c:v>3.0821481359999998</c:v>
                </c:pt>
                <c:pt idx="2">
                  <c:v>0.30111811200000005</c:v>
                </c:pt>
                <c:pt idx="3">
                  <c:v>0</c:v>
                </c:pt>
                <c:pt idx="4">
                  <c:v>5.9481612799999999</c:v>
                </c:pt>
                <c:pt idx="5">
                  <c:v>39.727812249999999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494,267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筑紫野市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452101</c:v>
                </c:pt>
                <c:pt idx="1">
                  <c:v>40800</c:v>
                </c:pt>
                <c:pt idx="2">
                  <c:v>1366</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2095.8000000000002</c:v>
                </c:pt>
                <c:pt idx="1">
                  <c:v>2095.8000000000002</c:v>
                </c:pt>
                <c:pt idx="2">
                  <c:v>2095.8000000000002</c:v>
                </c:pt>
                <c:pt idx="3">
                  <c:v>2095.8000000000002</c:v>
                </c:pt>
                <c:pt idx="4">
                  <c:v>2095.8000000000002</c:v>
                </c:pt>
                <c:pt idx="5">
                  <c:v>2095.8000000000002</c:v>
                </c:pt>
                <c:pt idx="6">
                  <c:v>2095.8000000000002</c:v>
                </c:pt>
                <c:pt idx="7">
                  <c:v>2095.8000000000002</c:v>
                </c:pt>
                <c:pt idx="8">
                  <c:v>2095.8000000000002</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11474.55</c:v>
                </c:pt>
                <c:pt idx="1">
                  <c:v>11661.15</c:v>
                </c:pt>
                <c:pt idx="2">
                  <c:v>11979.25</c:v>
                </c:pt>
                <c:pt idx="3">
                  <c:v>12168.05</c:v>
                </c:pt>
                <c:pt idx="4">
                  <c:v>12833.15</c:v>
                </c:pt>
                <c:pt idx="5">
                  <c:v>13989.650000000011</c:v>
                </c:pt>
                <c:pt idx="6">
                  <c:v>14488.650000000011</c:v>
                </c:pt>
                <c:pt idx="7">
                  <c:v>14555.550000000007</c:v>
                </c:pt>
                <c:pt idx="8">
                  <c:v>15145.250000000007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9229.9940000000006</c:v>
                </c:pt>
                <c:pt idx="1">
                  <c:v>10195.194</c:v>
                </c:pt>
                <c:pt idx="2">
                  <c:v>11007.364</c:v>
                </c:pt>
                <c:pt idx="3">
                  <c:v>11909.953999999994</c:v>
                </c:pt>
                <c:pt idx="4">
                  <c:v>12793.643999999989</c:v>
                </c:pt>
                <c:pt idx="5">
                  <c:v>13666.513999999979</c:v>
                </c:pt>
                <c:pt idx="6">
                  <c:v>14736.32399999997</c:v>
                </c:pt>
                <c:pt idx="7">
                  <c:v>15612.653999999966</c:v>
                </c:pt>
                <c:pt idx="8">
                  <c:v>16507.66399999995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5.7186823519633029E-2</c:v>
                </c:pt>
                <c:pt idx="1">
                  <c:v>5.5248349993618079E-2</c:v>
                </c:pt>
                <c:pt idx="2">
                  <c:v>5.4238639201598236E-2</c:v>
                </c:pt>
                <c:pt idx="3">
                  <c:v>5.9199130322910271E-2</c:v>
                </c:pt>
                <c:pt idx="4">
                  <c:v>7.2426280862928821E-2</c:v>
                </c:pt>
                <c:pt idx="5">
                  <c:v>8.1092566372939739E-2</c:v>
                </c:pt>
                <c:pt idx="6">
                  <c:v>0.11928163047465386</c:v>
                </c:pt>
                <c:pt idx="7">
                  <c:v>0.11814723739017215</c:v>
                </c:pt>
                <c:pt idx="8">
                  <c:v>0.12230576905585006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759.54737339874828</c:v>
                </c:pt>
                <c:pt idx="2">
                  <c:v>4.8013166936551137</c:v>
                </c:pt>
                <c:pt idx="3">
                  <c:v>2.039613717841346</c:v>
                </c:pt>
                <c:pt idx="4">
                  <c:v>153.8848840534518</c:v>
                </c:pt>
                <c:pt idx="5">
                  <c:v>141.46645348371331</c:v>
                </c:pt>
                <c:pt idx="7">
                  <c:v>136.6586677361847</c:v>
                </c:pt>
                <c:pt idx="8">
                  <c:v>7.9078360831820902</c:v>
                </c:pt>
                <c:pt idx="9">
                  <c:v>0</c:v>
                </c:pt>
                <c:pt idx="10">
                  <c:v>10.608392031848011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766.38830381024479</c:v>
                </c:pt>
                <c:pt idx="4" formatCode="#,##0">
                  <c:v>153.8848840534518</c:v>
                </c:pt>
                <c:pt idx="5" formatCode="#,##0">
                  <c:v>141.46645348371331</c:v>
                </c:pt>
                <c:pt idx="6" formatCode="#,##0">
                  <c:v>144.5665038193668</c:v>
                </c:pt>
                <c:pt idx="10" formatCode="#,##0">
                  <c:v>10.608392031848011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2163</c:v>
                </c:pt>
                <c:pt idx="1">
                  <c:v>2347</c:v>
                </c:pt>
                <c:pt idx="2">
                  <c:v>2500</c:v>
                </c:pt>
                <c:pt idx="3">
                  <c:v>2664</c:v>
                </c:pt>
                <c:pt idx="4">
                  <c:v>2831</c:v>
                </c:pt>
                <c:pt idx="5">
                  <c:v>2993</c:v>
                </c:pt>
                <c:pt idx="6">
                  <c:v>3179</c:v>
                </c:pt>
                <c:pt idx="7">
                  <c:v>3330</c:v>
                </c:pt>
                <c:pt idx="8">
                  <c:v>3492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445866.74390460079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54532.075009679946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653628.23300000001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559648.61499999999</c:v>
                </c:pt>
                <c:pt idx="1">
                  <c:v>85615.225999999995</c:v>
                </c:pt>
                <c:pt idx="2">
                  <c:v>8364.3920000000016</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39844.708609679947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排出量比較シート!$DN$21:$DN$50</c:f>
              <c:numCache>
                <c:formatCode>0.0%;;</c:formatCode>
                <c:ptCount val="30"/>
                <c:pt idx="0">
                  <c:v>0.95</c:v>
                </c:pt>
                <c:pt idx="1">
                  <c:v>0.16</c:v>
                </c:pt>
                <c:pt idx="2">
                  <c:v>0.48</c:v>
                </c:pt>
                <c:pt idx="3">
                  <c:v>0.89</c:v>
                </c:pt>
                <c:pt idx="4">
                  <c:v>0.18</c:v>
                </c:pt>
                <c:pt idx="5">
                  <c:v>0.41</c:v>
                </c:pt>
                <c:pt idx="6">
                  <c:v>0.67</c:v>
                </c:pt>
                <c:pt idx="7">
                  <c:v>0.88</c:v>
                </c:pt>
                <c:pt idx="8">
                  <c:v>0.91</c:v>
                </c:pt>
                <c:pt idx="9">
                  <c:v>0.92</c:v>
                </c:pt>
                <c:pt idx="10">
                  <c:v>0.76</c:v>
                </c:pt>
                <c:pt idx="11">
                  <c:v>0.35</c:v>
                </c:pt>
                <c:pt idx="12">
                  <c:v>0.83</c:v>
                </c:pt>
                <c:pt idx="13">
                  <c:v>0.52</c:v>
                </c:pt>
                <c:pt idx="14">
                  <c:v>0.63</c:v>
                </c:pt>
                <c:pt idx="15">
                  <c:v>1</c:v>
                </c:pt>
                <c:pt idx="16">
                  <c:v>0.28999999999999998</c:v>
                </c:pt>
                <c:pt idx="17">
                  <c:v>0.94</c:v>
                </c:pt>
                <c:pt idx="18">
                  <c:v>0.52</c:v>
                </c:pt>
                <c:pt idx="19">
                  <c:v>0.85</c:v>
                </c:pt>
                <c:pt idx="20">
                  <c:v>0.7</c:v>
                </c:pt>
                <c:pt idx="21">
                  <c:v>0.65</c:v>
                </c:pt>
                <c:pt idx="22">
                  <c:v>0.75</c:v>
                </c:pt>
                <c:pt idx="23">
                  <c:v>0.89</c:v>
                </c:pt>
                <c:pt idx="24">
                  <c:v>0.94</c:v>
                </c:pt>
                <c:pt idx="25">
                  <c:v>0.59</c:v>
                </c:pt>
                <c:pt idx="26">
                  <c:v>0.56999999999999995</c:v>
                </c:pt>
                <c:pt idx="27">
                  <c:v>0.42</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0.01</c:v>
                </c:pt>
                <c:pt idx="26">
                  <c:v>0.16</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排出量比較シート!$DQ$21:$DQ$50</c:f>
              <c:numCache>
                <c:formatCode>0.0%;;</c:formatCode>
                <c:ptCount val="30"/>
                <c:pt idx="0">
                  <c:v>0.05</c:v>
                </c:pt>
                <c:pt idx="1">
                  <c:v>0.84</c:v>
                </c:pt>
                <c:pt idx="2">
                  <c:v>0.52</c:v>
                </c:pt>
                <c:pt idx="3">
                  <c:v>0.02</c:v>
                </c:pt>
                <c:pt idx="4">
                  <c:v>0.82</c:v>
                </c:pt>
                <c:pt idx="5">
                  <c:v>0.42</c:v>
                </c:pt>
                <c:pt idx="6">
                  <c:v>0.33</c:v>
                </c:pt>
                <c:pt idx="7">
                  <c:v>0.12</c:v>
                </c:pt>
                <c:pt idx="8">
                  <c:v>0.09</c:v>
                </c:pt>
                <c:pt idx="9">
                  <c:v>0.08</c:v>
                </c:pt>
                <c:pt idx="10">
                  <c:v>0.02</c:v>
                </c:pt>
                <c:pt idx="11">
                  <c:v>0.65</c:v>
                </c:pt>
                <c:pt idx="12">
                  <c:v>0.17</c:v>
                </c:pt>
                <c:pt idx="13">
                  <c:v>0.48</c:v>
                </c:pt>
                <c:pt idx="14">
                  <c:v>0.37</c:v>
                </c:pt>
                <c:pt idx="15">
                  <c:v>0</c:v>
                </c:pt>
                <c:pt idx="16">
                  <c:v>0.71</c:v>
                </c:pt>
                <c:pt idx="17">
                  <c:v>0.06</c:v>
                </c:pt>
                <c:pt idx="18">
                  <c:v>0.48</c:v>
                </c:pt>
                <c:pt idx="19">
                  <c:v>0.15</c:v>
                </c:pt>
                <c:pt idx="20">
                  <c:v>0.3</c:v>
                </c:pt>
                <c:pt idx="21">
                  <c:v>0.35</c:v>
                </c:pt>
                <c:pt idx="22">
                  <c:v>0.25</c:v>
                </c:pt>
                <c:pt idx="23">
                  <c:v>0.11</c:v>
                </c:pt>
                <c:pt idx="24">
                  <c:v>0.06</c:v>
                </c:pt>
                <c:pt idx="25">
                  <c:v>0.39</c:v>
                </c:pt>
                <c:pt idx="26">
                  <c:v>0.27</c:v>
                </c:pt>
                <c:pt idx="27">
                  <c:v>0.57999999999999996</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排出量比較シート!$DR$21:$DR$50</c:f>
              <c:numCache>
                <c:formatCode>0.0%;;</c:formatCode>
                <c:ptCount val="30"/>
                <c:pt idx="0">
                  <c:v>0</c:v>
                </c:pt>
                <c:pt idx="1">
                  <c:v>0</c:v>
                </c:pt>
                <c:pt idx="2">
                  <c:v>0</c:v>
                </c:pt>
                <c:pt idx="3">
                  <c:v>0.09</c:v>
                </c:pt>
                <c:pt idx="4">
                  <c:v>0</c:v>
                </c:pt>
                <c:pt idx="5">
                  <c:v>0.18</c:v>
                </c:pt>
                <c:pt idx="6">
                  <c:v>0</c:v>
                </c:pt>
                <c:pt idx="7">
                  <c:v>0</c:v>
                </c:pt>
                <c:pt idx="8">
                  <c:v>0</c:v>
                </c:pt>
                <c:pt idx="9">
                  <c:v>0</c:v>
                </c:pt>
                <c:pt idx="10">
                  <c:v>0.22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排出量比較シート!$DF$21:$DF$50</c:f>
              <c:numCache>
                <c:formatCode>#,##0;;</c:formatCode>
                <c:ptCount val="30"/>
                <c:pt idx="0">
                  <c:v>17</c:v>
                </c:pt>
                <c:pt idx="1">
                  <c:v>2</c:v>
                </c:pt>
                <c:pt idx="2">
                  <c:v>14</c:v>
                </c:pt>
                <c:pt idx="3">
                  <c:v>17</c:v>
                </c:pt>
                <c:pt idx="4">
                  <c:v>2</c:v>
                </c:pt>
                <c:pt idx="5">
                  <c:v>10</c:v>
                </c:pt>
                <c:pt idx="6">
                  <c:v>12</c:v>
                </c:pt>
                <c:pt idx="7">
                  <c:v>6</c:v>
                </c:pt>
                <c:pt idx="8">
                  <c:v>11</c:v>
                </c:pt>
                <c:pt idx="9">
                  <c:v>5</c:v>
                </c:pt>
                <c:pt idx="10">
                  <c:v>23</c:v>
                </c:pt>
                <c:pt idx="11">
                  <c:v>2</c:v>
                </c:pt>
                <c:pt idx="12">
                  <c:v>4</c:v>
                </c:pt>
                <c:pt idx="13">
                  <c:v>7</c:v>
                </c:pt>
                <c:pt idx="14">
                  <c:v>3</c:v>
                </c:pt>
                <c:pt idx="15">
                  <c:v>25</c:v>
                </c:pt>
                <c:pt idx="16">
                  <c:v>1</c:v>
                </c:pt>
                <c:pt idx="17">
                  <c:v>17</c:v>
                </c:pt>
                <c:pt idx="18">
                  <c:v>8</c:v>
                </c:pt>
                <c:pt idx="19">
                  <c:v>3</c:v>
                </c:pt>
                <c:pt idx="20">
                  <c:v>3</c:v>
                </c:pt>
                <c:pt idx="21">
                  <c:v>5</c:v>
                </c:pt>
                <c:pt idx="22">
                  <c:v>12</c:v>
                </c:pt>
                <c:pt idx="23">
                  <c:v>6</c:v>
                </c:pt>
                <c:pt idx="24">
                  <c:v>4</c:v>
                </c:pt>
                <c:pt idx="25">
                  <c:v>17</c:v>
                </c:pt>
                <c:pt idx="26">
                  <c:v>7</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1</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排出量比較シート!$DI$21:$DI$50</c:f>
              <c:numCache>
                <c:formatCode>#,##0;;</c:formatCode>
                <c:ptCount val="30"/>
                <c:pt idx="0">
                  <c:v>3</c:v>
                </c:pt>
                <c:pt idx="1">
                  <c:v>4</c:v>
                </c:pt>
                <c:pt idx="2">
                  <c:v>7</c:v>
                </c:pt>
                <c:pt idx="3">
                  <c:v>4</c:v>
                </c:pt>
                <c:pt idx="4">
                  <c:v>4</c:v>
                </c:pt>
                <c:pt idx="5">
                  <c:v>8</c:v>
                </c:pt>
                <c:pt idx="6">
                  <c:v>3</c:v>
                </c:pt>
                <c:pt idx="7">
                  <c:v>5</c:v>
                </c:pt>
                <c:pt idx="8">
                  <c:v>2</c:v>
                </c:pt>
                <c:pt idx="9">
                  <c:v>2</c:v>
                </c:pt>
                <c:pt idx="10">
                  <c:v>3</c:v>
                </c:pt>
                <c:pt idx="11">
                  <c:v>1</c:v>
                </c:pt>
                <c:pt idx="12">
                  <c:v>1</c:v>
                </c:pt>
                <c:pt idx="13">
                  <c:v>4</c:v>
                </c:pt>
                <c:pt idx="14">
                  <c:v>4</c:v>
                </c:pt>
                <c:pt idx="15">
                  <c:v>0</c:v>
                </c:pt>
                <c:pt idx="16">
                  <c:v>3</c:v>
                </c:pt>
                <c:pt idx="17">
                  <c:v>1</c:v>
                </c:pt>
                <c:pt idx="18">
                  <c:v>7</c:v>
                </c:pt>
                <c:pt idx="19">
                  <c:v>2</c:v>
                </c:pt>
                <c:pt idx="20">
                  <c:v>4</c:v>
                </c:pt>
                <c:pt idx="21">
                  <c:v>2</c:v>
                </c:pt>
                <c:pt idx="22">
                  <c:v>6</c:v>
                </c:pt>
                <c:pt idx="23">
                  <c:v>1</c:v>
                </c:pt>
                <c:pt idx="24">
                  <c:v>2</c:v>
                </c:pt>
                <c:pt idx="25">
                  <c:v>11</c:v>
                </c:pt>
                <c:pt idx="26">
                  <c:v>4</c:v>
                </c:pt>
                <c:pt idx="27">
                  <c:v>4</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排出量比較シート!$DJ$21:$DJ$50</c:f>
              <c:numCache>
                <c:formatCode>#,##0;;</c:formatCode>
                <c:ptCount val="30"/>
                <c:pt idx="0">
                  <c:v>0</c:v>
                </c:pt>
                <c:pt idx="1">
                  <c:v>0</c:v>
                </c:pt>
                <c:pt idx="2">
                  <c:v>0</c:v>
                </c:pt>
                <c:pt idx="3">
                  <c:v>1</c:v>
                </c:pt>
                <c:pt idx="4">
                  <c:v>0</c:v>
                </c:pt>
                <c:pt idx="5">
                  <c:v>1</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排出量比較シート!$DL$21:$DL$50</c:f>
              <c:numCache>
                <c:formatCode>#,##0;;</c:formatCode>
                <c:ptCount val="30"/>
                <c:pt idx="0">
                  <c:v>20</c:v>
                </c:pt>
                <c:pt idx="1">
                  <c:v>6</c:v>
                </c:pt>
                <c:pt idx="2">
                  <c:v>21</c:v>
                </c:pt>
                <c:pt idx="3">
                  <c:v>22</c:v>
                </c:pt>
                <c:pt idx="4">
                  <c:v>6</c:v>
                </c:pt>
                <c:pt idx="5">
                  <c:v>19</c:v>
                </c:pt>
                <c:pt idx="6">
                  <c:v>15</c:v>
                </c:pt>
                <c:pt idx="7">
                  <c:v>11</c:v>
                </c:pt>
                <c:pt idx="8">
                  <c:v>13</c:v>
                </c:pt>
                <c:pt idx="9">
                  <c:v>7</c:v>
                </c:pt>
                <c:pt idx="10">
                  <c:v>29</c:v>
                </c:pt>
                <c:pt idx="11">
                  <c:v>3</c:v>
                </c:pt>
                <c:pt idx="12">
                  <c:v>5</c:v>
                </c:pt>
                <c:pt idx="13">
                  <c:v>11</c:v>
                </c:pt>
                <c:pt idx="14">
                  <c:v>7</c:v>
                </c:pt>
                <c:pt idx="15">
                  <c:v>25</c:v>
                </c:pt>
                <c:pt idx="16">
                  <c:v>4</c:v>
                </c:pt>
                <c:pt idx="17">
                  <c:v>18</c:v>
                </c:pt>
                <c:pt idx="18">
                  <c:v>15</c:v>
                </c:pt>
                <c:pt idx="19">
                  <c:v>5</c:v>
                </c:pt>
                <c:pt idx="20">
                  <c:v>7</c:v>
                </c:pt>
                <c:pt idx="21">
                  <c:v>7</c:v>
                </c:pt>
                <c:pt idx="22">
                  <c:v>18</c:v>
                </c:pt>
                <c:pt idx="23">
                  <c:v>7</c:v>
                </c:pt>
                <c:pt idx="24">
                  <c:v>6</c:v>
                </c:pt>
                <c:pt idx="25">
                  <c:v>29</c:v>
                </c:pt>
                <c:pt idx="26">
                  <c:v>12</c:v>
                </c:pt>
                <c:pt idx="27">
                  <c:v>5</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排出量比較シート!$CX$21:$CX$50</c:f>
              <c:numCache>
                <c:formatCode>[=0]#;[&lt;1]0.00;#,##0</c:formatCode>
                <c:ptCount val="30"/>
                <c:pt idx="0">
                  <c:v>455.399</c:v>
                </c:pt>
                <c:pt idx="1">
                  <c:v>6.9740000000000002</c:v>
                </c:pt>
                <c:pt idx="2">
                  <c:v>56.938000000000002</c:v>
                </c:pt>
                <c:pt idx="3">
                  <c:v>768.721</c:v>
                </c:pt>
                <c:pt idx="4">
                  <c:v>8.5459999999999994</c:v>
                </c:pt>
                <c:pt idx="5">
                  <c:v>48.122999999999998</c:v>
                </c:pt>
                <c:pt idx="6">
                  <c:v>82.138999999999996</c:v>
                </c:pt>
                <c:pt idx="7">
                  <c:v>177.50399999999999</c:v>
                </c:pt>
                <c:pt idx="8">
                  <c:v>90.486999999999995</c:v>
                </c:pt>
                <c:pt idx="9">
                  <c:v>102.798</c:v>
                </c:pt>
                <c:pt idx="10">
                  <c:v>1013.373</c:v>
                </c:pt>
                <c:pt idx="11">
                  <c:v>19.68</c:v>
                </c:pt>
                <c:pt idx="12">
                  <c:v>12.613</c:v>
                </c:pt>
                <c:pt idx="13">
                  <c:v>42.219000000000001</c:v>
                </c:pt>
                <c:pt idx="14">
                  <c:v>46.941000000000003</c:v>
                </c:pt>
                <c:pt idx="15">
                  <c:v>311.05700000000002</c:v>
                </c:pt>
                <c:pt idx="16">
                  <c:v>8.3010000000000002</c:v>
                </c:pt>
                <c:pt idx="17">
                  <c:v>432.67700000000002</c:v>
                </c:pt>
                <c:pt idx="18">
                  <c:v>44.908999999999999</c:v>
                </c:pt>
                <c:pt idx="19">
                  <c:v>25.725000000000001</c:v>
                </c:pt>
                <c:pt idx="20">
                  <c:v>46.152999999999999</c:v>
                </c:pt>
                <c:pt idx="21">
                  <c:v>34.302</c:v>
                </c:pt>
                <c:pt idx="22">
                  <c:v>204.464</c:v>
                </c:pt>
                <c:pt idx="23">
                  <c:v>67.671999999999997</c:v>
                </c:pt>
                <c:pt idx="24">
                  <c:v>122.553</c:v>
                </c:pt>
                <c:pt idx="25">
                  <c:v>201.565</c:v>
                </c:pt>
                <c:pt idx="26">
                  <c:v>34.856000000000002</c:v>
                </c:pt>
                <c:pt idx="27">
                  <c:v>8.7650000000000006</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0.315</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4.931</c:v>
                </c:pt>
                <c:pt idx="26">
                  <c:v>9.6750000000000007</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排出量比較シート!$DA$21:$DA$50</c:f>
              <c:numCache>
                <c:formatCode>[=0]#;[&lt;1]0.00;#,##0</c:formatCode>
                <c:ptCount val="30"/>
                <c:pt idx="0">
                  <c:v>22.334000000000003</c:v>
                </c:pt>
                <c:pt idx="1">
                  <c:v>37.616</c:v>
                </c:pt>
                <c:pt idx="2">
                  <c:v>62.140999999999998</c:v>
                </c:pt>
                <c:pt idx="3">
                  <c:v>21.602</c:v>
                </c:pt>
                <c:pt idx="4">
                  <c:v>38.468000000000004</c:v>
                </c:pt>
                <c:pt idx="5">
                  <c:v>49.460999999999999</c:v>
                </c:pt>
                <c:pt idx="6">
                  <c:v>40.566000000000003</c:v>
                </c:pt>
                <c:pt idx="7">
                  <c:v>23.368000000000002</c:v>
                </c:pt>
                <c:pt idx="8">
                  <c:v>8.9090000000000007</c:v>
                </c:pt>
                <c:pt idx="9">
                  <c:v>8.9559999999999995</c:v>
                </c:pt>
                <c:pt idx="10">
                  <c:v>25.15</c:v>
                </c:pt>
                <c:pt idx="11">
                  <c:v>36.621000000000002</c:v>
                </c:pt>
                <c:pt idx="12">
                  <c:v>2.617</c:v>
                </c:pt>
                <c:pt idx="13">
                  <c:v>38.244</c:v>
                </c:pt>
                <c:pt idx="14">
                  <c:v>28.090999999999998</c:v>
                </c:pt>
                <c:pt idx="15">
                  <c:v>0</c:v>
                </c:pt>
                <c:pt idx="16">
                  <c:v>20.111999999999998</c:v>
                </c:pt>
                <c:pt idx="17">
                  <c:v>25.242999999999999</c:v>
                </c:pt>
                <c:pt idx="18">
                  <c:v>40.770000000000003</c:v>
                </c:pt>
                <c:pt idx="19">
                  <c:v>4.3849999999999998</c:v>
                </c:pt>
                <c:pt idx="20">
                  <c:v>20.140999999999998</c:v>
                </c:pt>
                <c:pt idx="21">
                  <c:v>18.215</c:v>
                </c:pt>
                <c:pt idx="22">
                  <c:v>68.204000000000008</c:v>
                </c:pt>
                <c:pt idx="23">
                  <c:v>7.9809999999999999</c:v>
                </c:pt>
                <c:pt idx="24">
                  <c:v>8.266</c:v>
                </c:pt>
                <c:pt idx="25">
                  <c:v>132.61499999999998</c:v>
                </c:pt>
                <c:pt idx="26">
                  <c:v>16.262</c:v>
                </c:pt>
                <c:pt idx="27">
                  <c:v>11.998999999999999</c:v>
                </c:pt>
                <c:pt idx="28">
                  <c:v>3.1880000000000002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排出量比較シート!$DB$21:$DB$50</c:f>
              <c:numCache>
                <c:formatCode>[=0]#;[&lt;1]0.00;#,##0</c:formatCode>
                <c:ptCount val="30"/>
                <c:pt idx="0">
                  <c:v>0</c:v>
                </c:pt>
                <c:pt idx="1">
                  <c:v>0</c:v>
                </c:pt>
                <c:pt idx="2">
                  <c:v>0</c:v>
                </c:pt>
                <c:pt idx="3">
                  <c:v>78.28</c:v>
                </c:pt>
                <c:pt idx="4">
                  <c:v>0</c:v>
                </c:pt>
                <c:pt idx="5">
                  <c:v>20.984000000000002</c:v>
                </c:pt>
                <c:pt idx="6">
                  <c:v>0</c:v>
                </c:pt>
                <c:pt idx="7">
                  <c:v>0</c:v>
                </c:pt>
                <c:pt idx="8">
                  <c:v>0</c:v>
                </c:pt>
                <c:pt idx="9">
                  <c:v>0</c:v>
                </c:pt>
                <c:pt idx="10">
                  <c:v>299.91300000000001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排出量比較シート!$DD$21:$DD$50</c:f>
              <c:numCache>
                <c:formatCode>[=0]#;[&lt;1]0.00;#,##0</c:formatCode>
                <c:ptCount val="30"/>
                <c:pt idx="0">
                  <c:v>477.733</c:v>
                </c:pt>
                <c:pt idx="1">
                  <c:v>44.59</c:v>
                </c:pt>
                <c:pt idx="2">
                  <c:v>119.07900000000001</c:v>
                </c:pt>
                <c:pt idx="3">
                  <c:v>868.60299999999995</c:v>
                </c:pt>
                <c:pt idx="4">
                  <c:v>47.014000000000003</c:v>
                </c:pt>
                <c:pt idx="5">
                  <c:v>118.56800000000001</c:v>
                </c:pt>
                <c:pt idx="6">
                  <c:v>122.705</c:v>
                </c:pt>
                <c:pt idx="7">
                  <c:v>200.87199999999999</c:v>
                </c:pt>
                <c:pt idx="8">
                  <c:v>99.396000000000001</c:v>
                </c:pt>
                <c:pt idx="9">
                  <c:v>111.754</c:v>
                </c:pt>
                <c:pt idx="10">
                  <c:v>1338.7510000000002</c:v>
                </c:pt>
                <c:pt idx="11">
                  <c:v>56.301000000000002</c:v>
                </c:pt>
                <c:pt idx="12">
                  <c:v>15.23</c:v>
                </c:pt>
                <c:pt idx="13">
                  <c:v>80.462999999999994</c:v>
                </c:pt>
                <c:pt idx="14">
                  <c:v>75.031999999999996</c:v>
                </c:pt>
                <c:pt idx="15">
                  <c:v>311.05700000000002</c:v>
                </c:pt>
                <c:pt idx="16">
                  <c:v>28.412999999999997</c:v>
                </c:pt>
                <c:pt idx="17">
                  <c:v>457.92</c:v>
                </c:pt>
                <c:pt idx="18">
                  <c:v>85.679000000000002</c:v>
                </c:pt>
                <c:pt idx="19">
                  <c:v>30.11</c:v>
                </c:pt>
                <c:pt idx="20">
                  <c:v>66.293999999999997</c:v>
                </c:pt>
                <c:pt idx="21">
                  <c:v>52.516999999999996</c:v>
                </c:pt>
                <c:pt idx="22">
                  <c:v>272.66800000000001</c:v>
                </c:pt>
                <c:pt idx="23">
                  <c:v>75.652999999999992</c:v>
                </c:pt>
                <c:pt idx="24">
                  <c:v>130.81899999999999</c:v>
                </c:pt>
                <c:pt idx="25">
                  <c:v>339.11099999999999</c:v>
                </c:pt>
                <c:pt idx="26">
                  <c:v>60.793000000000006</c:v>
                </c:pt>
                <c:pt idx="27">
                  <c:v>20.763999999999999</c:v>
                </c:pt>
                <c:pt idx="28">
                  <c:v>3.1880000000000002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排出量比較シート!$CU$21:$CU$50</c:f>
              <c:numCache>
                <c:formatCode>\(0%\);;</c:formatCode>
                <c:ptCount val="30"/>
                <c:pt idx="0">
                  <c:v>0.16181461969935723</c:v>
                </c:pt>
                <c:pt idx="1">
                  <c:v>0.46120128438104241</c:v>
                </c:pt>
                <c:pt idx="2">
                  <c:v>0.65654456327901778</c:v>
                </c:pt>
                <c:pt idx="3">
                  <c:v>0.16844942645159827</c:v>
                </c:pt>
                <c:pt idx="4">
                  <c:v>0.38944349933849021</c:v>
                </c:pt>
                <c:pt idx="5">
                  <c:v>0.26060289606594772</c:v>
                </c:pt>
                <c:pt idx="6">
                  <c:v>0.27975093448607424</c:v>
                </c:pt>
                <c:pt idx="7">
                  <c:v>0.16624539570503591</c:v>
                </c:pt>
                <c:pt idx="8">
                  <c:v>5.6979349172166523E-2</c:v>
                </c:pt>
                <c:pt idx="9">
                  <c:v>8.8409966389511707E-2</c:v>
                </c:pt>
                <c:pt idx="10">
                  <c:v>0.21732309500760419</c:v>
                </c:pt>
                <c:pt idx="11">
                  <c:v>0.52311493025448341</c:v>
                </c:pt>
                <c:pt idx="12">
                  <c:v>2.9239093717437496E-2</c:v>
                </c:pt>
                <c:pt idx="13">
                  <c:v>0.30247507510097771</c:v>
                </c:pt>
                <c:pt idx="14">
                  <c:v>0.31919888528886314</c:v>
                </c:pt>
                <c:pt idx="15">
                  <c:v>0</c:v>
                </c:pt>
                <c:pt idx="16">
                  <c:v>0.11506008529671348</c:v>
                </c:pt>
                <c:pt idx="17">
                  <c:v>0.20352410201655563</c:v>
                </c:pt>
                <c:pt idx="18">
                  <c:v>0.31581424622382542</c:v>
                </c:pt>
                <c:pt idx="19">
                  <c:v>3.8647783273477496E-2</c:v>
                </c:pt>
                <c:pt idx="20">
                  <c:v>0.22355523951214151</c:v>
                </c:pt>
                <c:pt idx="21">
                  <c:v>0.27870658061373826</c:v>
                </c:pt>
                <c:pt idx="22">
                  <c:v>0.51818798689880419</c:v>
                </c:pt>
                <c:pt idx="23">
                  <c:v>8.7611249609359662E-2</c:v>
                </c:pt>
                <c:pt idx="24">
                  <c:v>8.1687842113625828E-2</c:v>
                </c:pt>
                <c:pt idx="25">
                  <c:v>0.65791136438224485</c:v>
                </c:pt>
                <c:pt idx="26">
                  <c:v>0.13418534735326096</c:v>
                </c:pt>
                <c:pt idx="27">
                  <c:v>0.16271773040541257</c:v>
                </c:pt>
                <c:pt idx="28">
                  <c:v>3.220274389168426E-2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排出量比較シート!$CM$21:$CM$50</c:f>
              <c:numCache>
                <c:formatCode>\(0%\);;</c:formatCode>
                <c:ptCount val="30"/>
                <c:pt idx="0">
                  <c:v>1</c:v>
                </c:pt>
                <c:pt idx="1">
                  <c:v>8.698545708473461E-2</c:v>
                </c:pt>
                <c:pt idx="2">
                  <c:v>6.4912250046084724E-2</c:v>
                </c:pt>
                <c:pt idx="3">
                  <c:v>1</c:v>
                </c:pt>
                <c:pt idx="4">
                  <c:v>0.15106483868941131</c:v>
                </c:pt>
                <c:pt idx="5">
                  <c:v>0.11091976368255657</c:v>
                </c:pt>
                <c:pt idx="6">
                  <c:v>0.76126258715473183</c:v>
                </c:pt>
                <c:pt idx="7">
                  <c:v>1</c:v>
                </c:pt>
                <c:pt idx="8">
                  <c:v>0.1938178036528081</c:v>
                </c:pt>
                <c:pt idx="9">
                  <c:v>0.19438949854843934</c:v>
                </c:pt>
                <c:pt idx="10">
                  <c:v>0.49095589007968976</c:v>
                </c:pt>
                <c:pt idx="11">
                  <c:v>0.16491625077954672</c:v>
                </c:pt>
                <c:pt idx="12">
                  <c:v>9.2351123859698889E-2</c:v>
                </c:pt>
                <c:pt idx="13">
                  <c:v>0.29675953949619743</c:v>
                </c:pt>
                <c:pt idx="14">
                  <c:v>6.5342441424926359E-2</c:v>
                </c:pt>
                <c:pt idx="15">
                  <c:v>0.33419702533026241</c:v>
                </c:pt>
                <c:pt idx="16">
                  <c:v>0.38641435090056142</c:v>
                </c:pt>
                <c:pt idx="17">
                  <c:v>1</c:v>
                </c:pt>
                <c:pt idx="18">
                  <c:v>0.13299075357547699</c:v>
                </c:pt>
                <c:pt idx="19">
                  <c:v>0.2623467049603887</c:v>
                </c:pt>
                <c:pt idx="20">
                  <c:v>0.50223119848659237</c:v>
                </c:pt>
                <c:pt idx="21">
                  <c:v>0.57934803805440793</c:v>
                </c:pt>
                <c:pt idx="22">
                  <c:v>1</c:v>
                </c:pt>
                <c:pt idx="23">
                  <c:v>0.72365239966818617</c:v>
                </c:pt>
                <c:pt idx="24">
                  <c:v>1</c:v>
                </c:pt>
                <c:pt idx="25">
                  <c:v>0.37627106694497592</c:v>
                </c:pt>
                <c:pt idx="26">
                  <c:v>0.35515149561119208</c:v>
                </c:pt>
                <c:pt idx="27">
                  <c:v>0.11904399218381358</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排出量比較シート!$BV$21:$BV$50</c:f>
              <c:numCache>
                <c:formatCode>0%</c:formatCode>
                <c:ptCount val="30"/>
                <c:pt idx="0">
                  <c:v>0.32678543418575412</c:v>
                </c:pt>
                <c:pt idx="1">
                  <c:v>0.20126920903610507</c:v>
                </c:pt>
                <c:pt idx="2">
                  <c:v>0.73313900681032063</c:v>
                </c:pt>
                <c:pt idx="3">
                  <c:v>0.56537233387107122</c:v>
                </c:pt>
                <c:pt idx="4">
                  <c:v>0.15136039338111526</c:v>
                </c:pt>
                <c:pt idx="5">
                  <c:v>0.39600827958467588</c:v>
                </c:pt>
                <c:pt idx="6">
                  <c:v>0.18352953876438599</c:v>
                </c:pt>
                <c:pt idx="7">
                  <c:v>0.21783706415800014</c:v>
                </c:pt>
                <c:pt idx="8">
                  <c:v>0.47900097092518967</c:v>
                </c:pt>
                <c:pt idx="9">
                  <c:v>0.57436480893553132</c:v>
                </c:pt>
                <c:pt idx="10">
                  <c:v>0.79901517118427212</c:v>
                </c:pt>
                <c:pt idx="11">
                  <c:v>0.27474927326838239</c:v>
                </c:pt>
                <c:pt idx="12">
                  <c:v>0.30811235351782468</c:v>
                </c:pt>
                <c:pt idx="13">
                  <c:v>0.22661558757674458</c:v>
                </c:pt>
                <c:pt idx="14">
                  <c:v>0.722553239821492</c:v>
                </c:pt>
                <c:pt idx="15">
                  <c:v>0.65791969438142528</c:v>
                </c:pt>
                <c:pt idx="16">
                  <c:v>4.2607202393603952E-2</c:v>
                </c:pt>
                <c:pt idx="17">
                  <c:v>0.50339093623786035</c:v>
                </c:pt>
                <c:pt idx="18">
                  <c:v>0.47134655307240048</c:v>
                </c:pt>
                <c:pt idx="19">
                  <c:v>0.18392796510669676</c:v>
                </c:pt>
                <c:pt idx="20">
                  <c:v>0.21701695053196698</c:v>
                </c:pt>
                <c:pt idx="21">
                  <c:v>0.17660445106404607</c:v>
                </c:pt>
                <c:pt idx="22">
                  <c:v>0.2686478198433917</c:v>
                </c:pt>
                <c:pt idx="23">
                  <c:v>0.22157195453631018</c:v>
                </c:pt>
                <c:pt idx="24">
                  <c:v>0.18639674618385493</c:v>
                </c:pt>
                <c:pt idx="25">
                  <c:v>0.48173880041774342</c:v>
                </c:pt>
                <c:pt idx="26">
                  <c:v>0.19998992227163567</c:v>
                </c:pt>
                <c:pt idx="27">
                  <c:v>0.1976693354110434</c:v>
                </c:pt>
                <c:pt idx="28">
                  <c:v>0.35629635252338054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排出量比較シート!$BZ$21:$BZ$50</c:f>
              <c:numCache>
                <c:formatCode>0%</c:formatCode>
                <c:ptCount val="30"/>
                <c:pt idx="0">
                  <c:v>0.16386459255074051</c:v>
                </c:pt>
                <c:pt idx="1">
                  <c:v>0.20475011315691977</c:v>
                </c:pt>
                <c:pt idx="2">
                  <c:v>7.9108802505976086E-2</c:v>
                </c:pt>
                <c:pt idx="3">
                  <c:v>0.14007824489149845</c:v>
                </c:pt>
                <c:pt idx="4">
                  <c:v>0.26428219125101193</c:v>
                </c:pt>
                <c:pt idx="5">
                  <c:v>0.17323839965111376</c:v>
                </c:pt>
                <c:pt idx="6">
                  <c:v>0.24665032320788846</c:v>
                </c:pt>
                <c:pt idx="7">
                  <c:v>0.25519927171070839</c:v>
                </c:pt>
                <c:pt idx="8">
                  <c:v>0.16041883063864013</c:v>
                </c:pt>
                <c:pt idx="9">
                  <c:v>0.11002435129891898</c:v>
                </c:pt>
                <c:pt idx="10">
                  <c:v>4.4784249722687269E-2</c:v>
                </c:pt>
                <c:pt idx="11">
                  <c:v>0.16117882858293228</c:v>
                </c:pt>
                <c:pt idx="12">
                  <c:v>0.20191692135923792</c:v>
                </c:pt>
                <c:pt idx="13">
                  <c:v>0.20140035955366142</c:v>
                </c:pt>
                <c:pt idx="14">
                  <c:v>8.851537351860253E-2</c:v>
                </c:pt>
                <c:pt idx="15">
                  <c:v>8.271777903606678E-2</c:v>
                </c:pt>
                <c:pt idx="16">
                  <c:v>0.34668609339401713</c:v>
                </c:pt>
                <c:pt idx="17">
                  <c:v>0.14580289419121747</c:v>
                </c:pt>
                <c:pt idx="18">
                  <c:v>0.18019278276810952</c:v>
                </c:pt>
                <c:pt idx="19">
                  <c:v>0.21282027749030225</c:v>
                </c:pt>
                <c:pt idx="20">
                  <c:v>0.2127617650977964</c:v>
                </c:pt>
                <c:pt idx="21">
                  <c:v>0.19494122716226781</c:v>
                </c:pt>
                <c:pt idx="22">
                  <c:v>0.25498677294724109</c:v>
                </c:pt>
                <c:pt idx="23">
                  <c:v>0.21584063966212061</c:v>
                </c:pt>
                <c:pt idx="24">
                  <c:v>0.24565356843193195</c:v>
                </c:pt>
                <c:pt idx="25">
                  <c:v>0.17694001906458282</c:v>
                </c:pt>
                <c:pt idx="26">
                  <c:v>0.19329836189987826</c:v>
                </c:pt>
                <c:pt idx="27">
                  <c:v>0.19797257851326783</c:v>
                </c:pt>
                <c:pt idx="28">
                  <c:v>0.19056123197023808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排出量比較シート!$CA$21:$CA$50</c:f>
              <c:numCache>
                <c:formatCode>0%</c:formatCode>
                <c:ptCount val="30"/>
                <c:pt idx="0">
                  <c:v>0.21866636786121874</c:v>
                </c:pt>
                <c:pt idx="1">
                  <c:v>0.2530126502061133</c:v>
                </c:pt>
                <c:pt idx="2">
                  <c:v>7.0497561885570201E-2</c:v>
                </c:pt>
                <c:pt idx="3">
                  <c:v>0.11063997218037983</c:v>
                </c:pt>
                <c:pt idx="4">
                  <c:v>0.22611833717011753</c:v>
                </c:pt>
                <c:pt idx="5">
                  <c:v>0.24825990074485571</c:v>
                </c:pt>
                <c:pt idx="6">
                  <c:v>0.25363830352605599</c:v>
                </c:pt>
                <c:pt idx="7">
                  <c:v>0.24541405406378777</c:v>
                </c:pt>
                <c:pt idx="8">
                  <c:v>0.17231679060989213</c:v>
                </c:pt>
                <c:pt idx="9">
                  <c:v>0.17316795051079475</c:v>
                </c:pt>
                <c:pt idx="10">
                  <c:v>6.0168135810117478E-2</c:v>
                </c:pt>
                <c:pt idx="11">
                  <c:v>0.18585814407338785</c:v>
                </c:pt>
                <c:pt idx="12">
                  <c:v>0.18540499490278003</c:v>
                </c:pt>
                <c:pt idx="13">
                  <c:v>0.22514204108681915</c:v>
                </c:pt>
                <c:pt idx="14">
                  <c:v>9.6544127748069766E-2</c:v>
                </c:pt>
                <c:pt idx="15">
                  <c:v>9.6385920009365453E-2</c:v>
                </c:pt>
                <c:pt idx="16">
                  <c:v>0.30455818548051983</c:v>
                </c:pt>
                <c:pt idx="17">
                  <c:v>0.15743416331920287</c:v>
                </c:pt>
                <c:pt idx="18">
                  <c:v>0.15968847494036942</c:v>
                </c:pt>
                <c:pt idx="19">
                  <c:v>0.17637006347729417</c:v>
                </c:pt>
                <c:pt idx="20">
                  <c:v>0.27593869125271919</c:v>
                </c:pt>
                <c:pt idx="21">
                  <c:v>0.27649085999839246</c:v>
                </c:pt>
                <c:pt idx="22">
                  <c:v>0.18003553190263255</c:v>
                </c:pt>
                <c:pt idx="23">
                  <c:v>0.25373029989501861</c:v>
                </c:pt>
                <c:pt idx="24">
                  <c:v>0.20863938013045147</c:v>
                </c:pt>
                <c:pt idx="25">
                  <c:v>0.19646751488183697</c:v>
                </c:pt>
                <c:pt idx="26">
                  <c:v>0.26062653774810596</c:v>
                </c:pt>
                <c:pt idx="27">
                  <c:v>0.21411556492381822</c:v>
                </c:pt>
                <c:pt idx="28">
                  <c:v>0.19817048404647819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排出量比較シート!$CB$21:$CB$50</c:f>
              <c:numCache>
                <c:formatCode>0%</c:formatCode>
                <c:ptCount val="30"/>
                <c:pt idx="0">
                  <c:v>0.26812980812250359</c:v>
                </c:pt>
                <c:pt idx="1">
                  <c:v>0.30740801106787635</c:v>
                </c:pt>
                <c:pt idx="2">
                  <c:v>0.10398472615312077</c:v>
                </c:pt>
                <c:pt idx="3">
                  <c:v>0.18390944905705053</c:v>
                </c:pt>
                <c:pt idx="4">
                  <c:v>0.33618767994264442</c:v>
                </c:pt>
                <c:pt idx="5">
                  <c:v>0.17432903275524181</c:v>
                </c:pt>
                <c:pt idx="6">
                  <c:v>0.27860879253194987</c:v>
                </c:pt>
                <c:pt idx="7">
                  <c:v>0.26264942880940589</c:v>
                </c:pt>
                <c:pt idx="8">
                  <c:v>0.17930361384899421</c:v>
                </c:pt>
                <c:pt idx="9">
                  <c:v>0.13531252806803196</c:v>
                </c:pt>
                <c:pt idx="10">
                  <c:v>9.0907048544289965E-2</c:v>
                </c:pt>
                <c:pt idx="11">
                  <c:v>0.338625992383979</c:v>
                </c:pt>
                <c:pt idx="12">
                  <c:v>0.28609600291203613</c:v>
                </c:pt>
                <c:pt idx="13">
                  <c:v>0.28891428257650942</c:v>
                </c:pt>
                <c:pt idx="14">
                  <c:v>8.1170669210418475E-2</c:v>
                </c:pt>
                <c:pt idx="15">
                  <c:v>0.15143411889912778</c:v>
                </c:pt>
                <c:pt idx="16">
                  <c:v>0.28039864321715002</c:v>
                </c:pt>
                <c:pt idx="17">
                  <c:v>0.17790320848424879</c:v>
                </c:pt>
                <c:pt idx="18">
                  <c:v>0.17363981253148036</c:v>
                </c:pt>
                <c:pt idx="19">
                  <c:v>0.4068730549575128</c:v>
                </c:pt>
                <c:pt idx="20">
                  <c:v>0.27657071992953647</c:v>
                </c:pt>
                <c:pt idx="21">
                  <c:v>0.31934208472920794</c:v>
                </c:pt>
                <c:pt idx="22">
                  <c:v>0.26702244248295487</c:v>
                </c:pt>
                <c:pt idx="23">
                  <c:v>0.28613164557748377</c:v>
                </c:pt>
                <c:pt idx="24">
                  <c:v>0.34827705401383824</c:v>
                </c:pt>
                <c:pt idx="25">
                  <c:v>0.13382301156493936</c:v>
                </c:pt>
                <c:pt idx="26">
                  <c:v>0.33481466870102033</c:v>
                </c:pt>
                <c:pt idx="27">
                  <c:v>0.33551606574188442</c:v>
                </c:pt>
                <c:pt idx="28">
                  <c:v>0.23999374520393199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排出量比較シート!$CH$21:$CH$50</c:f>
              <c:numCache>
                <c:formatCode>0%</c:formatCode>
                <c:ptCount val="30"/>
                <c:pt idx="0">
                  <c:v>2.2553797279783124E-2</c:v>
                </c:pt>
                <c:pt idx="1">
                  <c:v>3.3560016532985661E-2</c:v>
                </c:pt>
                <c:pt idx="2">
                  <c:v>1.3269902645012243E-2</c:v>
                </c:pt>
                <c:pt idx="3">
                  <c:v>0</c:v>
                </c:pt>
                <c:pt idx="4">
                  <c:v>2.2051398255110845E-2</c:v>
                </c:pt>
                <c:pt idx="5">
                  <c:v>8.1643872641129506E-3</c:v>
                </c:pt>
                <c:pt idx="6">
                  <c:v>3.7573041969719723E-2</c:v>
                </c:pt>
                <c:pt idx="7">
                  <c:v>1.8900181258097948E-2</c:v>
                </c:pt>
                <c:pt idx="8">
                  <c:v>8.9597939772839818E-3</c:v>
                </c:pt>
                <c:pt idx="9">
                  <c:v>7.130361186722993E-3</c:v>
                </c:pt>
                <c:pt idx="10">
                  <c:v>5.125394738633186E-3</c:v>
                </c:pt>
                <c:pt idx="11">
                  <c:v>3.9587761691318515E-2</c:v>
                </c:pt>
                <c:pt idx="12">
                  <c:v>1.8469727308121204E-2</c:v>
                </c:pt>
                <c:pt idx="13">
                  <c:v>5.792772920626546E-2</c:v>
                </c:pt>
                <c:pt idx="14">
                  <c:v>1.12165897014173E-2</c:v>
                </c:pt>
                <c:pt idx="15">
                  <c:v>1.1542487674014612E-2</c:v>
                </c:pt>
                <c:pt idx="16">
                  <c:v>2.5749875514709173E-2</c:v>
                </c:pt>
                <c:pt idx="17">
                  <c:v>1.5468797767470552E-2</c:v>
                </c:pt>
                <c:pt idx="18">
                  <c:v>1.5132376687640286E-2</c:v>
                </c:pt>
                <c:pt idx="19">
                  <c:v>2.0008638968193885E-2</c:v>
                </c:pt>
                <c:pt idx="20">
                  <c:v>1.7711873187980908E-2</c:v>
                </c:pt>
                <c:pt idx="21">
                  <c:v>3.2621377046085837E-2</c:v>
                </c:pt>
                <c:pt idx="22">
                  <c:v>2.9307432823779737E-2</c:v>
                </c:pt>
                <c:pt idx="23">
                  <c:v>2.2725460329066978E-2</c:v>
                </c:pt>
                <c:pt idx="24">
                  <c:v>1.1033251239923558E-2</c:v>
                </c:pt>
                <c:pt idx="25">
                  <c:v>1.10306540708974E-2</c:v>
                </c:pt>
                <c:pt idx="26">
                  <c:v>1.1270509379359854E-2</c:v>
                </c:pt>
                <c:pt idx="27">
                  <c:v>5.472645540998624E-2</c:v>
                </c:pt>
                <c:pt idx="28">
                  <c:v>1.4978186255971158E-2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c:ext uri="{02D57815-91ED-43cb-92C2-25804820EDAC}">
                        <c15:formulaRef>
                          <c15:sqref>排出量比較シート!$BW$21:$BW$50</c15:sqref>
                        </c15:formulaRef>
                      </c:ext>
                    </c:extLst>
                    <c:numCache>
                      <c:formatCode>0%</c:formatCode>
                      <c:ptCount val="30"/>
                      <c:pt idx="0">
                        <c:v>0.25472086154963991</c:v>
                      </c:pt>
                      <c:pt idx="1">
                        <c:v>0.17878883586131991</c:v>
                      </c:pt>
                      <c:pt idx="2">
                        <c:v>0.72231203925775733</c:v>
                      </c:pt>
                      <c:pt idx="3">
                        <c:v>0.55355545245171511</c:v>
                      </c:pt>
                      <c:pt idx="4">
                        <c:v>0.13149282971964441</c:v>
                      </c:pt>
                      <c:pt idx="5">
                        <c:v>0.38401413104363447</c:v>
                      </c:pt>
                      <c:pt idx="6">
                        <c:v>0.1689210541421598</c:v>
                      </c:pt>
                      <c:pt idx="7">
                        <c:v>0.19480680364632319</c:v>
                      </c:pt>
                      <c:pt idx="8">
                        <c:v>0.45384660432303126</c:v>
                      </c:pt>
                      <c:pt idx="9">
                        <c:v>0.56508846335522744</c:v>
                      </c:pt>
                      <c:pt idx="10">
                        <c:v>0.78062657232996246</c:v>
                      </c:pt>
                      <c:pt idx="11">
                        <c:v>0.22296306946408581</c:v>
                      </c:pt>
                      <c:pt idx="12">
                        <c:v>0.29279896762581237</c:v>
                      </c:pt>
                      <c:pt idx="13">
                        <c:v>0.20489028833666589</c:v>
                      </c:pt>
                      <c:pt idx="14">
                        <c:v>0.71720785925907327</c:v>
                      </c:pt>
                      <c:pt idx="15">
                        <c:v>0.63638872286303771</c:v>
                      </c:pt>
                      <c:pt idx="16">
                        <c:v>2.4755886877755009E-2</c:v>
                      </c:pt>
                      <c:pt idx="17">
                        <c:v>0.49406167538472906</c:v>
                      </c:pt>
                      <c:pt idx="18">
                        <c:v>0.44646413218774922</c:v>
                      </c:pt>
                      <c:pt idx="19">
                        <c:v>5.5315176630649797E-2</c:v>
                      </c:pt>
                      <c:pt idx="20">
                        <c:v>0.20735365454577101</c:v>
                      </c:pt>
                      <c:pt idx="21">
                        <c:v>0.15211598209302338</c:v>
                      </c:pt>
                      <c:pt idx="22">
                        <c:v>0.24841671831667084</c:v>
                      </c:pt>
                      <c:pt idx="23">
                        <c:v>0.19791938870239817</c:v>
                      </c:pt>
                      <c:pt idx="24">
                        <c:v>0.14468888368145472</c:v>
                      </c:pt>
                      <c:pt idx="25">
                        <c:v>0.44716957822106473</c:v>
                      </c:pt>
                      <c:pt idx="26">
                        <c:v>0.15625393061310933</c:v>
                      </c:pt>
                      <c:pt idx="27">
                        <c:v>0.17249787567458399</c:v>
                      </c:pt>
                      <c:pt idx="28">
                        <c:v>0.34076899395056454</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1.7051782299384196E-2</c:v>
                      </c:pt>
                      <c:pt idx="1">
                        <c:v>6.3827651712614107E-3</c:v>
                      </c:pt>
                      <c:pt idx="2">
                        <c:v>1.4710146132655389E-3</c:v>
                      </c:pt>
                      <c:pt idx="3">
                        <c:v>7.5959998404703851E-3</c:v>
                      </c:pt>
                      <c:pt idx="4">
                        <c:v>1.3250739009911869E-2</c:v>
                      </c:pt>
                      <c:pt idx="5">
                        <c:v>6.166068071398397E-3</c:v>
                      </c:pt>
                      <c:pt idx="6">
                        <c:v>1.1929263158290432E-2</c:v>
                      </c:pt>
                      <c:pt idx="7">
                        <c:v>1.2694837842715904E-2</c:v>
                      </c:pt>
                      <c:pt idx="8">
                        <c:v>6.3765287013754354E-3</c:v>
                      </c:pt>
                      <c:pt idx="9">
                        <c:v>2.9151408577210314E-3</c:v>
                      </c:pt>
                      <c:pt idx="10">
                        <c:v>3.3822068893086497E-3</c:v>
                      </c:pt>
                      <c:pt idx="11">
                        <c:v>8.1327743699322452E-3</c:v>
                      </c:pt>
                      <c:pt idx="12">
                        <c:v>1.5139036756840136E-2</c:v>
                      </c:pt>
                      <c:pt idx="13">
                        <c:v>8.2636024137924778E-3</c:v>
                      </c:pt>
                      <c:pt idx="14">
                        <c:v>2.3533022725026687E-3</c:v>
                      </c:pt>
                      <c:pt idx="15">
                        <c:v>4.9710263467196598E-3</c:v>
                      </c:pt>
                      <c:pt idx="16">
                        <c:v>1.7087565417926599E-2</c:v>
                      </c:pt>
                      <c:pt idx="17">
                        <c:v>6.4195272120779294E-3</c:v>
                      </c:pt>
                      <c:pt idx="18">
                        <c:v>6.4615572648481188E-3</c:v>
                      </c:pt>
                      <c:pt idx="19">
                        <c:v>1.4048455199181917E-2</c:v>
                      </c:pt>
                      <c:pt idx="20">
                        <c:v>8.6420055835670882E-3</c:v>
                      </c:pt>
                      <c:pt idx="21">
                        <c:v>4.9673591675695287E-3</c:v>
                      </c:pt>
                      <c:pt idx="22">
                        <c:v>5.7593479920039761E-3</c:v>
                      </c:pt>
                      <c:pt idx="23">
                        <c:v>7.7274068428789021E-3</c:v>
                      </c:pt>
                      <c:pt idx="24">
                        <c:v>1.0686829411200385E-2</c:v>
                      </c:pt>
                      <c:pt idx="25">
                        <c:v>5.883166622067516E-3</c:v>
                      </c:pt>
                      <c:pt idx="26">
                        <c:v>1.125264414366702E-2</c:v>
                      </c:pt>
                      <c:pt idx="27">
                        <c:v>6.2213787914404961E-3</c:v>
                      </c:pt>
                      <c:pt idx="28">
                        <c:v>7.4769064102616252E-3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5.5012790336730032E-2</c:v>
                      </c:pt>
                      <c:pt idx="1">
                        <c:v>1.6097608003523729E-2</c:v>
                      </c:pt>
                      <c:pt idx="2">
                        <c:v>9.3559529392977393E-3</c:v>
                      </c:pt>
                      <c:pt idx="3">
                        <c:v>4.2208815788856904E-3</c:v>
                      </c:pt>
                      <c:pt idx="4">
                        <c:v>6.6168246515589963E-3</c:v>
                      </c:pt>
                      <c:pt idx="5">
                        <c:v>5.8280804696430035E-3</c:v>
                      </c:pt>
                      <c:pt idx="6">
                        <c:v>2.6792214639357512E-3</c:v>
                      </c:pt>
                      <c:pt idx="7">
                        <c:v>1.0335422668961045E-2</c:v>
                      </c:pt>
                      <c:pt idx="8">
                        <c:v>1.8777837900783034E-2</c:v>
                      </c:pt>
                      <c:pt idx="9">
                        <c:v>6.3612047225827823E-3</c:v>
                      </c:pt>
                      <c:pt idx="10">
                        <c:v>1.5006391965000816E-2</c:v>
                      </c:pt>
                      <c:pt idx="11">
                        <c:v>4.3653429434364288E-2</c:v>
                      </c:pt>
                      <c:pt idx="12">
                        <c:v>1.743491351721561E-4</c:v>
                      </c:pt>
                      <c:pt idx="13">
                        <c:v>1.3461696826286196E-2</c:v>
                      </c:pt>
                      <c:pt idx="14">
                        <c:v>2.9920782899160365E-3</c:v>
                      </c:pt>
                      <c:pt idx="15">
                        <c:v>1.6559945171667919E-2</c:v>
                      </c:pt>
                      <c:pt idx="16">
                        <c:v>7.6375009792234666E-4</c:v>
                      </c:pt>
                      <c:pt idx="17">
                        <c:v>2.9097336410533405E-3</c:v>
                      </c:pt>
                      <c:pt idx="18">
                        <c:v>1.8420863619803159E-2</c:v>
                      </c:pt>
                      <c:pt idx="19">
                        <c:v>0.11456433327686508</c:v>
                      </c:pt>
                      <c:pt idx="20">
                        <c:v>1.0212904026288879E-3</c:v>
                      </c:pt>
                      <c:pt idx="21">
                        <c:v>1.9521109803453167E-2</c:v>
                      </c:pt>
                      <c:pt idx="22">
                        <c:v>1.4471753534716887E-2</c:v>
                      </c:pt>
                      <c:pt idx="23">
                        <c:v>1.5925158991033143E-2</c:v>
                      </c:pt>
                      <c:pt idx="24">
                        <c:v>3.102103309119985E-2</c:v>
                      </c:pt>
                      <c:pt idx="25">
                        <c:v>2.8686055574611111E-2</c:v>
                      </c:pt>
                      <c:pt idx="26">
                        <c:v>3.2483347514859311E-2</c:v>
                      </c:pt>
                      <c:pt idx="27">
                        <c:v>1.8950080945018915E-2</c:v>
                      </c:pt>
                      <c:pt idx="28">
                        <c:v>8.0504521625544279E-3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0.2603804799414014</c:v>
                      </c:pt>
                      <c:pt idx="1">
                        <c:v>0.29143298135354306</c:v>
                      </c:pt>
                      <c:pt idx="2">
                        <c:v>9.8631463728054189E-2</c:v>
                      </c:pt>
                      <c:pt idx="3">
                        <c:v>0.17239265995356151</c:v>
                      </c:pt>
                      <c:pt idx="4">
                        <c:v>0.31967673889647674</c:v>
                      </c:pt>
                      <c:pt idx="5">
                        <c:v>0.11441982299337389</c:v>
                      </c:pt>
                      <c:pt idx="6">
                        <c:v>0.26786724989912813</c:v>
                      </c:pt>
                      <c:pt idx="7">
                        <c:v>0.25116383671569281</c:v>
                      </c:pt>
                      <c:pt idx="8">
                        <c:v>0.1729011801980109</c:v>
                      </c:pt>
                      <c:pt idx="9">
                        <c:v>0.12859261652039333</c:v>
                      </c:pt>
                      <c:pt idx="10">
                        <c:v>7.3404039989562825E-2</c:v>
                      </c:pt>
                      <c:pt idx="11">
                        <c:v>0.32475456776131406</c:v>
                      </c:pt>
                      <c:pt idx="12">
                        <c:v>0.27267049945562061</c:v>
                      </c:pt>
                      <c:pt idx="13">
                        <c:v>0.27902056773723294</c:v>
                      </c:pt>
                      <c:pt idx="14">
                        <c:v>7.5099172470179082E-2</c:v>
                      </c:pt>
                      <c:pt idx="15">
                        <c:v>0.14721470577763204</c:v>
                      </c:pt>
                      <c:pt idx="16">
                        <c:v>0.26878155336163173</c:v>
                      </c:pt>
                      <c:pt idx="17">
                        <c:v>0.17098700608741957</c:v>
                      </c:pt>
                      <c:pt idx="18">
                        <c:v>0.16550674945913044</c:v>
                      </c:pt>
                      <c:pt idx="19">
                        <c:v>0.39475203516597213</c:v>
                      </c:pt>
                      <c:pt idx="20">
                        <c:v>0.26278340730488303</c:v>
                      </c:pt>
                      <c:pt idx="21">
                        <c:v>0.30160637530668022</c:v>
                      </c:pt>
                      <c:pt idx="22">
                        <c:v>0.24558166643444407</c:v>
                      </c:pt>
                      <c:pt idx="23">
                        <c:v>0.27233954303790647</c:v>
                      </c:pt>
                      <c:pt idx="24">
                        <c:v>0.33189780541139907</c:v>
                      </c:pt>
                      <c:pt idx="25">
                        <c:v>0.12881479097685378</c:v>
                      </c:pt>
                      <c:pt idx="26">
                        <c:v>0.32564732603945079</c:v>
                      </c:pt>
                      <c:pt idx="27">
                        <c:v>0.31319273343997051</c:v>
                      </c:pt>
                      <c:pt idx="28">
                        <c:v>0.22922109085167106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0.11852627282715401</c:v>
                      </c:pt>
                      <c:pt idx="1">
                        <c:v>0.16996714952461581</c:v>
                      </c:pt>
                      <c:pt idx="2">
                        <c:v>6.4000405526555254E-2</c:v>
                      </c:pt>
                      <c:pt idx="3">
                        <c:v>9.9837778021650711E-2</c:v>
                      </c:pt>
                      <c:pt idx="4">
                        <c:v>0.20047653741775248</c:v>
                      </c:pt>
                      <c:pt idx="5">
                        <c:v>6.2069730817539352E-2</c:v>
                      </c:pt>
                      <c:pt idx="6">
                        <c:v>0.16426631017256085</c:v>
                      </c:pt>
                      <c:pt idx="7">
                        <c:v>0.15534617009175589</c:v>
                      </c:pt>
                      <c:pt idx="8">
                        <c:v>0.10302564085529933</c:v>
                      </c:pt>
                      <c:pt idx="9">
                        <c:v>8.4332580389679501E-2</c:v>
                      </c:pt>
                      <c:pt idx="10">
                        <c:v>3.4971871108615278E-2</c:v>
                      </c:pt>
                      <c:pt idx="11">
                        <c:v>0.17283998360986977</c:v>
                      </c:pt>
                      <c:pt idx="12">
                        <c:v>0.16091547512640458</c:v>
                      </c:pt>
                      <c:pt idx="13">
                        <c:v>0.16908533001755799</c:v>
                      </c:pt>
                      <c:pt idx="14">
                        <c:v>4.737553388997498E-2</c:v>
                      </c:pt>
                      <c:pt idx="15">
                        <c:v>7.5993208442999408E-2</c:v>
                      </c:pt>
                      <c:pt idx="16">
                        <c:v>0.16240136335845737</c:v>
                      </c:pt>
                      <c:pt idx="17">
                        <c:v>0.1092081527454872</c:v>
                      </c:pt>
                      <c:pt idx="18">
                        <c:v>9.6439296858830917E-2</c:v>
                      </c:pt>
                      <c:pt idx="19">
                        <c:v>0.17576038029201396</c:v>
                      </c:pt>
                      <c:pt idx="20">
                        <c:v>0.16784320945038461</c:v>
                      </c:pt>
                      <c:pt idx="21">
                        <c:v>0.19477479256125463</c:v>
                      </c:pt>
                      <c:pt idx="22">
                        <c:v>0.13374278784481047</c:v>
                      </c:pt>
                      <c:pt idx="23">
                        <c:v>0.18789582229608778</c:v>
                      </c:pt>
                      <c:pt idx="24">
                        <c:v>0.19796659883572507</c:v>
                      </c:pt>
                      <c:pt idx="25">
                        <c:v>8.1912171779299658E-2</c:v>
                      </c:pt>
                      <c:pt idx="26">
                        <c:v>0.15257078606320118</c:v>
                      </c:pt>
                      <c:pt idx="27">
                        <c:v>0.20718249663063321</c:v>
                      </c:pt>
                      <c:pt idx="28">
                        <c:v>0.1319431140141506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0.1418542071142474</c:v>
                      </c:pt>
                      <c:pt idx="1">
                        <c:v>0.12146583182892727</c:v>
                      </c:pt>
                      <c:pt idx="2">
                        <c:v>3.4631058201498942E-2</c:v>
                      </c:pt>
                      <c:pt idx="3">
                        <c:v>7.2554881931910828E-2</c:v>
                      </c:pt>
                      <c:pt idx="4">
                        <c:v>0.11920020147872423</c:v>
                      </c:pt>
                      <c:pt idx="5">
                        <c:v>5.2350092175834542E-2</c:v>
                      </c:pt>
                      <c:pt idx="6">
                        <c:v>0.10360093972656727</c:v>
                      </c:pt>
                      <c:pt idx="7">
                        <c:v>9.5817666623936898E-2</c:v>
                      </c:pt>
                      <c:pt idx="8">
                        <c:v>6.9875539342711568E-2</c:v>
                      </c:pt>
                      <c:pt idx="9">
                        <c:v>4.4260036130713817E-2</c:v>
                      </c:pt>
                      <c:pt idx="10">
                        <c:v>3.8432168880947554E-2</c:v>
                      </c:pt>
                      <c:pt idx="11">
                        <c:v>0.15191458415144429</c:v>
                      </c:pt>
                      <c:pt idx="12">
                        <c:v>0.11175502432921598</c:v>
                      </c:pt>
                      <c:pt idx="13">
                        <c:v>0.10993523771967496</c:v>
                      </c:pt>
                      <c:pt idx="14">
                        <c:v>2.7723638580204105E-2</c:v>
                      </c:pt>
                      <c:pt idx="15">
                        <c:v>7.122149733463265E-2</c:v>
                      </c:pt>
                      <c:pt idx="16">
                        <c:v>0.10638019000317434</c:v>
                      </c:pt>
                      <c:pt idx="17">
                        <c:v>6.1778853341932345E-2</c:v>
                      </c:pt>
                      <c:pt idx="18">
                        <c:v>6.9067452600299534E-2</c:v>
                      </c:pt>
                      <c:pt idx="19">
                        <c:v>0.21899165487395816</c:v>
                      </c:pt>
                      <c:pt idx="20">
                        <c:v>9.4940197854498434E-2</c:v>
                      </c:pt>
                      <c:pt idx="21">
                        <c:v>0.10683158274542558</c:v>
                      </c:pt>
                      <c:pt idx="22">
                        <c:v>0.11183887858963358</c:v>
                      </c:pt>
                      <c:pt idx="23">
                        <c:v>8.4443720741818717E-2</c:v>
                      </c:pt>
                      <c:pt idx="24">
                        <c:v>0.13393120657567398</c:v>
                      </c:pt>
                      <c:pt idx="25">
                        <c:v>4.6902619197554139E-2</c:v>
                      </c:pt>
                      <c:pt idx="26">
                        <c:v>0.17307653997624958</c:v>
                      </c:pt>
                      <c:pt idx="27">
                        <c:v>0.10601023680933733</c:v>
                      </c:pt>
                      <c:pt idx="28">
                        <c:v>9.7277976837520472E-2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7.7493281811022276E-3</c:v>
                      </c:pt>
                      <c:pt idx="1">
                        <c:v>1.5975029714333292E-2</c:v>
                      </c:pt>
                      <c:pt idx="2">
                        <c:v>5.3532624250665871E-3</c:v>
                      </c:pt>
                      <c:pt idx="3">
                        <c:v>7.0324207543616818E-3</c:v>
                      </c:pt>
                      <c:pt idx="4">
                        <c:v>1.6510941046167689E-2</c:v>
                      </c:pt>
                      <c:pt idx="5">
                        <c:v>5.885031734383997E-3</c:v>
                      </c:pt>
                      <c:pt idx="6">
                        <c:v>1.0741542632821711E-2</c:v>
                      </c:pt>
                      <c:pt idx="7">
                        <c:v>1.1485592093713047E-2</c:v>
                      </c:pt>
                      <c:pt idx="8">
                        <c:v>6.4024336509833418E-3</c:v>
                      </c:pt>
                      <c:pt idx="9">
                        <c:v>6.7199115476386248E-3</c:v>
                      </c:pt>
                      <c:pt idx="10">
                        <c:v>2.4140828122080809E-3</c:v>
                      </c:pt>
                      <c:pt idx="11">
                        <c:v>1.387142462266492E-2</c:v>
                      </c:pt>
                      <c:pt idx="12">
                        <c:v>1.3425503456415532E-2</c:v>
                      </c:pt>
                      <c:pt idx="13">
                        <c:v>9.8937148392764726E-3</c:v>
                      </c:pt>
                      <c:pt idx="14">
                        <c:v>6.071496740239401E-3</c:v>
                      </c:pt>
                      <c:pt idx="15">
                        <c:v>4.2194131214957223E-3</c:v>
                      </c:pt>
                      <c:pt idx="16">
                        <c:v>1.1617089855518268E-2</c:v>
                      </c:pt>
                      <c:pt idx="17">
                        <c:v>6.9162023968292229E-3</c:v>
                      </c:pt>
                      <c:pt idx="18">
                        <c:v>8.1330630723499241E-3</c:v>
                      </c:pt>
                      <c:pt idx="19">
                        <c:v>1.1118472375860732E-2</c:v>
                      </c:pt>
                      <c:pt idx="20">
                        <c:v>1.3787312624653429E-2</c:v>
                      </c:pt>
                      <c:pt idx="21">
                        <c:v>1.7735709422527685E-2</c:v>
                      </c:pt>
                      <c:pt idx="22">
                        <c:v>1.1180078277110487E-2</c:v>
                      </c:pt>
                      <c:pt idx="23">
                        <c:v>1.3792102539577264E-2</c:v>
                      </c:pt>
                      <c:pt idx="24">
                        <c:v>1.3865881270187175E-2</c:v>
                      </c:pt>
                      <c:pt idx="25">
                        <c:v>5.008220588085581E-3</c:v>
                      </c:pt>
                      <c:pt idx="26">
                        <c:v>9.1673426615695407E-3</c:v>
                      </c:pt>
                      <c:pt idx="27">
                        <c:v>1.5238444496436458E-2</c:v>
                      </c:pt>
                      <c:pt idx="28">
                        <c:v>1.0772654352260944E-2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4.4843683491273241E-3</c:v>
                      </c:pt>
                      <c:pt idx="4">
                        <c:v>0</c:v>
                      </c:pt>
                      <c:pt idx="5">
                        <c:v>5.4024178027483931E-2</c:v>
                      </c:pt>
                      <c:pt idx="6">
                        <c:v>0</c:v>
                      </c:pt>
                      <c:pt idx="7">
                        <c:v>0</c:v>
                      </c:pt>
                      <c:pt idx="8">
                        <c:v>0</c:v>
                      </c:pt>
                      <c:pt idx="9">
                        <c:v>0</c:v>
                      </c:pt>
                      <c:pt idx="10">
                        <c:v>1.5088925742519065E-2</c:v>
                      </c:pt>
                      <c:pt idx="11">
                        <c:v>0</c:v>
                      </c:pt>
                      <c:pt idx="12">
                        <c:v>0</c:v>
                      </c:pt>
                      <c:pt idx="13">
                        <c:v>0</c:v>
                      </c:pt>
                      <c:pt idx="14">
                        <c:v>0</c:v>
                      </c:pt>
                      <c:pt idx="15">
                        <c:v>0</c:v>
                      </c:pt>
                      <c:pt idx="16">
                        <c:v>0</c:v>
                      </c:pt>
                      <c:pt idx="17">
                        <c:v>0</c:v>
                      </c:pt>
                      <c:pt idx="18">
                        <c:v>0</c:v>
                      </c:pt>
                      <c:pt idx="19">
                        <c:v>1.0025474156799151E-3</c:v>
                      </c:pt>
                      <c:pt idx="20">
                        <c:v>0</c:v>
                      </c:pt>
                      <c:pt idx="21">
                        <c:v>0</c:v>
                      </c:pt>
                      <c:pt idx="22">
                        <c:v>1.026069777140032E-2</c:v>
                      </c:pt>
                      <c:pt idx="23">
                        <c:v>0</c:v>
                      </c:pt>
                      <c:pt idx="24">
                        <c:v>2.513367332251984E-3</c:v>
                      </c:pt>
                      <c:pt idx="25">
                        <c:v>0</c:v>
                      </c:pt>
                      <c:pt idx="26">
                        <c:v>0</c:v>
                      </c:pt>
                      <c:pt idx="27">
                        <c:v>7.0848878054774467E-3</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排出量比較シート!$BE$21:$BE$50</c:f>
              <c:numCache>
                <c:formatCode>#,##0_);[Red]\(#,##0\)</c:formatCode>
                <c:ptCount val="30"/>
                <c:pt idx="0">
                  <c:v>275.24936323849568</c:v>
                </c:pt>
                <c:pt idx="1">
                  <c:v>80.174321475444572</c:v>
                </c:pt>
                <c:pt idx="2">
                  <c:v>877.15338722007994</c:v>
                </c:pt>
                <c:pt idx="3">
                  <c:v>517.59287131948122</c:v>
                </c:pt>
                <c:pt idx="4">
                  <c:v>56.571734853340296</c:v>
                </c:pt>
                <c:pt idx="5">
                  <c:v>433.85415188698153</c:v>
                </c:pt>
                <c:pt idx="6">
                  <c:v>107.89838012005795</c:v>
                </c:pt>
                <c:pt idx="7">
                  <c:v>119.9842559157221</c:v>
                </c:pt>
                <c:pt idx="8">
                  <c:v>466.86629553439889</c:v>
                </c:pt>
                <c:pt idx="9">
                  <c:v>528.82486331628695</c:v>
                </c:pt>
                <c:pt idx="10">
                  <c:v>2064.7231665465156</c:v>
                </c:pt>
                <c:pt idx="11">
                  <c:v>119.33329739776474</c:v>
                </c:pt>
                <c:pt idx="12">
                  <c:v>136.57657289760593</c:v>
                </c:pt>
                <c:pt idx="13">
                  <c:v>142.26669872744219</c:v>
                </c:pt>
                <c:pt idx="14">
                  <c:v>718.38454420059816</c:v>
                </c:pt>
                <c:pt idx="15">
                  <c:v>930.75933184206292</c:v>
                </c:pt>
                <c:pt idx="16">
                  <c:v>21.482121408415683</c:v>
                </c:pt>
                <c:pt idx="17">
                  <c:v>428.21745581968236</c:v>
                </c:pt>
                <c:pt idx="18">
                  <c:v>337.68513067724319</c:v>
                </c:pt>
                <c:pt idx="19">
                  <c:v>98.057263588975417</c:v>
                </c:pt>
                <c:pt idx="20">
                  <c:v>91.895923907308017</c:v>
                </c:pt>
                <c:pt idx="21">
                  <c:v>59.20793330930141</c:v>
                </c:pt>
                <c:pt idx="22">
                  <c:v>138.67180643409969</c:v>
                </c:pt>
                <c:pt idx="23">
                  <c:v>93.514510600710238</c:v>
                </c:pt>
                <c:pt idx="24">
                  <c:v>76.78090501514464</c:v>
                </c:pt>
                <c:pt idx="25">
                  <c:v>548.79584996153051</c:v>
                </c:pt>
                <c:pt idx="26">
                  <c:v>125.38592840040027</c:v>
                </c:pt>
                <c:pt idx="27">
                  <c:v>73.628243132724663</c:v>
                </c:pt>
                <c:pt idx="28">
                  <c:v>185.09822716944726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排出量比較シート!$BI$21:$BI$50</c:f>
              <c:numCache>
                <c:formatCode>#,##0_);[Red]\(#,##0\)</c:formatCode>
                <c:ptCount val="30"/>
                <c:pt idx="0">
                  <c:v>138.02213941790527</c:v>
                </c:pt>
                <c:pt idx="1">
                  <c:v>81.560917703173246</c:v>
                </c:pt>
                <c:pt idx="2">
                  <c:v>94.648563822759684</c:v>
                </c:pt>
                <c:pt idx="3">
                  <c:v>128.24027041853449</c:v>
                </c:pt>
                <c:pt idx="4">
                  <c:v>98.776844562412407</c:v>
                </c:pt>
                <c:pt idx="5">
                  <c:v>189.79451397763239</c:v>
                </c:pt>
                <c:pt idx="6">
                  <c:v>145.00755850743849</c:v>
                </c:pt>
                <c:pt idx="7">
                  <c:v>140.56329139762238</c:v>
                </c:pt>
                <c:pt idx="8">
                  <c:v>156.35489224492409</c:v>
                </c:pt>
                <c:pt idx="9">
                  <c:v>101.30079634395689</c:v>
                </c:pt>
                <c:pt idx="10">
                  <c:v>115.72631063035428</c:v>
                </c:pt>
                <c:pt idx="11">
                  <c:v>70.005648629039754</c:v>
                </c:pt>
                <c:pt idx="12">
                  <c:v>89.503458119814567</c:v>
                </c:pt>
                <c:pt idx="13">
                  <c:v>126.43686421842426</c:v>
                </c:pt>
                <c:pt idx="14">
                  <c:v>88.004693295149465</c:v>
                </c:pt>
                <c:pt idx="15">
                  <c:v>117.02088477447855</c:v>
                </c:pt>
                <c:pt idx="16">
                  <c:v>174.7956291544177</c:v>
                </c:pt>
                <c:pt idx="17">
                  <c:v>124.02953630497586</c:v>
                </c:pt>
                <c:pt idx="18">
                  <c:v>129.09487297512629</c:v>
                </c:pt>
                <c:pt idx="19">
                  <c:v>113.46058243421321</c:v>
                </c:pt>
                <c:pt idx="20">
                  <c:v>90.094063748866503</c:v>
                </c:pt>
                <c:pt idx="21">
                  <c:v>65.35547154964496</c:v>
                </c:pt>
                <c:pt idx="22">
                  <c:v>131.62018750797367</c:v>
                </c:pt>
                <c:pt idx="23">
                  <c:v>91.095607420115783</c:v>
                </c:pt>
                <c:pt idx="24">
                  <c:v>101.19008883234046</c:v>
                </c:pt>
                <c:pt idx="25">
                  <c:v>201.56970555527749</c:v>
                </c:pt>
                <c:pt idx="26">
                  <c:v>121.19057945416425</c:v>
                </c:pt>
                <c:pt idx="27">
                  <c:v>73.741195689642367</c:v>
                </c:pt>
                <c:pt idx="28">
                  <c:v>98.997775180991326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排出量比較シート!$BJ$21:$BJ$50</c:f>
              <c:numCache>
                <c:formatCode>#,##0_);[Red]\(#,##0\)</c:formatCode>
                <c:ptCount val="30"/>
                <c:pt idx="0">
                  <c:v>184.18133802519077</c:v>
                </c:pt>
                <c:pt idx="1">
                  <c:v>100.7859952951882</c:v>
                </c:pt>
                <c:pt idx="2">
                  <c:v>84.345771571643795</c:v>
                </c:pt>
                <c:pt idx="3">
                  <c:v>101.28981814771555</c:v>
                </c:pt>
                <c:pt idx="4">
                  <c:v>84.512905457750307</c:v>
                </c:pt>
                <c:pt idx="5">
                  <c:v>271.98569888025526</c:v>
                </c:pt>
                <c:pt idx="6">
                  <c:v>149.11584408216055</c:v>
                </c:pt>
                <c:pt idx="7">
                  <c:v>135.17361144174677</c:v>
                </c:pt>
                <c:pt idx="8">
                  <c:v>167.95143762450022</c:v>
                </c:pt>
                <c:pt idx="9">
                  <c:v>159.43789789167138</c:v>
                </c:pt>
                <c:pt idx="10">
                  <c:v>155.47958083316044</c:v>
                </c:pt>
                <c:pt idx="11">
                  <c:v>80.72474557135989</c:v>
                </c:pt>
                <c:pt idx="12">
                  <c:v>82.184237382273238</c:v>
                </c:pt>
                <c:pt idx="13">
                  <c:v>141.34162293373888</c:v>
                </c:pt>
                <c:pt idx="14">
                  <c:v>95.987126463754961</c:v>
                </c:pt>
                <c:pt idx="15">
                  <c:v>136.35721087700017</c:v>
                </c:pt>
                <c:pt idx="16">
                  <c:v>153.5551631853082</c:v>
                </c:pt>
                <c:pt idx="17">
                  <c:v>133.92385921663524</c:v>
                </c:pt>
                <c:pt idx="18">
                  <c:v>114.40504481551888</c:v>
                </c:pt>
                <c:pt idx="19">
                  <c:v>94.027929866808904</c:v>
                </c:pt>
                <c:pt idx="20">
                  <c:v>116.84636113577137</c:v>
                </c:pt>
                <c:pt idx="21">
                  <c:v>92.695582137278208</c:v>
                </c:pt>
                <c:pt idx="22">
                  <c:v>92.931528146462853</c:v>
                </c:pt>
                <c:pt idx="23">
                  <c:v>107.08695001093091</c:v>
                </c:pt>
                <c:pt idx="24">
                  <c:v>85.943133430096367</c:v>
                </c:pt>
                <c:pt idx="25">
                  <c:v>223.81538860044066</c:v>
                </c:pt>
                <c:pt idx="26">
                  <c:v>163.40273564856042</c:v>
                </c:pt>
                <c:pt idx="27">
                  <c:v>79.754165409263692</c:v>
                </c:pt>
                <c:pt idx="28">
                  <c:v>102.95083015734015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排出量比較シート!$BK$21:$BK$50</c:f>
              <c:numCache>
                <c:formatCode>#,##0_);[Red]\(#,##0\)</c:formatCode>
                <c:ptCount val="30"/>
                <c:pt idx="0">
                  <c:v>225.84408982264389</c:v>
                </c:pt>
                <c:pt idx="1">
                  <c:v>122.45404461773252</c:v>
                </c:pt>
                <c:pt idx="2">
                  <c:v>124.41099698295076</c:v>
                </c:pt>
                <c:pt idx="3">
                  <c:v>168.36731141133276</c:v>
                </c:pt>
                <c:pt idx="4">
                  <c:v>125.65189522722139</c:v>
                </c:pt>
                <c:pt idx="5">
                  <c:v>190.9893771277352</c:v>
                </c:pt>
                <c:pt idx="6">
                  <c:v>163.79618018871264</c:v>
                </c:pt>
                <c:pt idx="7">
                  <c:v>144.66682428077809</c:v>
                </c:pt>
                <c:pt idx="8">
                  <c:v>174.76126157306729</c:v>
                </c:pt>
                <c:pt idx="9">
                  <c:v>124.58393698105206</c:v>
                </c:pt>
                <c:pt idx="10">
                  <c:v>234.91154598925201</c:v>
                </c:pt>
                <c:pt idx="11">
                  <c:v>147.07720888600005</c:v>
                </c:pt>
                <c:pt idx="12">
                  <c:v>126.81741303556302</c:v>
                </c:pt>
                <c:pt idx="13">
                  <c:v>181.37711371442026</c:v>
                </c:pt>
                <c:pt idx="14">
                  <c:v>80.702363493090175</c:v>
                </c:pt>
                <c:pt idx="15">
                  <c:v>214.23392631096621</c:v>
                </c:pt>
                <c:pt idx="16">
                  <c:v>141.37416582061454</c:v>
                </c:pt>
                <c:pt idx="17">
                  <c:v>151.33617599202594</c:v>
                </c:pt>
                <c:pt idx="18">
                  <c:v>124.40015186969731</c:v>
                </c:pt>
                <c:pt idx="19">
                  <c:v>216.9156733402466</c:v>
                </c:pt>
                <c:pt idx="20">
                  <c:v>117.11399395915068</c:v>
                </c:pt>
                <c:pt idx="21">
                  <c:v>107.06176849780155</c:v>
                </c:pt>
                <c:pt idx="22">
                  <c:v>137.83281204047216</c:v>
                </c:pt>
                <c:pt idx="23">
                  <c:v>120.76194778147963</c:v>
                </c:pt>
                <c:pt idx="24">
                  <c:v>143.46295174495449</c:v>
                </c:pt>
                <c:pt idx="25">
                  <c:v>152.45089935148937</c:v>
                </c:pt>
                <c:pt idx="26">
                  <c:v>209.9158177587031</c:v>
                </c:pt>
                <c:pt idx="27">
                  <c:v>124.9736506272412</c:v>
                </c:pt>
                <c:pt idx="28">
                  <c:v>124.6782810275578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排出量比較シート!$BQ$21:$BQ$50</c:f>
              <c:numCache>
                <c:formatCode>#,##0_);[Red]\(#,##0\)</c:formatCode>
                <c:ptCount val="30"/>
                <c:pt idx="0">
                  <c:v>18.996924863981739</c:v>
                </c:pt>
                <c:pt idx="1">
                  <c:v>13.36842116646943</c:v>
                </c:pt>
                <c:pt idx="2">
                  <c:v>15.876579945997401</c:v>
                </c:pt>
                <c:pt idx="3">
                  <c:v>0</c:v>
                </c:pt>
                <c:pt idx="4">
                  <c:v>8.2418248748366842</c:v>
                </c:pt>
                <c:pt idx="5">
                  <c:v>8.9446445813292694</c:v>
                </c:pt>
                <c:pt idx="6">
                  <c:v>22.089470676000001</c:v>
                </c:pt>
                <c:pt idx="7">
                  <c:v>10.4101852166</c:v>
                </c:pt>
                <c:pt idx="8">
                  <c:v>8.73281282676</c:v>
                </c:pt>
                <c:pt idx="9">
                  <c:v>6.5650127258889608</c:v>
                </c:pt>
                <c:pt idx="10">
                  <c:v>13.24445597055</c:v>
                </c:pt>
                <c:pt idx="11">
                  <c:v>17.194360818589999</c:v>
                </c:pt>
                <c:pt idx="12">
                  <c:v>8.1870526426347485</c:v>
                </c:pt>
                <c:pt idx="13">
                  <c:v>36.366372177119992</c:v>
                </c:pt>
                <c:pt idx="14">
                  <c:v>11.151876756</c:v>
                </c:pt>
                <c:pt idx="15">
                  <c:v>16.329163280880191</c:v>
                </c:pt>
                <c:pt idx="16">
                  <c:v>12.982827338638209</c:v>
                </c:pt>
                <c:pt idx="17">
                  <c:v>13.15877729956876</c:v>
                </c:pt>
                <c:pt idx="18">
                  <c:v>10.84123468372573</c:v>
                </c:pt>
                <c:pt idx="19">
                  <c:v>10.667178230470171</c:v>
                </c:pt>
                <c:pt idx="20">
                  <c:v>7.5001005532000002</c:v>
                </c:pt>
                <c:pt idx="21">
                  <c:v>10.93655513757002</c:v>
                </c:pt>
                <c:pt idx="22">
                  <c:v>15.12803883533743</c:v>
                </c:pt>
                <c:pt idx="23">
                  <c:v>9.5912874230673104</c:v>
                </c:pt>
                <c:pt idx="24">
                  <c:v>4.5448380017600014</c:v>
                </c:pt>
                <c:pt idx="25">
                  <c:v>12.566098415200001</c:v>
                </c:pt>
                <c:pt idx="26">
                  <c:v>7.0661724652156721</c:v>
                </c:pt>
                <c:pt idx="27">
                  <c:v>20.384612293756749</c:v>
                </c:pt>
                <c:pt idx="28">
                  <c:v>7.7812632730000004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排出量比較シート!$BR$21:$BR$50</c:f>
              <c:numCache>
                <c:formatCode>#,##0_);[Red]\(#,##0\)</c:formatCode>
                <c:ptCount val="30"/>
                <c:pt idx="0">
                  <c:v>842.29385536821724</c:v>
                </c:pt>
                <c:pt idx="1">
                  <c:v>398.34370025800791</c:v>
                </c:pt>
                <c:pt idx="2">
                  <c:v>1196.4352995434317</c:v>
                </c:pt>
                <c:pt idx="3">
                  <c:v>915.49027129706406</c:v>
                </c:pt>
                <c:pt idx="4">
                  <c:v>373.75520497556107</c:v>
                </c:pt>
                <c:pt idx="5">
                  <c:v>1095.5683864539335</c:v>
                </c:pt>
                <c:pt idx="6">
                  <c:v>587.90743357436963</c:v>
                </c:pt>
                <c:pt idx="7">
                  <c:v>550.79816825246928</c:v>
                </c:pt>
                <c:pt idx="8">
                  <c:v>974.66669980365032</c:v>
                </c:pt>
                <c:pt idx="9">
                  <c:v>920.71250725885625</c:v>
                </c:pt>
                <c:pt idx="10">
                  <c:v>2584.0850599698324</c:v>
                </c:pt>
                <c:pt idx="11">
                  <c:v>434.33526130275442</c:v>
                </c:pt>
                <c:pt idx="12">
                  <c:v>443.26873407789151</c:v>
                </c:pt>
                <c:pt idx="13">
                  <c:v>627.78867177114557</c:v>
                </c:pt>
                <c:pt idx="14">
                  <c:v>994.23060420859269</c:v>
                </c:pt>
                <c:pt idx="15">
                  <c:v>1414.7005170853881</c:v>
                </c:pt>
                <c:pt idx="16">
                  <c:v>504.18990690739429</c:v>
                </c:pt>
                <c:pt idx="17">
                  <c:v>850.66580463288813</c:v>
                </c:pt>
                <c:pt idx="18">
                  <c:v>716.42643502131136</c:v>
                </c:pt>
                <c:pt idx="19">
                  <c:v>533.12862746071437</c:v>
                </c:pt>
                <c:pt idx="20">
                  <c:v>423.45044330429658</c:v>
                </c:pt>
                <c:pt idx="21">
                  <c:v>335.25731063159611</c:v>
                </c:pt>
                <c:pt idx="22">
                  <c:v>516.18437296434581</c:v>
                </c:pt>
                <c:pt idx="23">
                  <c:v>422.05030323630382</c:v>
                </c:pt>
                <c:pt idx="24">
                  <c:v>411.92191702429591</c:v>
                </c:pt>
                <c:pt idx="25">
                  <c:v>1139.197941883938</c:v>
                </c:pt>
                <c:pt idx="26">
                  <c:v>626.96123372704369</c:v>
                </c:pt>
                <c:pt idx="27">
                  <c:v>372.48186715262864</c:v>
                </c:pt>
                <c:pt idx="28">
                  <c:v>519.50637680833654</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c:ext uri="{02D57815-91ED-43cb-92C2-25804820EDAC}">
                        <c15:formulaRef>
                          <c15:sqref>排出量比較シート!$BF$21:$BF$68</c15:sqref>
                        </c15:formulaRef>
                      </c:ext>
                    </c:extLst>
                    <c:numCache>
                      <c:formatCode>#,##0_);[Red]\(#,##0\)</c:formatCode>
                      <c:ptCount val="48"/>
                      <c:pt idx="0">
                        <c:v>214.54981651736009</c:v>
                      </c:pt>
                      <c:pt idx="1">
                        <c:v>71.2194064418198</c:v>
                      </c:pt>
                      <c:pt idx="2">
                        <c:v>864.19962105318189</c:v>
                      </c:pt>
                      <c:pt idx="3">
                        <c:v>506.77463134298966</c:v>
                      </c:pt>
                      <c:pt idx="4">
                        <c:v>49.146129524682244</c:v>
                      </c:pt>
                      <c:pt idx="5">
                        <c:v>420.71374192298401</c:v>
                      </c:pt>
                      <c:pt idx="6">
                        <c:v>99.309943417394308</c:v>
                      </c:pt>
                      <c:pt idx="7">
                        <c:v>107.29923061151327</c:v>
                      </c:pt>
                      <c:pt idx="8">
                        <c:v>442.34917205262195</c:v>
                      </c:pt>
                      <c:pt idx="9">
                        <c:v>520.28401591884574</c:v>
                      </c:pt>
                      <c:pt idx="10">
                        <c:v>2017.2054629733159</c:v>
                      </c:pt>
                      <c:pt idx="11">
                        <c:v>96.840723036547899</c:v>
                      </c:pt>
                      <c:pt idx="12">
                        <c:v>129.78862771880739</c:v>
                      </c:pt>
                      <c:pt idx="13">
                        <c:v>128.62780197368252</c:v>
                      </c:pt>
                      <c:pt idx="14">
                        <c:v>713.07000325429976</c:v>
                      </c:pt>
                      <c:pt idx="15">
                        <c:v>900.29945530164923</c:v>
                      </c:pt>
                      <c:pt idx="16">
                        <c:v>12.481668300305282</c:v>
                      </c:pt>
                      <c:pt idx="17">
                        <c:v>420.28137262942334</c:v>
                      </c:pt>
                      <c:pt idx="18">
                        <c:v>319.8587065881527</c:v>
                      </c:pt>
                      <c:pt idx="19">
                        <c:v>29.490104194845308</c:v>
                      </c:pt>
                      <c:pt idx="20">
                        <c:v>87.803996938172702</c:v>
                      </c:pt>
                      <c:pt idx="21">
                        <c:v>50.997995060591052</c:v>
                      </c:pt>
                      <c:pt idx="22">
                        <c:v>128.22882797815126</c:v>
                      </c:pt>
                      <c:pt idx="23">
                        <c:v>83.531938018191028</c:v>
                      </c:pt>
                      <c:pt idx="24">
                        <c:v>59.600522338170187</c:v>
                      </c:pt>
                      <c:pt idx="25">
                        <c:v>509.41466318254561</c:v>
                      </c:pt>
                      <c:pt idx="26">
                        <c:v>97.965157111894911</c:v>
                      </c:pt>
                      <c:pt idx="27">
                        <c:v>64.252330811131046</c:v>
                      </c:pt>
                      <c:pt idx="28">
                        <c:v>177.03166537587973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14.362611453847839</c:v>
                      </c:pt>
                      <c:pt idx="1">
                        <c:v>2.542534296198208</c:v>
                      </c:pt>
                      <c:pt idx="2">
                        <c:v>1.7599738094551205</c:v>
                      </c:pt>
                      <c:pt idx="3">
                        <c:v>6.9540639547246883</c:v>
                      </c:pt>
                      <c:pt idx="4">
                        <c:v>4.9525326747272738</c:v>
                      </c:pt>
                      <c:pt idx="5">
                        <c:v>6.7553492477470591</c:v>
                      </c:pt>
                      <c:pt idx="6">
                        <c:v>7.0133024878238066</c:v>
                      </c:pt>
                      <c:pt idx="7">
                        <c:v>6.992293430030049</c:v>
                      </c:pt>
                      <c:pt idx="8">
                        <c:v>6.2149901855728515</c:v>
                      </c:pt>
                      <c:pt idx="9">
                        <c:v>2.6840066481250635</c:v>
                      </c:pt>
                      <c:pt idx="10">
                        <c:v>8.7399102923895224</c:v>
                      </c:pt>
                      <c:pt idx="11">
                        <c:v>3.5323506810808656</c:v>
                      </c:pt>
                      <c:pt idx="12">
                        <c:v>6.7106616583631951</c:v>
                      </c:pt>
                      <c:pt idx="13">
                        <c:v>5.1877959833996119</c:v>
                      </c:pt>
                      <c:pt idx="14">
                        <c:v>2.3397251402757826</c:v>
                      </c:pt>
                      <c:pt idx="15">
                        <c:v>7.032513543149391</c:v>
                      </c:pt>
                      <c:pt idx="16">
                        <c:v>8.615378017338422</c:v>
                      </c:pt>
                      <c:pt idx="17">
                        <c:v>5.4608722812249928</c:v>
                      </c:pt>
                      <c:pt idx="18">
                        <c:v>4.6292304359411931</c:v>
                      </c:pt>
                      <c:pt idx="19">
                        <c:v>7.4896336382831921</c:v>
                      </c:pt>
                      <c:pt idx="20">
                        <c:v>3.6594610953996898</c:v>
                      </c:pt>
                      <c:pt idx="21">
                        <c:v>1.6653434754605643</c:v>
                      </c:pt>
                      <c:pt idx="22">
                        <c:v>2.9728854319360365</c:v>
                      </c:pt>
                      <c:pt idx="23">
                        <c:v>3.2613544012673299</c:v>
                      </c:pt>
                      <c:pt idx="24">
                        <c:v>4.4021392579732899</c:v>
                      </c:pt>
                      <c:pt idx="25">
                        <c:v>6.702091307619594</c:v>
                      </c:pt>
                      <c:pt idx="26">
                        <c:v>7.0549716550048682</c:v>
                      </c:pt>
                      <c:pt idx="27">
                        <c:v>2.3173507884995201</c:v>
                      </c:pt>
                      <c:pt idx="28">
                        <c:v>3.8843005589300428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46.336935267287743</c:v>
                      </c:pt>
                      <c:pt idx="1">
                        <c:v>6.4123807374265658</c:v>
                      </c:pt>
                      <c:pt idx="2">
                        <c:v>11.193792357442941</c:v>
                      </c:pt>
                      <c:pt idx="3">
                        <c:v>3.8641760217668408</c:v>
                      </c:pt>
                      <c:pt idx="4">
                        <c:v>2.4730726539307781</c:v>
                      </c:pt>
                      <c:pt idx="5">
                        <c:v>6.385060716250468</c:v>
                      </c:pt>
                      <c:pt idx="6">
                        <c:v>1.5751342148398331</c:v>
                      </c:pt>
                      <c:pt idx="7">
                        <c:v>5.6927318741787909</c:v>
                      </c:pt>
                      <c:pt idx="8">
                        <c:v>18.302133296204104</c:v>
                      </c:pt>
                      <c:pt idx="9">
                        <c:v>5.8568407493160706</c:v>
                      </c:pt>
                      <c:pt idx="10">
                        <c:v>38.777793280809945</c:v>
                      </c:pt>
                      <c:pt idx="11">
                        <c:v>18.960223680135964</c:v>
                      </c:pt>
                      <c:pt idx="12">
                        <c:v>7.7283520435336817E-2</c:v>
                      </c:pt>
                      <c:pt idx="13">
                        <c:v>8.4511007703600569</c:v>
                      </c:pt>
                      <c:pt idx="14">
                        <c:v>2.974815806022634</c:v>
                      </c:pt>
                      <c:pt idx="15">
                        <c:v>23.427362997264282</c:v>
                      </c:pt>
                      <c:pt idx="16">
                        <c:v>0.38507509077198121</c:v>
                      </c:pt>
                      <c:pt idx="17">
                        <c:v>2.4752109090340233</c:v>
                      </c:pt>
                      <c:pt idx="18">
                        <c:v>13.197193653149347</c:v>
                      </c:pt>
                      <c:pt idx="19">
                        <c:v>61.077525755846921</c:v>
                      </c:pt>
                      <c:pt idx="20">
                        <c:v>0.43246587373562617</c:v>
                      </c:pt>
                      <c:pt idx="21">
                        <c:v>6.544594773249794</c:v>
                      </c:pt>
                      <c:pt idx="22">
                        <c:v>7.4700930240123915</c:v>
                      </c:pt>
                      <c:pt idx="23">
                        <c:v>6.7212181812518876</c:v>
                      </c:pt>
                      <c:pt idx="24">
                        <c:v>12.778243419001162</c:v>
                      </c:pt>
                      <c:pt idx="25">
                        <c:v>32.679095471365244</c:v>
                      </c:pt>
                      <c:pt idx="26">
                        <c:v>20.365799633500494</c:v>
                      </c:pt>
                      <c:pt idx="27">
                        <c:v>7.0585615330940952</c:v>
                      </c:pt>
                      <c:pt idx="28">
                        <c:v>4.1822612346374886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219.31687831246973</c:v>
                      </c:pt>
                      <c:pt idx="1">
                        <c:v>116.09049216959338</c:v>
                      </c:pt>
                      <c:pt idx="2">
                        <c:v>118.00616484988163</c:v>
                      </c:pt>
                      <c:pt idx="3">
                        <c:v>157.82380303050854</c:v>
                      </c:pt>
                      <c:pt idx="4">
                        <c:v>119.48084507217158</c:v>
                      </c:pt>
                      <c:pt idx="5">
                        <c:v>125.35474085519532</c:v>
                      </c:pt>
                      <c:pt idx="6">
                        <c:v>157.48114742682074</c:v>
                      </c:pt>
                      <c:pt idx="7">
                        <c:v>138.34058119426589</c:v>
                      </c:pt>
                      <c:pt idx="8">
                        <c:v>168.52102269575153</c:v>
                      </c:pt>
                      <c:pt idx="9">
                        <c:v>118.39683037146796</c:v>
                      </c:pt>
                      <c:pt idx="10">
                        <c:v>189.68228307845743</c:v>
                      </c:pt>
                      <c:pt idx="11">
                        <c:v>141.05236004787341</c:v>
                      </c:pt>
                      <c:pt idx="12">
                        <c:v>120.86630711407935</c:v>
                      </c:pt>
                      <c:pt idx="13">
                        <c:v>175.16595161658842</c:v>
                      </c:pt>
                      <c:pt idx="14">
                        <c:v>74.665895620591456</c:v>
                      </c:pt>
                      <c:pt idx="15">
                        <c:v>208.26472038618934</c:v>
                      </c:pt>
                      <c:pt idx="16">
                        <c:v>135.51694636782594</c:v>
                      </c:pt>
                      <c:pt idx="17">
                        <c:v>145.4527991151233</c:v>
                      </c:pt>
                      <c:pt idx="18">
                        <c:v>118.57341048697018</c:v>
                      </c:pt>
                      <c:pt idx="19">
                        <c:v>210.45361069535838</c:v>
                      </c:pt>
                      <c:pt idx="20">
                        <c:v>111.27575031626625</c:v>
                      </c:pt>
                      <c:pt idx="21">
                        <c:v>101.11574225466146</c:v>
                      </c:pt>
                      <c:pt idx="22">
                        <c:v>126.76541850000264</c:v>
                      </c:pt>
                      <c:pt idx="23">
                        <c:v>114.94098672238485</c:v>
                      </c:pt>
                      <c:pt idx="24">
                        <c:v>136.71598026122024</c:v>
                      </c:pt>
                      <c:pt idx="25">
                        <c:v>146.7455447650415</c:v>
                      </c:pt>
                      <c:pt idx="26">
                        <c:v>204.16824929360689</c:v>
                      </c:pt>
                      <c:pt idx="27">
                        <c:v>116.65861413035573</c:v>
                      </c:pt>
                      <c:pt idx="28">
                        <c:v>119.08181839640616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47.831563971487007</c:v>
                </c:pt>
                <c:pt idx="2">
                  <c:v>4.9274454483401797</c:v>
                </c:pt>
                <c:pt idx="3">
                  <c:v>2.0988947279058094</c:v>
                </c:pt>
                <c:pt idx="4">
                  <c:v>111.7941001878108</c:v>
                </c:pt>
                <c:pt idx="5">
                  <c:v>108.98541442947948</c:v>
                </c:pt>
                <c:pt idx="7">
                  <c:v>124.43020347262777</c:v>
                </c:pt>
                <c:pt idx="8">
                  <c:v>6.2662237761390633</c:v>
                </c:pt>
                <c:pt idx="9">
                  <c:v>0</c:v>
                </c:pt>
                <c:pt idx="10">
                  <c:v>8.118238911576217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54.857904147732995</c:v>
                </c:pt>
                <c:pt idx="4">
                  <c:v>111.7941001878108</c:v>
                </c:pt>
                <c:pt idx="5">
                  <c:v>108.98541442947948</c:v>
                </c:pt>
                <c:pt idx="6">
                  <c:v>130.69642724876684</c:v>
                </c:pt>
                <c:pt idx="10">
                  <c:v>8.118238911576217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-173711.78684431588</c:v>
                </c:pt>
                <c:pt idx="12">
                  <c:v>0</c:v>
                </c:pt>
                <c:pt idx="13">
                  <c:v>0</c:v>
                </c:pt>
                <c:pt idx="14">
                  <c:v>0</c:v>
                </c:pt>
                <c:pt idx="15">
                  <c:v>0</c:v>
                </c:pt>
                <c:pt idx="16">
                  <c:v>-177337.76214799099</c:v>
                </c:pt>
                <c:pt idx="17">
                  <c:v>-36842.894002596906</c:v>
                </c:pt>
                <c:pt idx="18">
                  <c:v>0</c:v>
                </c:pt>
                <c:pt idx="19">
                  <c:v>0</c:v>
                </c:pt>
                <c:pt idx="20">
                  <c:v>0</c:v>
                </c:pt>
                <c:pt idx="21">
                  <c:v>-1379733.3842016417</c:v>
                </c:pt>
                <c:pt idx="22">
                  <c:v>-2841320.0408966988</c:v>
                </c:pt>
                <c:pt idx="23">
                  <c:v>0</c:v>
                </c:pt>
                <c:pt idx="24">
                  <c:v>0</c:v>
                </c:pt>
                <c:pt idx="25">
                  <c:v>0</c:v>
                </c:pt>
                <c:pt idx="26">
                  <c:v>0</c:v>
                </c:pt>
                <c:pt idx="27">
                  <c:v>-25287.721540568629</c:v>
                </c:pt>
                <c:pt idx="28">
                  <c:v>0</c:v>
                </c:pt>
                <c:pt idx="29">
                  <c:v>0</c:v>
                </c:pt>
                <c:pt idx="30">
                  <c:v>-61997.712369874411</c:v>
                </c:pt>
                <c:pt idx="31">
                  <c:v>-59487.319807205931</c:v>
                </c:pt>
                <c:pt idx="32">
                  <c:v>0</c:v>
                </c:pt>
                <c:pt idx="33">
                  <c:v>0</c:v>
                </c:pt>
                <c:pt idx="34">
                  <c:v>0</c:v>
                </c:pt>
                <c:pt idx="35">
                  <c:v>-26823.636064585065</c:v>
                </c:pt>
                <c:pt idx="36">
                  <c:v>0</c:v>
                </c:pt>
                <c:pt idx="37">
                  <c:v>0</c:v>
                </c:pt>
                <c:pt idx="38">
                  <c:v>0</c:v>
                </c:pt>
                <c:pt idx="39">
                  <c:v>0</c:v>
                </c:pt>
                <c:pt idx="40">
                  <c:v>0</c:v>
                </c:pt>
                <c:pt idx="41">
                  <c:v>0</c:v>
                </c:pt>
                <c:pt idx="42">
                  <c:v>0</c:v>
                </c:pt>
                <c:pt idx="43">
                  <c:v>0</c:v>
                </c:pt>
                <c:pt idx="44">
                  <c:v>0</c:v>
                </c:pt>
                <c:pt idx="45">
                  <c:v>0</c:v>
                </c:pt>
                <c:pt idx="46">
                  <c:v>0</c:v>
                </c:pt>
                <c:pt idx="47">
                  <c:v>-5904973.3730893452</c:v>
                </c:pt>
                <c:pt idx="48">
                  <c:v>0</c:v>
                </c:pt>
                <c:pt idx="49">
                  <c:v>0</c:v>
                </c:pt>
                <c:pt idx="50">
                  <c:v>0</c:v>
                </c:pt>
                <c:pt idx="51">
                  <c:v>0</c:v>
                </c:pt>
                <c:pt idx="52">
                  <c:v>0</c:v>
                </c:pt>
                <c:pt idx="53">
                  <c:v>0</c:v>
                </c:pt>
                <c:pt idx="54">
                  <c:v>-327410.21192172251</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再エネ比較シート!$BM$72:$BM$161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0</c:v>
                </c:pt>
                <c:pt idx="12">
                  <c:v>38874.849392369273</c:v>
                </c:pt>
                <c:pt idx="13">
                  <c:v>201145.90412919628</c:v>
                </c:pt>
                <c:pt idx="14">
                  <c:v>263255.91682473064</c:v>
                </c:pt>
                <c:pt idx="15">
                  <c:v>233375.23357852708</c:v>
                </c:pt>
                <c:pt idx="16">
                  <c:v>0</c:v>
                </c:pt>
                <c:pt idx="17">
                  <c:v>0</c:v>
                </c:pt>
                <c:pt idx="18">
                  <c:v>658395.81982727698</c:v>
                </c:pt>
                <c:pt idx="19">
                  <c:v>154955.7059838475</c:v>
                </c:pt>
                <c:pt idx="20">
                  <c:v>177655.28613557763</c:v>
                </c:pt>
                <c:pt idx="21">
                  <c:v>0</c:v>
                </c:pt>
                <c:pt idx="22">
                  <c:v>0</c:v>
                </c:pt>
                <c:pt idx="23">
                  <c:v>185840.0505405952</c:v>
                </c:pt>
                <c:pt idx="24">
                  <c:v>618791.41076991288</c:v>
                </c:pt>
                <c:pt idx="25">
                  <c:v>126261.43537805247</c:v>
                </c:pt>
                <c:pt idx="26">
                  <c:v>359085.87699147669</c:v>
                </c:pt>
                <c:pt idx="27">
                  <c:v>0</c:v>
                </c:pt>
                <c:pt idx="28">
                  <c:v>59034.784551593097</c:v>
                </c:pt>
                <c:pt idx="29">
                  <c:v>12368.050262408971</c:v>
                </c:pt>
                <c:pt idx="30">
                  <c:v>0</c:v>
                </c:pt>
                <c:pt idx="31">
                  <c:v>0</c:v>
                </c:pt>
                <c:pt idx="32">
                  <c:v>2776.8649217919738</c:v>
                </c:pt>
                <c:pt idx="33">
                  <c:v>393922.23739146278</c:v>
                </c:pt>
                <c:pt idx="34">
                  <c:v>222543.70447043801</c:v>
                </c:pt>
                <c:pt idx="35">
                  <c:v>0</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0</c:v>
                </c:pt>
                <c:pt idx="48">
                  <c:v>268039.76699863141</c:v>
                </c:pt>
                <c:pt idx="49">
                  <c:v>337048.30591100216</c:v>
                </c:pt>
                <c:pt idx="50">
                  <c:v>539145.96082043636</c:v>
                </c:pt>
                <c:pt idx="51">
                  <c:v>3016.6884009359637</c:v>
                </c:pt>
                <c:pt idx="52">
                  <c:v>786369.74462402868</c:v>
                </c:pt>
                <c:pt idx="53">
                  <c:v>775979.25851024338</c:v>
                </c:pt>
                <c:pt idx="54">
                  <c:v>0</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再エネ比較シート!$BK$72:$BK$161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-173711.78684431588</c:v>
                </c:pt>
                <c:pt idx="12">
                  <c:v>38874.849392369273</c:v>
                </c:pt>
                <c:pt idx="13">
                  <c:v>201145.90412919628</c:v>
                </c:pt>
                <c:pt idx="14">
                  <c:v>263255.91682473064</c:v>
                </c:pt>
                <c:pt idx="15">
                  <c:v>233375.23357852708</c:v>
                </c:pt>
                <c:pt idx="16">
                  <c:v>-177337.76214799099</c:v>
                </c:pt>
                <c:pt idx="17">
                  <c:v>-36842.894002596906</c:v>
                </c:pt>
                <c:pt idx="18">
                  <c:v>658395.81982727698</c:v>
                </c:pt>
                <c:pt idx="19">
                  <c:v>154955.7059838475</c:v>
                </c:pt>
                <c:pt idx="20">
                  <c:v>177655.28613557763</c:v>
                </c:pt>
                <c:pt idx="21">
                  <c:v>-1379733.3842016417</c:v>
                </c:pt>
                <c:pt idx="22">
                  <c:v>-2841320.0408966988</c:v>
                </c:pt>
                <c:pt idx="23">
                  <c:v>185840.0505405952</c:v>
                </c:pt>
                <c:pt idx="24">
                  <c:v>618791.41076991288</c:v>
                </c:pt>
                <c:pt idx="25">
                  <c:v>126261.43537805247</c:v>
                </c:pt>
                <c:pt idx="26">
                  <c:v>359085.87699147669</c:v>
                </c:pt>
                <c:pt idx="27">
                  <c:v>-25287.721540568629</c:v>
                </c:pt>
                <c:pt idx="28">
                  <c:v>59034.784551593097</c:v>
                </c:pt>
                <c:pt idx="29">
                  <c:v>12368.050262408971</c:v>
                </c:pt>
                <c:pt idx="30">
                  <c:v>-61997.712369874411</c:v>
                </c:pt>
                <c:pt idx="31">
                  <c:v>-59487.319807205931</c:v>
                </c:pt>
                <c:pt idx="32">
                  <c:v>2776.8649217919738</c:v>
                </c:pt>
                <c:pt idx="33">
                  <c:v>393922.23739146278</c:v>
                </c:pt>
                <c:pt idx="34">
                  <c:v>222543.70447043801</c:v>
                </c:pt>
                <c:pt idx="35">
                  <c:v>-26823.636064585065</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-5904973.3730893452</c:v>
                </c:pt>
                <c:pt idx="48">
                  <c:v>268039.76699863141</c:v>
                </c:pt>
                <c:pt idx="49">
                  <c:v>337048.30591100216</c:v>
                </c:pt>
                <c:pt idx="50">
                  <c:v>539145.96082043636</c:v>
                </c:pt>
                <c:pt idx="51">
                  <c:v>3016.6884009359637</c:v>
                </c:pt>
                <c:pt idx="52">
                  <c:v>786369.74462402868</c:v>
                </c:pt>
                <c:pt idx="53">
                  <c:v>775979.25851024338</c:v>
                </c:pt>
                <c:pt idx="54">
                  <c:v>-327410.21192172251</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再エネ比較シート!$BE$72:$BE$161</c:f>
              <c:numCache>
                <c:formatCode>#,##0_);[Red]\(#,##0\)</c:formatCode>
                <c:ptCount val="90"/>
                <c:pt idx="0">
                  <c:v>119518.75</c:v>
                </c:pt>
                <c:pt idx="1">
                  <c:v>1347948.392</c:v>
                </c:pt>
                <c:pt idx="2">
                  <c:v>83163.897999999986</c:v>
                </c:pt>
                <c:pt idx="3">
                  <c:v>1258261.8910000001</c:v>
                </c:pt>
                <c:pt idx="4">
                  <c:v>1645518.2719999999</c:v>
                </c:pt>
                <c:pt idx="5">
                  <c:v>96233.524999999994</c:v>
                </c:pt>
                <c:pt idx="6">
                  <c:v>664859.81700000004</c:v>
                </c:pt>
                <c:pt idx="7">
                  <c:v>174437.09100000001</c:v>
                </c:pt>
                <c:pt idx="8">
                  <c:v>349558.90899999999</c:v>
                </c:pt>
                <c:pt idx="9">
                  <c:v>169751.24299999999</c:v>
                </c:pt>
                <c:pt idx="10">
                  <c:v>117517.36800000002</c:v>
                </c:pt>
                <c:pt idx="11">
                  <c:v>259863.201</c:v>
                </c:pt>
                <c:pt idx="12">
                  <c:v>848607.54399999988</c:v>
                </c:pt>
                <c:pt idx="13">
                  <c:v>313859.63500000001</c:v>
                </c:pt>
                <c:pt idx="14">
                  <c:v>520870.20399999997</c:v>
                </c:pt>
                <c:pt idx="15">
                  <c:v>335509.29200000002</c:v>
                </c:pt>
                <c:pt idx="16">
                  <c:v>241848.92200000002</c:v>
                </c:pt>
                <c:pt idx="17">
                  <c:v>232392.511</c:v>
                </c:pt>
                <c:pt idx="18">
                  <c:v>754939.47600000002</c:v>
                </c:pt>
                <c:pt idx="19">
                  <c:v>217276.77200000003</c:v>
                </c:pt>
                <c:pt idx="20">
                  <c:v>183087.38399999999</c:v>
                </c:pt>
                <c:pt idx="21">
                  <c:v>386897.94500000001</c:v>
                </c:pt>
                <c:pt idx="22">
                  <c:v>4020526.821</c:v>
                </c:pt>
                <c:pt idx="23">
                  <c:v>352678.70600000001</c:v>
                </c:pt>
                <c:pt idx="24">
                  <c:v>2268767.9010000001</c:v>
                </c:pt>
                <c:pt idx="25">
                  <c:v>185071.41700000002</c:v>
                </c:pt>
                <c:pt idx="26">
                  <c:v>382375.66600000003</c:v>
                </c:pt>
                <c:pt idx="27">
                  <c:v>389389.56199999992</c:v>
                </c:pt>
                <c:pt idx="28">
                  <c:v>116568.07699999999</c:v>
                </c:pt>
                <c:pt idx="29">
                  <c:v>146957.00899999999</c:v>
                </c:pt>
                <c:pt idx="30">
                  <c:v>151553.90400000001</c:v>
                </c:pt>
                <c:pt idx="31">
                  <c:v>165977.717</c:v>
                </c:pt>
                <c:pt idx="32">
                  <c:v>143239.81099999999</c:v>
                </c:pt>
                <c:pt idx="33">
                  <c:v>181357.20300000004</c:v>
                </c:pt>
                <c:pt idx="34">
                  <c:v>515262.52599999995</c:v>
                </c:pt>
                <c:pt idx="35">
                  <c:v>252415.80799999999</c:v>
                </c:pt>
                <c:pt idx="36">
                  <c:v>242791.76799999998</c:v>
                </c:pt>
                <c:pt idx="37">
                  <c:v>667482.39799999993</c:v>
                </c:pt>
                <c:pt idx="38">
                  <c:v>559648.61499999999</c:v>
                </c:pt>
                <c:pt idx="39">
                  <c:v>756121.10100000002</c:v>
                </c:pt>
                <c:pt idx="40">
                  <c:v>987044.076</c:v>
                </c:pt>
                <c:pt idx="41">
                  <c:v>55020.631999999998</c:v>
                </c:pt>
                <c:pt idx="42">
                  <c:v>217698.93700000001</c:v>
                </c:pt>
                <c:pt idx="43">
                  <c:v>275973.00199999998</c:v>
                </c:pt>
                <c:pt idx="44">
                  <c:v>501163.96900000004</c:v>
                </c:pt>
                <c:pt idx="45">
                  <c:v>127212.20999999999</c:v>
                </c:pt>
                <c:pt idx="46">
                  <c:v>417206.03399999999</c:v>
                </c:pt>
                <c:pt idx="47">
                  <c:v>3745364.2659999998</c:v>
                </c:pt>
                <c:pt idx="48">
                  <c:v>342310.83799999999</c:v>
                </c:pt>
                <c:pt idx="49">
                  <c:v>588962.61400000006</c:v>
                </c:pt>
                <c:pt idx="50">
                  <c:v>664818.85</c:v>
                </c:pt>
                <c:pt idx="51">
                  <c:v>137522.516</c:v>
                </c:pt>
                <c:pt idx="52">
                  <c:v>811733.10899999994</c:v>
                </c:pt>
                <c:pt idx="53">
                  <c:v>920948.01300000004</c:v>
                </c:pt>
                <c:pt idx="54">
                  <c:v>727333.68900000001</c:v>
                </c:pt>
                <c:pt idx="55">
                  <c:v>915639.35500000021</c:v>
                </c:pt>
                <c:pt idx="56">
                  <c:v>710959.22</c:v>
                </c:pt>
                <c:pt idx="57">
                  <c:v>1719081.8900000001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再エネ比較シート!$BF$72:$BF$161</c:f>
              <c:numCache>
                <c:formatCode>#,##0_);[Red]\(#,##0\)</c:formatCode>
                <c:ptCount val="90"/>
                <c:pt idx="0">
                  <c:v>43504.607000000011</c:v>
                </c:pt>
                <c:pt idx="1">
                  <c:v>383377.08100000006</c:v>
                </c:pt>
                <c:pt idx="2">
                  <c:v>0</c:v>
                </c:pt>
                <c:pt idx="3">
                  <c:v>61442.135000000002</c:v>
                </c:pt>
                <c:pt idx="4">
                  <c:v>182139.38500000001</c:v>
                </c:pt>
                <c:pt idx="5">
                  <c:v>0</c:v>
                </c:pt>
                <c:pt idx="6">
                  <c:v>43040.953000000001</c:v>
                </c:pt>
                <c:pt idx="7">
                  <c:v>76098.229000000007</c:v>
                </c:pt>
                <c:pt idx="8">
                  <c:v>0</c:v>
                </c:pt>
                <c:pt idx="9">
                  <c:v>0</c:v>
                </c:pt>
                <c:pt idx="10">
                  <c:v>0</c:v>
                </c:pt>
                <c:pt idx="11">
                  <c:v>13920.093000000003</c:v>
                </c:pt>
                <c:pt idx="12">
                  <c:v>0</c:v>
                </c:pt>
                <c:pt idx="13">
                  <c:v>10013.841000000002</c:v>
                </c:pt>
                <c:pt idx="14">
                  <c:v>0</c:v>
                </c:pt>
                <c:pt idx="15">
                  <c:v>190.52699999999996</c:v>
                </c:pt>
                <c:pt idx="16">
                  <c:v>0</c:v>
                </c:pt>
                <c:pt idx="17">
                  <c:v>0</c:v>
                </c:pt>
                <c:pt idx="18">
                  <c:v>86992.294999999998</c:v>
                </c:pt>
                <c:pt idx="19">
                  <c:v>10131.58</c:v>
                </c:pt>
                <c:pt idx="20">
                  <c:v>42834.512000000002</c:v>
                </c:pt>
                <c:pt idx="21">
                  <c:v>11449.576999999999</c:v>
                </c:pt>
                <c:pt idx="22">
                  <c:v>185620.92199999996</c:v>
                </c:pt>
                <c:pt idx="23">
                  <c:v>1247.348</c:v>
                </c:pt>
                <c:pt idx="24">
                  <c:v>77732.748999999996</c:v>
                </c:pt>
                <c:pt idx="25">
                  <c:v>0</c:v>
                </c:pt>
                <c:pt idx="26">
                  <c:v>30393.22</c:v>
                </c:pt>
                <c:pt idx="27">
                  <c:v>34053.786</c:v>
                </c:pt>
                <c:pt idx="28">
                  <c:v>0</c:v>
                </c:pt>
                <c:pt idx="29">
                  <c:v>23441.565999999995</c:v>
                </c:pt>
                <c:pt idx="30">
                  <c:v>0</c:v>
                </c:pt>
                <c:pt idx="31">
                  <c:v>3552.0149999999999</c:v>
                </c:pt>
                <c:pt idx="32">
                  <c:v>21010.628000000001</c:v>
                </c:pt>
                <c:pt idx="33">
                  <c:v>237716.981</c:v>
                </c:pt>
                <c:pt idx="34">
                  <c:v>7048.0450000000001</c:v>
                </c:pt>
                <c:pt idx="35">
                  <c:v>10745.691000000001</c:v>
                </c:pt>
                <c:pt idx="36">
                  <c:v>0</c:v>
                </c:pt>
                <c:pt idx="37">
                  <c:v>0</c:v>
                </c:pt>
                <c:pt idx="38">
                  <c:v>85615.225999999995</c:v>
                </c:pt>
                <c:pt idx="39">
                  <c:v>201927.60399999999</c:v>
                </c:pt>
                <c:pt idx="40">
                  <c:v>66532.184999999998</c:v>
                </c:pt>
                <c:pt idx="41">
                  <c:v>52994.535000000011</c:v>
                </c:pt>
                <c:pt idx="42">
                  <c:v>172721.50200000004</c:v>
                </c:pt>
                <c:pt idx="43">
                  <c:v>0</c:v>
                </c:pt>
                <c:pt idx="44">
                  <c:v>17573.600999999999</c:v>
                </c:pt>
                <c:pt idx="45">
                  <c:v>106237.523</c:v>
                </c:pt>
                <c:pt idx="46">
                  <c:v>75588.710999999981</c:v>
                </c:pt>
                <c:pt idx="47">
                  <c:v>197008.08100000001</c:v>
                </c:pt>
                <c:pt idx="48">
                  <c:v>30623.134999999995</c:v>
                </c:pt>
                <c:pt idx="49">
                  <c:v>9617.116</c:v>
                </c:pt>
                <c:pt idx="50">
                  <c:v>84170.819000000018</c:v>
                </c:pt>
                <c:pt idx="51">
                  <c:v>0</c:v>
                </c:pt>
                <c:pt idx="52">
                  <c:v>118646.36900000001</c:v>
                </c:pt>
                <c:pt idx="53">
                  <c:v>13051.786</c:v>
                </c:pt>
                <c:pt idx="54">
                  <c:v>86248.811000000002</c:v>
                </c:pt>
                <c:pt idx="55">
                  <c:v>23976.651999999995</c:v>
                </c:pt>
                <c:pt idx="56">
                  <c:v>0</c:v>
                </c:pt>
                <c:pt idx="57">
                  <c:v>868545.45600000001</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再エネ比較シート!$BG$72:$BG$161</c:f>
              <c:numCache>
                <c:formatCode>#,##0_);[Red]\(#,##0\)</c:formatCode>
                <c:ptCount val="90"/>
                <c:pt idx="0">
                  <c:v>0</c:v>
                </c:pt>
                <c:pt idx="1">
                  <c:v>4551.268</c:v>
                </c:pt>
                <c:pt idx="2">
                  <c:v>0</c:v>
                </c:pt>
                <c:pt idx="3">
                  <c:v>1876.8810000000001</c:v>
                </c:pt>
                <c:pt idx="4">
                  <c:v>13765.064</c:v>
                </c:pt>
                <c:pt idx="5">
                  <c:v>0</c:v>
                </c:pt>
                <c:pt idx="6">
                  <c:v>5599.9860000000008</c:v>
                </c:pt>
                <c:pt idx="7">
                  <c:v>369.61599999999999</c:v>
                </c:pt>
                <c:pt idx="8">
                  <c:v>0</c:v>
                </c:pt>
                <c:pt idx="9">
                  <c:v>0</c:v>
                </c:pt>
                <c:pt idx="10">
                  <c:v>0</c:v>
                </c:pt>
                <c:pt idx="11">
                  <c:v>0</c:v>
                </c:pt>
                <c:pt idx="12">
                  <c:v>0</c:v>
                </c:pt>
                <c:pt idx="13">
                  <c:v>0</c:v>
                </c:pt>
                <c:pt idx="14">
                  <c:v>0</c:v>
                </c:pt>
                <c:pt idx="15">
                  <c:v>0</c:v>
                </c:pt>
                <c:pt idx="16">
                  <c:v>0</c:v>
                </c:pt>
                <c:pt idx="17">
                  <c:v>0</c:v>
                </c:pt>
                <c:pt idx="18">
                  <c:v>2858.64</c:v>
                </c:pt>
                <c:pt idx="19">
                  <c:v>0</c:v>
                </c:pt>
                <c:pt idx="20">
                  <c:v>0</c:v>
                </c:pt>
                <c:pt idx="21">
                  <c:v>0</c:v>
                </c:pt>
                <c:pt idx="22">
                  <c:v>2419.94</c:v>
                </c:pt>
                <c:pt idx="23">
                  <c:v>0</c:v>
                </c:pt>
                <c:pt idx="24">
                  <c:v>569.53999999999985</c:v>
                </c:pt>
                <c:pt idx="25">
                  <c:v>607.24699999999996</c:v>
                </c:pt>
                <c:pt idx="26">
                  <c:v>0</c:v>
                </c:pt>
                <c:pt idx="27">
                  <c:v>0</c:v>
                </c:pt>
                <c:pt idx="28">
                  <c:v>0</c:v>
                </c:pt>
                <c:pt idx="29">
                  <c:v>641.75199999999995</c:v>
                </c:pt>
                <c:pt idx="30">
                  <c:v>0</c:v>
                </c:pt>
                <c:pt idx="31">
                  <c:v>0</c:v>
                </c:pt>
                <c:pt idx="32">
                  <c:v>0</c:v>
                </c:pt>
                <c:pt idx="33">
                  <c:v>9302.7379999999994</c:v>
                </c:pt>
                <c:pt idx="34">
                  <c:v>0</c:v>
                </c:pt>
                <c:pt idx="35">
                  <c:v>0</c:v>
                </c:pt>
                <c:pt idx="36">
                  <c:v>381.75099999999992</c:v>
                </c:pt>
                <c:pt idx="37">
                  <c:v>0</c:v>
                </c:pt>
                <c:pt idx="38">
                  <c:v>8364.3920000000016</c:v>
                </c:pt>
                <c:pt idx="39">
                  <c:v>769.26099999999997</c:v>
                </c:pt>
                <c:pt idx="40">
                  <c:v>0</c:v>
                </c:pt>
                <c:pt idx="41">
                  <c:v>2854.1239999999993</c:v>
                </c:pt>
                <c:pt idx="42">
                  <c:v>4192.9610000000002</c:v>
                </c:pt>
                <c:pt idx="43">
                  <c:v>0</c:v>
                </c:pt>
                <c:pt idx="44">
                  <c:v>0</c:v>
                </c:pt>
                <c:pt idx="45">
                  <c:v>0</c:v>
                </c:pt>
                <c:pt idx="46">
                  <c:v>0</c:v>
                </c:pt>
                <c:pt idx="47">
                  <c:v>7398.616</c:v>
                </c:pt>
                <c:pt idx="48">
                  <c:v>793.072</c:v>
                </c:pt>
                <c:pt idx="49">
                  <c:v>0</c:v>
                </c:pt>
                <c:pt idx="50">
                  <c:v>8515.3960000000006</c:v>
                </c:pt>
                <c:pt idx="51">
                  <c:v>0</c:v>
                </c:pt>
                <c:pt idx="52">
                  <c:v>2158.0630000000006</c:v>
                </c:pt>
                <c:pt idx="53">
                  <c:v>0</c:v>
                </c:pt>
                <c:pt idx="54">
                  <c:v>1655.877</c:v>
                </c:pt>
                <c:pt idx="55">
                  <c:v>0</c:v>
                </c:pt>
                <c:pt idx="56">
                  <c:v>0</c:v>
                </c:pt>
                <c:pt idx="57">
                  <c:v>49299.434999999998</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再エネ比較シート!$BH$72:$BH$161</c:f>
              <c:numCache>
                <c:formatCode>#,##0_);[Red]\(#,##0\)</c:formatCode>
                <c:ptCount val="90"/>
                <c:pt idx="0">
                  <c:v>0</c:v>
                </c:pt>
                <c:pt idx="1">
                  <c:v>2.698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0.98099999999999987</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再エネ比較シート!$BI$72:$BI$161</c:f>
              <c:numCache>
                <c:formatCode>#,##0_);[Red]\(#,##0\)</c:formatCode>
                <c:ptCount val="90"/>
                <c:pt idx="0">
                  <c:v>163023.35700000002</c:v>
                </c:pt>
                <c:pt idx="1">
                  <c:v>1735879.439</c:v>
                </c:pt>
                <c:pt idx="2">
                  <c:v>83163.897999999986</c:v>
                </c:pt>
                <c:pt idx="3">
                  <c:v>1321580.9070000001</c:v>
                </c:pt>
                <c:pt idx="4">
                  <c:v>1841422.7209999999</c:v>
                </c:pt>
                <c:pt idx="5">
                  <c:v>96233.524999999994</c:v>
                </c:pt>
                <c:pt idx="6">
                  <c:v>713500.75600000005</c:v>
                </c:pt>
                <c:pt idx="7">
                  <c:v>250904.93600000002</c:v>
                </c:pt>
                <c:pt idx="8">
                  <c:v>349558.90899999999</c:v>
                </c:pt>
                <c:pt idx="9">
                  <c:v>169751.24299999999</c:v>
                </c:pt>
                <c:pt idx="10">
                  <c:v>117517.36800000002</c:v>
                </c:pt>
                <c:pt idx="11">
                  <c:v>273783.29399999999</c:v>
                </c:pt>
                <c:pt idx="12">
                  <c:v>848607.54399999988</c:v>
                </c:pt>
                <c:pt idx="13">
                  <c:v>323873.47600000002</c:v>
                </c:pt>
                <c:pt idx="14">
                  <c:v>520870.20399999997</c:v>
                </c:pt>
                <c:pt idx="15">
                  <c:v>335699.81900000002</c:v>
                </c:pt>
                <c:pt idx="16">
                  <c:v>241848.92200000002</c:v>
                </c:pt>
                <c:pt idx="17">
                  <c:v>232392.511</c:v>
                </c:pt>
                <c:pt idx="18">
                  <c:v>844790.41100000008</c:v>
                </c:pt>
                <c:pt idx="19">
                  <c:v>227408.35200000001</c:v>
                </c:pt>
                <c:pt idx="20">
                  <c:v>225921.89600000001</c:v>
                </c:pt>
                <c:pt idx="21">
                  <c:v>398347.522</c:v>
                </c:pt>
                <c:pt idx="22">
                  <c:v>4208567.6830000002</c:v>
                </c:pt>
                <c:pt idx="23">
                  <c:v>353926.054</c:v>
                </c:pt>
                <c:pt idx="24">
                  <c:v>2347071.1710000001</c:v>
                </c:pt>
                <c:pt idx="25">
                  <c:v>185678.66400000002</c:v>
                </c:pt>
                <c:pt idx="26">
                  <c:v>412768.88600000006</c:v>
                </c:pt>
                <c:pt idx="27">
                  <c:v>423443.34799999994</c:v>
                </c:pt>
                <c:pt idx="28">
                  <c:v>116568.07699999999</c:v>
                </c:pt>
                <c:pt idx="29">
                  <c:v>171040.32699999999</c:v>
                </c:pt>
                <c:pt idx="30">
                  <c:v>151553.90400000001</c:v>
                </c:pt>
                <c:pt idx="31">
                  <c:v>169529.73200000002</c:v>
                </c:pt>
                <c:pt idx="32">
                  <c:v>164250.43899999998</c:v>
                </c:pt>
                <c:pt idx="33">
                  <c:v>428376.92200000002</c:v>
                </c:pt>
                <c:pt idx="34">
                  <c:v>522310.57099999994</c:v>
                </c:pt>
                <c:pt idx="35">
                  <c:v>263161.49900000001</c:v>
                </c:pt>
                <c:pt idx="36">
                  <c:v>243173.51899999997</c:v>
                </c:pt>
                <c:pt idx="37">
                  <c:v>667482.39799999993</c:v>
                </c:pt>
                <c:pt idx="38">
                  <c:v>653628.23300000001</c:v>
                </c:pt>
                <c:pt idx="39">
                  <c:v>958817.96600000013</c:v>
                </c:pt>
                <c:pt idx="40">
                  <c:v>1053576.2609999999</c:v>
                </c:pt>
                <c:pt idx="41">
                  <c:v>110869.29100000001</c:v>
                </c:pt>
                <c:pt idx="42">
                  <c:v>394613.4</c:v>
                </c:pt>
                <c:pt idx="43">
                  <c:v>275973.00199999998</c:v>
                </c:pt>
                <c:pt idx="44">
                  <c:v>518737.57000000007</c:v>
                </c:pt>
                <c:pt idx="45">
                  <c:v>233449.73300000001</c:v>
                </c:pt>
                <c:pt idx="46">
                  <c:v>492794.745</c:v>
                </c:pt>
                <c:pt idx="47">
                  <c:v>3949770.963</c:v>
                </c:pt>
                <c:pt idx="48">
                  <c:v>373727.04499999998</c:v>
                </c:pt>
                <c:pt idx="49">
                  <c:v>598579.7300000001</c:v>
                </c:pt>
                <c:pt idx="50">
                  <c:v>757505.06499999994</c:v>
                </c:pt>
                <c:pt idx="51">
                  <c:v>137522.516</c:v>
                </c:pt>
                <c:pt idx="52">
                  <c:v>932537.54099999985</c:v>
                </c:pt>
                <c:pt idx="53">
                  <c:v>933999.799</c:v>
                </c:pt>
                <c:pt idx="54">
                  <c:v>815238.37699999998</c:v>
                </c:pt>
                <c:pt idx="55">
                  <c:v>939616.00700000022</c:v>
                </c:pt>
                <c:pt idx="56">
                  <c:v>710959.22</c:v>
                </c:pt>
                <c:pt idx="57">
                  <c:v>2636926.781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再エネ比較シート!$CO$13:$CO$42</c:f>
              <c:numCache>
                <c:formatCode>0.0%</c:formatCode>
                <c:ptCount val="30"/>
                <c:pt idx="0">
                  <c:v>7.4873342675433871E-2</c:v>
                </c:pt>
                <c:pt idx="1">
                  <c:v>5.0543457387563849E-2</c:v>
                </c:pt>
                <c:pt idx="2">
                  <c:v>9.1781171565916531E-2</c:v>
                </c:pt>
                <c:pt idx="3">
                  <c:v>6.133141934326216E-2</c:v>
                </c:pt>
                <c:pt idx="4">
                  <c:v>7.3469387755102047E-2</c:v>
                </c:pt>
                <c:pt idx="5">
                  <c:v>7.5882170946573093E-3</c:v>
                </c:pt>
                <c:pt idx="6">
                  <c:v>8.4554492280346408E-2</c:v>
                </c:pt>
                <c:pt idx="7">
                  <c:v>8.527644230769231E-2</c:v>
                </c:pt>
                <c:pt idx="8">
                  <c:v>5.527805527805528E-2</c:v>
                </c:pt>
                <c:pt idx="9">
                  <c:v>6.8150732451880192E-2</c:v>
                </c:pt>
                <c:pt idx="10">
                  <c:v>8.818885204484446E-2</c:v>
                </c:pt>
                <c:pt idx="11">
                  <c:v>0.10301922526371424</c:v>
                </c:pt>
                <c:pt idx="12">
                  <c:v>6.2124248496993988E-2</c:v>
                </c:pt>
                <c:pt idx="13">
                  <c:v>7.0411424410372583E-2</c:v>
                </c:pt>
                <c:pt idx="14">
                  <c:v>3.9752757241546477E-2</c:v>
                </c:pt>
                <c:pt idx="15">
                  <c:v>9.0290719344017889E-2</c:v>
                </c:pt>
                <c:pt idx="16">
                  <c:v>2.7035107200820023E-2</c:v>
                </c:pt>
                <c:pt idx="17">
                  <c:v>0.10006385113563805</c:v>
                </c:pt>
                <c:pt idx="18">
                  <c:v>6.616948006676103E-2</c:v>
                </c:pt>
                <c:pt idx="19">
                  <c:v>8.887761275590858E-2</c:v>
                </c:pt>
                <c:pt idx="20">
                  <c:v>6.93792493737765E-2</c:v>
                </c:pt>
                <c:pt idx="21">
                  <c:v>5.2799932658515542E-2</c:v>
                </c:pt>
                <c:pt idx="22">
                  <c:v>6.2533670382495549E-2</c:v>
                </c:pt>
                <c:pt idx="23">
                  <c:v>0.10525197185094223</c:v>
                </c:pt>
                <c:pt idx="24">
                  <c:v>0.13026179851845338</c:v>
                </c:pt>
                <c:pt idx="25">
                  <c:v>2.1992514011985338E-2</c:v>
                </c:pt>
                <c:pt idx="26">
                  <c:v>0.1466443809921768</c:v>
                </c:pt>
                <c:pt idx="27">
                  <c:v>0.10446454625036475</c:v>
                </c:pt>
                <c:pt idx="28">
                  <c:v>8.1760716098371239E-2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再エネ比較シート!$CC$13:$CC$42</c:f>
              <c:numCache>
                <c:formatCode>0.0%</c:formatCode>
                <c:ptCount val="30"/>
                <c:pt idx="0">
                  <c:v>3.3225340411414069E-2</c:v>
                </c:pt>
                <c:pt idx="1">
                  <c:v>2.7073483529873897E-2</c:v>
                </c:pt>
                <c:pt idx="2">
                  <c:v>2.6828932782226943E-2</c:v>
                </c:pt>
                <c:pt idx="3">
                  <c:v>2.4539469598703127E-2</c:v>
                </c:pt>
                <c:pt idx="4">
                  <c:v>4.443295668608737E-2</c:v>
                </c:pt>
                <c:pt idx="5">
                  <c:v>3.8779786028002145E-3</c:v>
                </c:pt>
                <c:pt idx="6">
                  <c:v>3.5743294524113851E-2</c:v>
                </c:pt>
                <c:pt idx="7">
                  <c:v>3.6962513048107437E-2</c:v>
                </c:pt>
                <c:pt idx="8">
                  <c:v>1.2660639575032533E-2</c:v>
                </c:pt>
                <c:pt idx="9">
                  <c:v>2.5361664634714749E-2</c:v>
                </c:pt>
                <c:pt idx="10">
                  <c:v>1.7905663465935272E-2</c:v>
                </c:pt>
                <c:pt idx="11">
                  <c:v>6.4796865872681436E-2</c:v>
                </c:pt>
                <c:pt idx="12">
                  <c:v>3.4960810503485311E-2</c:v>
                </c:pt>
                <c:pt idx="13">
                  <c:v>3.2527234286825239E-2</c:v>
                </c:pt>
                <c:pt idx="14">
                  <c:v>7.8962273514573984E-3</c:v>
                </c:pt>
                <c:pt idx="15">
                  <c:v>2.2082943350683389E-2</c:v>
                </c:pt>
                <c:pt idx="16">
                  <c:v>1.6992066086911086E-2</c:v>
                </c:pt>
                <c:pt idx="17">
                  <c:v>2.7077022388144637E-2</c:v>
                </c:pt>
                <c:pt idx="18">
                  <c:v>2.9369317463569609E-2</c:v>
                </c:pt>
                <c:pt idx="19">
                  <c:v>5.5939553652039897E-2</c:v>
                </c:pt>
                <c:pt idx="20">
                  <c:v>3.7516444608693911E-2</c:v>
                </c:pt>
                <c:pt idx="21">
                  <c:v>2.8029608067263106E-2</c:v>
                </c:pt>
                <c:pt idx="22">
                  <c:v>2.3168504029573267E-2</c:v>
                </c:pt>
                <c:pt idx="23">
                  <c:v>6.311762732331587E-2</c:v>
                </c:pt>
                <c:pt idx="24">
                  <c:v>5.9672626070882064E-2</c:v>
                </c:pt>
                <c:pt idx="25">
                  <c:v>9.186684235569037E-3</c:v>
                </c:pt>
                <c:pt idx="26">
                  <c:v>6.4516755231983886E-2</c:v>
                </c:pt>
                <c:pt idx="27">
                  <c:v>6.4883953646713566E-2</c:v>
                </c:pt>
                <c:pt idx="28">
                  <c:v>4.5469029001802906E-2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再エネ比較シート!$CD$13:$CD$42</c:f>
              <c:numCache>
                <c:formatCode>0.0%</c:formatCode>
                <c:ptCount val="30"/>
                <c:pt idx="0">
                  <c:v>0.32735929409012438</c:v>
                </c:pt>
                <c:pt idx="1">
                  <c:v>4.3815082833635208E-2</c:v>
                </c:pt>
                <c:pt idx="2">
                  <c:v>0.25099469135421476</c:v>
                </c:pt>
                <c:pt idx="3">
                  <c:v>0.15840150618859694</c:v>
                </c:pt>
                <c:pt idx="4">
                  <c:v>4.4931655396766836E-2</c:v>
                </c:pt>
                <c:pt idx="5">
                  <c:v>1.8309284020550837E-2</c:v>
                </c:pt>
                <c:pt idx="6">
                  <c:v>0.17549017600725786</c:v>
                </c:pt>
                <c:pt idx="7">
                  <c:v>1.7244119946122516E-2</c:v>
                </c:pt>
                <c:pt idx="8">
                  <c:v>4.3589583885694852E-2</c:v>
                </c:pt>
                <c:pt idx="9">
                  <c:v>3.4722193546887464E-2</c:v>
                </c:pt>
                <c:pt idx="10">
                  <c:v>0.13231656427761168</c:v>
                </c:pt>
                <c:pt idx="11">
                  <c:v>9.5512311843436004E-2</c:v>
                </c:pt>
                <c:pt idx="12">
                  <c:v>1.0321572791560818E-2</c:v>
                </c:pt>
                <c:pt idx="13">
                  <c:v>0.28374368920961368</c:v>
                </c:pt>
                <c:pt idx="14">
                  <c:v>2.0994481025609891E-3</c:v>
                </c:pt>
                <c:pt idx="15">
                  <c:v>0.2148681881035534</c:v>
                </c:pt>
                <c:pt idx="16">
                  <c:v>2.0881727155496826E-2</c:v>
                </c:pt>
                <c:pt idx="17">
                  <c:v>6.0757488449739029E-2</c:v>
                </c:pt>
                <c:pt idx="18">
                  <c:v>1.3198168175424463E-2</c:v>
                </c:pt>
                <c:pt idx="19">
                  <c:v>0.48509674053201646</c:v>
                </c:pt>
                <c:pt idx="20">
                  <c:v>3.673101931991346E-2</c:v>
                </c:pt>
                <c:pt idx="21">
                  <c:v>1.685699660771799E-2</c:v>
                </c:pt>
                <c:pt idx="22">
                  <c:v>2.750843318973779E-2</c:v>
                </c:pt>
                <c:pt idx="23">
                  <c:v>5.3195484030295191E-2</c:v>
                </c:pt>
                <c:pt idx="24">
                  <c:v>0.21570550434058566</c:v>
                </c:pt>
                <c:pt idx="25">
                  <c:v>0.13300153074033397</c:v>
                </c:pt>
                <c:pt idx="26">
                  <c:v>0.25071612452893821</c:v>
                </c:pt>
                <c:pt idx="27">
                  <c:v>0.36472050565937908</c:v>
                </c:pt>
                <c:pt idx="28">
                  <c:v>5.0453295510503836E-2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再エネ比較シート!$CE$13:$CE$42</c:f>
              <c:numCache>
                <c:formatCode>0.0%</c:formatCode>
                <c:ptCount val="30"/>
                <c:pt idx="0">
                  <c:v>0</c:v>
                </c:pt>
                <c:pt idx="1">
                  <c:v>0</c:v>
                </c:pt>
                <c:pt idx="2">
                  <c:v>0</c:v>
                </c:pt>
                <c:pt idx="3">
                  <c:v>0</c:v>
                </c:pt>
                <c:pt idx="4">
                  <c:v>0</c:v>
                </c:pt>
                <c:pt idx="5">
                  <c:v>0.12962768480589115</c:v>
                </c:pt>
                <c:pt idx="6">
                  <c:v>0</c:v>
                </c:pt>
                <c:pt idx="7">
                  <c:v>0</c:v>
                </c:pt>
                <c:pt idx="8">
                  <c:v>0</c:v>
                </c:pt>
                <c:pt idx="9">
                  <c:v>0</c:v>
                </c:pt>
                <c:pt idx="10">
                  <c:v>0</c:v>
                </c:pt>
                <c:pt idx="11">
                  <c:v>0</c:v>
                </c:pt>
                <c:pt idx="12">
                  <c:v>0</c:v>
                </c:pt>
                <c:pt idx="13">
                  <c:v>0</c:v>
                </c:pt>
                <c:pt idx="14">
                  <c:v>0</c:v>
                </c:pt>
                <c:pt idx="15">
                  <c:v>0</c:v>
                </c:pt>
                <c:pt idx="16">
                  <c:v>0</c:v>
                </c:pt>
                <c:pt idx="17">
                  <c:v>0</c:v>
                </c:pt>
                <c:pt idx="18">
                  <c:v>0</c:v>
                </c:pt>
                <c:pt idx="19">
                  <c:v>8.5176849614381572E-2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再エネ比較シート!$CF$13:$CF$42</c:f>
              <c:numCache>
                <c:formatCode>0.0%</c:formatCode>
                <c:ptCount val="30"/>
                <c:pt idx="0">
                  <c:v>7.0765618663370434E-4</c:v>
                </c:pt>
                <c:pt idx="1">
                  <c:v>1.9933623529012085E-4</c:v>
                </c:pt>
                <c:pt idx="2">
                  <c:v>1.3717577168184259E-3</c:v>
                </c:pt>
                <c:pt idx="3">
                  <c:v>0</c:v>
                </c:pt>
                <c:pt idx="4">
                  <c:v>0</c:v>
                </c:pt>
                <c:pt idx="5">
                  <c:v>0</c:v>
                </c:pt>
                <c:pt idx="6">
                  <c:v>2.3900116789868939E-4</c:v>
                </c:pt>
                <c:pt idx="7">
                  <c:v>0</c:v>
                </c:pt>
                <c:pt idx="8">
                  <c:v>4.3912659924365965E-4</c:v>
                </c:pt>
                <c:pt idx="9">
                  <c:v>0</c:v>
                </c:pt>
                <c:pt idx="10">
                  <c:v>1.7485454056088314E-4</c:v>
                </c:pt>
                <c:pt idx="11">
                  <c:v>3.5968225452163096E-3</c:v>
                </c:pt>
                <c:pt idx="12">
                  <c:v>0</c:v>
                </c:pt>
                <c:pt idx="13">
                  <c:v>2.1428275910567673E-2</c:v>
                </c:pt>
                <c:pt idx="14">
                  <c:v>0</c:v>
                </c:pt>
                <c:pt idx="15">
                  <c:v>5.397309646641979E-4</c:v>
                </c:pt>
                <c:pt idx="16">
                  <c:v>0</c:v>
                </c:pt>
                <c:pt idx="17">
                  <c:v>0</c:v>
                </c:pt>
                <c:pt idx="18">
                  <c:v>0</c:v>
                </c:pt>
                <c:pt idx="19">
                  <c:v>2.100359660156121E-2</c:v>
                </c:pt>
                <c:pt idx="20">
                  <c:v>0</c:v>
                </c:pt>
                <c:pt idx="21">
                  <c:v>4.4783069455729896E-4</c:v>
                </c:pt>
                <c:pt idx="22">
                  <c:v>0</c:v>
                </c:pt>
                <c:pt idx="23">
                  <c:v>9.8257189946483899E-4</c:v>
                </c:pt>
                <c:pt idx="24">
                  <c:v>4.4404676486087735E-4</c:v>
                </c:pt>
                <c:pt idx="25">
                  <c:v>0</c:v>
                </c:pt>
                <c:pt idx="26">
                  <c:v>5.8837985819434595E-3</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再エネ比較シート!$CH$13:$CH$42</c:f>
              <c:numCache>
                <c:formatCode>0.0%</c:formatCode>
                <c:ptCount val="30"/>
                <c:pt idx="0">
                  <c:v>0</c:v>
                </c:pt>
                <c:pt idx="1">
                  <c:v>0</c:v>
                </c:pt>
                <c:pt idx="2">
                  <c:v>0</c:v>
                </c:pt>
                <c:pt idx="3">
                  <c:v>0.91867994086673477</c:v>
                </c:pt>
                <c:pt idx="4">
                  <c:v>3.2941156972995864E-2</c:v>
                </c:pt>
                <c:pt idx="5">
                  <c:v>1.3117258808897426E-2</c:v>
                </c:pt>
                <c:pt idx="6">
                  <c:v>1.1754336561937851E-2</c:v>
                </c:pt>
                <c:pt idx="7">
                  <c:v>0</c:v>
                </c:pt>
                <c:pt idx="8">
                  <c:v>6.480251631404396E-3</c:v>
                </c:pt>
                <c:pt idx="9">
                  <c:v>0</c:v>
                </c:pt>
                <c:pt idx="10">
                  <c:v>0</c:v>
                </c:pt>
                <c:pt idx="11">
                  <c:v>0</c:v>
                </c:pt>
                <c:pt idx="12">
                  <c:v>0</c:v>
                </c:pt>
                <c:pt idx="13">
                  <c:v>0</c:v>
                </c:pt>
                <c:pt idx="14">
                  <c:v>0</c:v>
                </c:pt>
                <c:pt idx="15">
                  <c:v>0</c:v>
                </c:pt>
                <c:pt idx="16">
                  <c:v>2.3286293886138527E-2</c:v>
                </c:pt>
                <c:pt idx="17">
                  <c:v>0</c:v>
                </c:pt>
                <c:pt idx="18">
                  <c:v>0</c:v>
                </c:pt>
                <c:pt idx="19">
                  <c:v>2.3117166070900703E-2</c:v>
                </c:pt>
                <c:pt idx="20">
                  <c:v>0</c:v>
                </c:pt>
                <c:pt idx="21">
                  <c:v>0</c:v>
                </c:pt>
                <c:pt idx="22">
                  <c:v>5.0750910555443938E-4</c:v>
                </c:pt>
                <c:pt idx="23">
                  <c:v>0</c:v>
                </c:pt>
                <c:pt idx="24">
                  <c:v>2.9662442542476774E-3</c:v>
                </c:pt>
                <c:pt idx="25">
                  <c:v>2.8471266719525749E-4</c:v>
                </c:pt>
                <c:pt idx="26">
                  <c:v>1.3705278978181206E-2</c:v>
                </c:pt>
                <c:pt idx="27">
                  <c:v>2.0468313401264746E-2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再エネ比較シート!$CI$13:$CI$42</c:f>
              <c:numCache>
                <c:formatCode>0.0%</c:formatCode>
                <c:ptCount val="30"/>
                <c:pt idx="0">
                  <c:v>0.36129229068817209</c:v>
                </c:pt>
                <c:pt idx="1">
                  <c:v>7.1087902598799227E-2</c:v>
                </c:pt>
                <c:pt idx="2">
                  <c:v>0.27919538185326015</c:v>
                </c:pt>
                <c:pt idx="3">
                  <c:v>1.1016209166540347</c:v>
                </c:pt>
                <c:pt idx="4">
                  <c:v>0.12230576905585006</c:v>
                </c:pt>
                <c:pt idx="5">
                  <c:v>0.16493220623813964</c:v>
                </c:pt>
                <c:pt idx="6">
                  <c:v>0.22322680826120822</c:v>
                </c:pt>
                <c:pt idx="7">
                  <c:v>5.4206632994229946E-2</c:v>
                </c:pt>
                <c:pt idx="8">
                  <c:v>6.3169601691375435E-2</c:v>
                </c:pt>
                <c:pt idx="9">
                  <c:v>6.0083858181602209E-2</c:v>
                </c:pt>
                <c:pt idx="10">
                  <c:v>0.15039708228410784</c:v>
                </c:pt>
                <c:pt idx="11">
                  <c:v>0.16390600026133376</c:v>
                </c:pt>
                <c:pt idx="12">
                  <c:v>4.5282383295046129E-2</c:v>
                </c:pt>
                <c:pt idx="13">
                  <c:v>0.3376991994070066</c:v>
                </c:pt>
                <c:pt idx="14">
                  <c:v>9.9956754540183861E-3</c:v>
                </c:pt>
                <c:pt idx="15">
                  <c:v>0.23749086241890099</c:v>
                </c:pt>
                <c:pt idx="16">
                  <c:v>6.1160087128546446E-2</c:v>
                </c:pt>
                <c:pt idx="17">
                  <c:v>8.783451083788367E-2</c:v>
                </c:pt>
                <c:pt idx="18">
                  <c:v>4.2567485638994075E-2</c:v>
                </c:pt>
                <c:pt idx="19">
                  <c:v>0.67033390647089985</c:v>
                </c:pt>
                <c:pt idx="20">
                  <c:v>7.4247463928607371E-2</c:v>
                </c:pt>
                <c:pt idx="21">
                  <c:v>4.5334435369538392E-2</c:v>
                </c:pt>
                <c:pt idx="22">
                  <c:v>5.118444632486549E-2</c:v>
                </c:pt>
                <c:pt idx="23">
                  <c:v>0.11729568325307591</c:v>
                </c:pt>
                <c:pt idx="24">
                  <c:v>0.27878842143057625</c:v>
                </c:pt>
                <c:pt idx="25">
                  <c:v>0.14247292764309827</c:v>
                </c:pt>
                <c:pt idx="26">
                  <c:v>0.3348219573210468</c:v>
                </c:pt>
                <c:pt idx="27">
                  <c:v>0.45007277270735735</c:v>
                </c:pt>
                <c:pt idx="28">
                  <c:v>9.5922324512306742E-2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再エネ比較シート!$BE$13:$BE$42</c:f>
              <c:numCache>
                <c:formatCode>#,##0_);[Red]\(#,##0\)</c:formatCode>
                <c:ptCount val="30"/>
                <c:pt idx="0">
                  <c:v>17149.199999999946</c:v>
                </c:pt>
                <c:pt idx="1">
                  <c:v>11836.999999999975</c:v>
                </c:pt>
                <c:pt idx="2">
                  <c:v>17045.499999999978</c:v>
                </c:pt>
                <c:pt idx="3">
                  <c:v>16557.019999999931</c:v>
                </c:pt>
                <c:pt idx="4">
                  <c:v>16507.66399999995</c:v>
                </c:pt>
                <c:pt idx="5">
                  <c:v>2198.6940000000022</c:v>
                </c:pt>
                <c:pt idx="6">
                  <c:v>18928.799999999901</c:v>
                </c:pt>
                <c:pt idx="7">
                  <c:v>19578.499999999909</c:v>
                </c:pt>
                <c:pt idx="8">
                  <c:v>11351.578999999967</c:v>
                </c:pt>
                <c:pt idx="9">
                  <c:v>15611.999999999925</c:v>
                </c:pt>
                <c:pt idx="10">
                  <c:v>22379.208999999904</c:v>
                </c:pt>
                <c:pt idx="11">
                  <c:v>22612.149999999841</c:v>
                </c:pt>
                <c:pt idx="12">
                  <c:v>13036.021999999974</c:v>
                </c:pt>
                <c:pt idx="13">
                  <c:v>16566.799999999901</c:v>
                </c:pt>
                <c:pt idx="14">
                  <c:v>8040.4999999999964</c:v>
                </c:pt>
                <c:pt idx="15">
                  <c:v>18814.799999999897</c:v>
                </c:pt>
                <c:pt idx="16">
                  <c:v>6221.1130000000039</c:v>
                </c:pt>
                <c:pt idx="17">
                  <c:v>21074.499999999913</c:v>
                </c:pt>
                <c:pt idx="18">
                  <c:v>13520.999999999951</c:v>
                </c:pt>
                <c:pt idx="19">
                  <c:v>24728.16399999991</c:v>
                </c:pt>
                <c:pt idx="20">
                  <c:v>14144.69999999993</c:v>
                </c:pt>
                <c:pt idx="21">
                  <c:v>11375.799999999954</c:v>
                </c:pt>
                <c:pt idx="22">
                  <c:v>13062.29999999997</c:v>
                </c:pt>
                <c:pt idx="23">
                  <c:v>20762.199999999924</c:v>
                </c:pt>
                <c:pt idx="24">
                  <c:v>29368.223000000071</c:v>
                </c:pt>
                <c:pt idx="25">
                  <c:v>5369.9010000000071</c:v>
                </c:pt>
                <c:pt idx="26">
                  <c:v>30638.400000000205</c:v>
                </c:pt>
                <c:pt idx="27">
                  <c:v>21324.415999999947</c:v>
                </c:pt>
                <c:pt idx="28">
                  <c:v>15162.39999999994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再エネ比較シート!$BF$13:$BF$42</c:f>
              <c:numCache>
                <c:formatCode>#,##0_);[Red]\(#,##0\)</c:formatCode>
                <c:ptCount val="30"/>
                <c:pt idx="0">
                  <c:v>153300.20000000007</c:v>
                </c:pt>
                <c:pt idx="1">
                  <c:v>17380.599999999991</c:v>
                </c:pt>
                <c:pt idx="2">
                  <c:v>144681.99999999997</c:v>
                </c:pt>
                <c:pt idx="3">
                  <c:v>96966.099999999919</c:v>
                </c:pt>
                <c:pt idx="4">
                  <c:v>15145.250000000007</c:v>
                </c:pt>
                <c:pt idx="5">
                  <c:v>9418.34</c:v>
                </c:pt>
                <c:pt idx="6">
                  <c:v>84318.899999999936</c:v>
                </c:pt>
                <c:pt idx="7">
                  <c:v>8287.1000000000022</c:v>
                </c:pt>
                <c:pt idx="8">
                  <c:v>35459.040000000008</c:v>
                </c:pt>
                <c:pt idx="9">
                  <c:v>19392.400000000009</c:v>
                </c:pt>
                <c:pt idx="10">
                  <c:v>150041.76000000015</c:v>
                </c:pt>
                <c:pt idx="11">
                  <c:v>30240.630000000016</c:v>
                </c:pt>
                <c:pt idx="12">
                  <c:v>3491.83</c:v>
                </c:pt>
                <c:pt idx="13">
                  <c:v>131117.69999999984</c:v>
                </c:pt>
                <c:pt idx="14">
                  <c:v>1939.6000000000001</c:v>
                </c:pt>
                <c:pt idx="15">
                  <c:v>166095.70000000004</c:v>
                </c:pt>
                <c:pt idx="16">
                  <c:v>6936.3649999999943</c:v>
                </c:pt>
                <c:pt idx="17">
                  <c:v>42904.200000000004</c:v>
                </c:pt>
                <c:pt idx="18">
                  <c:v>5512.8</c:v>
                </c:pt>
                <c:pt idx="19">
                  <c:v>194556.1000000005</c:v>
                </c:pt>
                <c:pt idx="20">
                  <c:v>12564.599999999995</c:v>
                </c:pt>
                <c:pt idx="21">
                  <c:v>6207.0999999999967</c:v>
                </c:pt>
                <c:pt idx="22">
                  <c:v>14071.199999999997</c:v>
                </c:pt>
                <c:pt idx="23">
                  <c:v>15875.999999999996</c:v>
                </c:pt>
                <c:pt idx="24">
                  <c:v>96317.979999999967</c:v>
                </c:pt>
                <c:pt idx="25">
                  <c:v>70535.500000000015</c:v>
                </c:pt>
                <c:pt idx="26">
                  <c:v>108023.7999999998</c:v>
                </c:pt>
                <c:pt idx="27">
                  <c:v>108753.60000000002</c:v>
                </c:pt>
                <c:pt idx="28">
                  <c:v>15264.600000000006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再エネ比較シート!$BG$13:$BG$42</c:f>
              <c:numCache>
                <c:formatCode>#,##0_);[Red]\(#,##0\)</c:formatCode>
                <c:ptCount val="30"/>
                <c:pt idx="0">
                  <c:v>0</c:v>
                </c:pt>
                <c:pt idx="1">
                  <c:v>0</c:v>
                </c:pt>
                <c:pt idx="2">
                  <c:v>0</c:v>
                </c:pt>
                <c:pt idx="3">
                  <c:v>0</c:v>
                </c:pt>
                <c:pt idx="4">
                  <c:v>0</c:v>
                </c:pt>
                <c:pt idx="5">
                  <c:v>40600</c:v>
                </c:pt>
                <c:pt idx="6">
                  <c:v>0</c:v>
                </c:pt>
                <c:pt idx="7">
                  <c:v>0</c:v>
                </c:pt>
                <c:pt idx="8">
                  <c:v>0</c:v>
                </c:pt>
                <c:pt idx="9">
                  <c:v>0</c:v>
                </c:pt>
                <c:pt idx="10">
                  <c:v>0</c:v>
                </c:pt>
                <c:pt idx="11">
                  <c:v>0</c:v>
                </c:pt>
                <c:pt idx="12">
                  <c:v>0</c:v>
                </c:pt>
                <c:pt idx="13">
                  <c:v>0</c:v>
                </c:pt>
                <c:pt idx="14">
                  <c:v>0</c:v>
                </c:pt>
                <c:pt idx="15">
                  <c:v>0</c:v>
                </c:pt>
                <c:pt idx="16">
                  <c:v>0</c:v>
                </c:pt>
                <c:pt idx="17">
                  <c:v>0</c:v>
                </c:pt>
                <c:pt idx="18">
                  <c:v>0</c:v>
                </c:pt>
                <c:pt idx="19">
                  <c:v>20800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再エネ比較シート!$BH$13:$BH$42</c:f>
              <c:numCache>
                <c:formatCode>#,##0_);[Red]\(#,##0\)</c:formatCode>
                <c:ptCount val="30"/>
                <c:pt idx="0">
                  <c:v>83.4</c:v>
                </c:pt>
                <c:pt idx="1">
                  <c:v>19.899999999999999</c:v>
                </c:pt>
                <c:pt idx="2">
                  <c:v>199</c:v>
                </c:pt>
                <c:pt idx="3">
                  <c:v>0</c:v>
                </c:pt>
                <c:pt idx="4">
                  <c:v>0</c:v>
                </c:pt>
                <c:pt idx="5">
                  <c:v>0</c:v>
                </c:pt>
                <c:pt idx="6">
                  <c:v>28.9</c:v>
                </c:pt>
                <c:pt idx="7">
                  <c:v>0</c:v>
                </c:pt>
                <c:pt idx="8">
                  <c:v>89.9</c:v>
                </c:pt>
                <c:pt idx="9">
                  <c:v>0</c:v>
                </c:pt>
                <c:pt idx="10">
                  <c:v>49.9</c:v>
                </c:pt>
                <c:pt idx="11">
                  <c:v>286.60000000000002</c:v>
                </c:pt>
                <c:pt idx="12">
                  <c:v>0</c:v>
                </c:pt>
                <c:pt idx="13">
                  <c:v>2492</c:v>
                </c:pt>
                <c:pt idx="14">
                  <c:v>0</c:v>
                </c:pt>
                <c:pt idx="15">
                  <c:v>105</c:v>
                </c:pt>
                <c:pt idx="16">
                  <c:v>0</c:v>
                </c:pt>
                <c:pt idx="17">
                  <c:v>0</c:v>
                </c:pt>
                <c:pt idx="18">
                  <c:v>0</c:v>
                </c:pt>
                <c:pt idx="19">
                  <c:v>2120</c:v>
                </c:pt>
                <c:pt idx="20">
                  <c:v>0</c:v>
                </c:pt>
                <c:pt idx="21">
                  <c:v>41.5</c:v>
                </c:pt>
                <c:pt idx="22">
                  <c:v>0</c:v>
                </c:pt>
                <c:pt idx="23">
                  <c:v>73.8</c:v>
                </c:pt>
                <c:pt idx="24">
                  <c:v>49.9</c:v>
                </c:pt>
                <c:pt idx="25">
                  <c:v>0</c:v>
                </c:pt>
                <c:pt idx="26">
                  <c:v>638</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再エネ比較シート!$BJ$13:$BJ$42</c:f>
              <c:numCache>
                <c:formatCode>#,##0_);[Red]\(#,##0\)</c:formatCode>
                <c:ptCount val="30"/>
                <c:pt idx="0">
                  <c:v>0</c:v>
                </c:pt>
                <c:pt idx="1">
                  <c:v>0</c:v>
                </c:pt>
                <c:pt idx="2">
                  <c:v>0</c:v>
                </c:pt>
                <c:pt idx="3">
                  <c:v>106148</c:v>
                </c:pt>
                <c:pt idx="4">
                  <c:v>2095.8000000000002</c:v>
                </c:pt>
                <c:pt idx="5">
                  <c:v>1273.5999999999999</c:v>
                </c:pt>
                <c:pt idx="6">
                  <c:v>1066</c:v>
                </c:pt>
                <c:pt idx="7">
                  <c:v>0</c:v>
                </c:pt>
                <c:pt idx="8">
                  <c:v>995</c:v>
                </c:pt>
                <c:pt idx="9">
                  <c:v>0</c:v>
                </c:pt>
                <c:pt idx="10">
                  <c:v>0</c:v>
                </c:pt>
                <c:pt idx="11">
                  <c:v>0</c:v>
                </c:pt>
                <c:pt idx="12">
                  <c:v>0</c:v>
                </c:pt>
                <c:pt idx="13">
                  <c:v>0</c:v>
                </c:pt>
                <c:pt idx="14">
                  <c:v>0</c:v>
                </c:pt>
                <c:pt idx="15">
                  <c:v>0</c:v>
                </c:pt>
                <c:pt idx="16">
                  <c:v>1460</c:v>
                </c:pt>
                <c:pt idx="17">
                  <c:v>0</c:v>
                </c:pt>
                <c:pt idx="18">
                  <c:v>0</c:v>
                </c:pt>
                <c:pt idx="19">
                  <c:v>1750</c:v>
                </c:pt>
                <c:pt idx="20">
                  <c:v>0</c:v>
                </c:pt>
                <c:pt idx="21">
                  <c:v>0</c:v>
                </c:pt>
                <c:pt idx="22">
                  <c:v>49</c:v>
                </c:pt>
                <c:pt idx="23">
                  <c:v>0</c:v>
                </c:pt>
                <c:pt idx="24">
                  <c:v>250</c:v>
                </c:pt>
                <c:pt idx="25">
                  <c:v>28.5</c:v>
                </c:pt>
                <c:pt idx="26">
                  <c:v>1114.5820000000001</c:v>
                </c:pt>
                <c:pt idx="27">
                  <c:v>1152</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再エネ比較シート!$BK$13:$BK$42</c:f>
              <c:numCache>
                <c:formatCode>#,##0_);[Red]\(#,##0\)</c:formatCode>
                <c:ptCount val="30"/>
                <c:pt idx="0">
                  <c:v>170532.80000000002</c:v>
                </c:pt>
                <c:pt idx="1">
                  <c:v>29237.499999999967</c:v>
                </c:pt>
                <c:pt idx="2">
                  <c:v>161926.49999999994</c:v>
                </c:pt>
                <c:pt idx="3">
                  <c:v>219671.11999999985</c:v>
                </c:pt>
                <c:pt idx="4">
                  <c:v>33748.713999999956</c:v>
                </c:pt>
                <c:pt idx="5">
                  <c:v>53490.633999999998</c:v>
                </c:pt>
                <c:pt idx="6">
                  <c:v>104342.59999999983</c:v>
                </c:pt>
                <c:pt idx="7">
                  <c:v>27865.599999999911</c:v>
                </c:pt>
                <c:pt idx="8">
                  <c:v>47895.518999999978</c:v>
                </c:pt>
                <c:pt idx="9">
                  <c:v>35004.399999999936</c:v>
                </c:pt>
                <c:pt idx="10">
                  <c:v>172470.86900000006</c:v>
                </c:pt>
                <c:pt idx="11">
                  <c:v>53139.379999999852</c:v>
                </c:pt>
                <c:pt idx="12">
                  <c:v>16527.851999999973</c:v>
                </c:pt>
                <c:pt idx="13">
                  <c:v>150176.49999999974</c:v>
                </c:pt>
                <c:pt idx="14">
                  <c:v>9980.0999999999967</c:v>
                </c:pt>
                <c:pt idx="15">
                  <c:v>185015.49999999994</c:v>
                </c:pt>
                <c:pt idx="16">
                  <c:v>14617.477999999999</c:v>
                </c:pt>
                <c:pt idx="17">
                  <c:v>63978.699999999917</c:v>
                </c:pt>
                <c:pt idx="18">
                  <c:v>19033.799999999952</c:v>
                </c:pt>
                <c:pt idx="19">
                  <c:v>243954.2640000004</c:v>
                </c:pt>
                <c:pt idx="20">
                  <c:v>26709.299999999923</c:v>
                </c:pt>
                <c:pt idx="21">
                  <c:v>17624.399999999951</c:v>
                </c:pt>
                <c:pt idx="22">
                  <c:v>27182.499999999967</c:v>
                </c:pt>
                <c:pt idx="23">
                  <c:v>36711.999999999927</c:v>
                </c:pt>
                <c:pt idx="24">
                  <c:v>125986.10300000003</c:v>
                </c:pt>
                <c:pt idx="25">
                  <c:v>75933.901000000027</c:v>
                </c:pt>
                <c:pt idx="26">
                  <c:v>140414.78200000001</c:v>
                </c:pt>
                <c:pt idx="27">
                  <c:v>131230.01599999997</c:v>
                </c:pt>
                <c:pt idx="28">
                  <c:v>30426.999999999945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再エネ比較シート!$BO$13:$BO$42</c:f>
              <c:numCache>
                <c:formatCode>#,##0_);[Red]\(#,##0\)</c:formatCode>
                <c:ptCount val="30"/>
                <c:pt idx="0">
                  <c:v>20581.097903999937</c:v>
                </c:pt>
                <c:pt idx="1">
                  <c:v>14205.82043999997</c:v>
                </c:pt>
                <c:pt idx="2">
                  <c:v>20456.645459999971</c:v>
                </c:pt>
                <c:pt idx="3">
                  <c:v>19870.410842399917</c:v>
                </c:pt>
                <c:pt idx="4">
                  <c:v>19811.177719679938</c:v>
                </c:pt>
                <c:pt idx="5">
                  <c:v>2638.6966432800027</c:v>
                </c:pt>
                <c:pt idx="6">
                  <c:v>22716.831455999876</c:v>
                </c:pt>
                <c:pt idx="7">
                  <c:v>23496.54941999989</c:v>
                </c:pt>
                <c:pt idx="8">
                  <c:v>13623.25698947996</c:v>
                </c:pt>
                <c:pt idx="9">
                  <c:v>18736.27343999991</c:v>
                </c:pt>
                <c:pt idx="10">
                  <c:v>26857.736305079885</c:v>
                </c:pt>
                <c:pt idx="11">
                  <c:v>27137.293457999807</c:v>
                </c:pt>
                <c:pt idx="12">
                  <c:v>15644.790722639967</c:v>
                </c:pt>
                <c:pt idx="13">
                  <c:v>19882.148015999883</c:v>
                </c:pt>
                <c:pt idx="14">
                  <c:v>9649.564859999995</c:v>
                </c:pt>
                <c:pt idx="15">
                  <c:v>22580.017775999873</c:v>
                </c:pt>
                <c:pt idx="16">
                  <c:v>7466.0821335600049</c:v>
                </c:pt>
                <c:pt idx="17">
                  <c:v>25291.928939999892</c:v>
                </c:pt>
                <c:pt idx="18">
                  <c:v>16226.82251999994</c:v>
                </c:pt>
                <c:pt idx="19">
                  <c:v>29676.764179679889</c:v>
                </c:pt>
                <c:pt idx="20">
                  <c:v>16975.337363999915</c:v>
                </c:pt>
                <c:pt idx="21">
                  <c:v>13652.325095999942</c:v>
                </c:pt>
                <c:pt idx="22">
                  <c:v>15676.327475999962</c:v>
                </c:pt>
                <c:pt idx="23">
                  <c:v>24917.131463999907</c:v>
                </c:pt>
                <c:pt idx="24">
                  <c:v>35245.391786760083</c:v>
                </c:pt>
                <c:pt idx="25">
                  <c:v>6444.5255881200083</c:v>
                </c:pt>
                <c:pt idx="26">
                  <c:v>36769.756608000251</c:v>
                </c:pt>
                <c:pt idx="27">
                  <c:v>25591.858129919936</c:v>
                </c:pt>
                <c:pt idx="28">
                  <c:v>18196.699487999926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再エネ比較シート!$BP$13:$BP$42</c:f>
              <c:numCache>
                <c:formatCode>#,##0_);[Red]\(#,##0\)</c:formatCode>
                <c:ptCount val="30"/>
                <c:pt idx="0">
                  <c:v>202779.3725520001</c:v>
                </c:pt>
                <c:pt idx="1">
                  <c:v>22990.362455999988</c:v>
                </c:pt>
                <c:pt idx="2">
                  <c:v>191379.56231999997</c:v>
                </c:pt>
                <c:pt idx="3">
                  <c:v>128262.8784359999</c:v>
                </c:pt>
                <c:pt idx="4">
                  <c:v>20033.530890000013</c:v>
                </c:pt>
                <c:pt idx="5">
                  <c:v>12458.2034184</c:v>
                </c:pt>
                <c:pt idx="6">
                  <c:v>111533.66816399992</c:v>
                </c:pt>
                <c:pt idx="7">
                  <c:v>10961.844396000004</c:v>
                </c:pt>
                <c:pt idx="8">
                  <c:v>46903.799750400009</c:v>
                </c:pt>
                <c:pt idx="9">
                  <c:v>25651.49102400001</c:v>
                </c:pt>
                <c:pt idx="10">
                  <c:v>198469.23845760018</c:v>
                </c:pt>
                <c:pt idx="11">
                  <c:v>40001.095738800017</c:v>
                </c:pt>
                <c:pt idx="12">
                  <c:v>4618.8530507999994</c:v>
                </c:pt>
                <c:pt idx="13">
                  <c:v>173437.24885199979</c:v>
                </c:pt>
                <c:pt idx="14">
                  <c:v>2565.6252960000006</c:v>
                </c:pt>
                <c:pt idx="15">
                  <c:v>219704.7481320001</c:v>
                </c:pt>
                <c:pt idx="16">
                  <c:v>9175.1461673999929</c:v>
                </c:pt>
                <c:pt idx="17">
                  <c:v>56751.959591999999</c:v>
                </c:pt>
                <c:pt idx="18">
                  <c:v>7292.1113280000009</c:v>
                </c:pt>
                <c:pt idx="19">
                  <c:v>257351.02683600062</c:v>
                </c:pt>
                <c:pt idx="20">
                  <c:v>16619.950295999992</c:v>
                </c:pt>
                <c:pt idx="21">
                  <c:v>8210.503595999995</c:v>
                </c:pt>
                <c:pt idx="22">
                  <c:v>18612.820511999995</c:v>
                </c:pt>
                <c:pt idx="23">
                  <c:v>21000.137759999994</c:v>
                </c:pt>
                <c:pt idx="24">
                  <c:v>127405.57122479995</c:v>
                </c:pt>
                <c:pt idx="25">
                  <c:v>93301.537980000023</c:v>
                </c:pt>
                <c:pt idx="26">
                  <c:v>142889.56168799973</c:v>
                </c:pt>
                <c:pt idx="27">
                  <c:v>143854.91193600005</c:v>
                </c:pt>
                <c:pt idx="28">
                  <c:v>20191.402296000007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再エネ比較シート!$BQ$13:$BQ$42</c:f>
              <c:numCache>
                <c:formatCode>#,##0_);[Red]\(#,##0\)</c:formatCode>
                <c:ptCount val="30"/>
                <c:pt idx="0">
                  <c:v>0</c:v>
                </c:pt>
                <c:pt idx="1">
                  <c:v>0</c:v>
                </c:pt>
                <c:pt idx="2">
                  <c:v>0</c:v>
                </c:pt>
                <c:pt idx="3">
                  <c:v>0</c:v>
                </c:pt>
                <c:pt idx="4">
                  <c:v>0</c:v>
                </c:pt>
                <c:pt idx="5">
                  <c:v>88202.687999999995</c:v>
                </c:pt>
                <c:pt idx="6">
                  <c:v>0</c:v>
                </c:pt>
                <c:pt idx="7">
                  <c:v>0</c:v>
                </c:pt>
                <c:pt idx="8">
                  <c:v>0</c:v>
                </c:pt>
                <c:pt idx="9">
                  <c:v>0</c:v>
                </c:pt>
                <c:pt idx="10">
                  <c:v>0</c:v>
                </c:pt>
                <c:pt idx="11">
                  <c:v>0</c:v>
                </c:pt>
                <c:pt idx="12">
                  <c:v>0</c:v>
                </c:pt>
                <c:pt idx="13">
                  <c:v>0</c:v>
                </c:pt>
                <c:pt idx="14">
                  <c:v>0</c:v>
                </c:pt>
                <c:pt idx="15">
                  <c:v>0</c:v>
                </c:pt>
                <c:pt idx="16">
                  <c:v>0</c:v>
                </c:pt>
                <c:pt idx="17">
                  <c:v>0</c:v>
                </c:pt>
                <c:pt idx="18">
                  <c:v>0</c:v>
                </c:pt>
                <c:pt idx="19">
                  <c:v>45187.584000000003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再エネ比較シート!$BR$13:$BR$42</c:f>
              <c:numCache>
                <c:formatCode>#,##0_);[Red]\(#,##0\)</c:formatCode>
                <c:ptCount val="30"/>
                <c:pt idx="0">
                  <c:v>438.35039999999998</c:v>
                </c:pt>
                <c:pt idx="1">
                  <c:v>104.59439999999999</c:v>
                </c:pt>
                <c:pt idx="2">
                  <c:v>1045.944</c:v>
                </c:pt>
                <c:pt idx="3">
                  <c:v>0</c:v>
                </c:pt>
                <c:pt idx="4">
                  <c:v>0</c:v>
                </c:pt>
                <c:pt idx="5">
                  <c:v>0</c:v>
                </c:pt>
                <c:pt idx="6">
                  <c:v>151.89839999999998</c:v>
                </c:pt>
                <c:pt idx="7">
                  <c:v>0</c:v>
                </c:pt>
                <c:pt idx="8">
                  <c:v>472.51439999999997</c:v>
                </c:pt>
                <c:pt idx="9">
                  <c:v>0</c:v>
                </c:pt>
                <c:pt idx="10">
                  <c:v>262.27440000000001</c:v>
                </c:pt>
                <c:pt idx="11">
                  <c:v>1506.3696</c:v>
                </c:pt>
                <c:pt idx="12">
                  <c:v>0</c:v>
                </c:pt>
                <c:pt idx="13">
                  <c:v>13097.951999999999</c:v>
                </c:pt>
                <c:pt idx="14">
                  <c:v>0</c:v>
                </c:pt>
                <c:pt idx="15">
                  <c:v>551.88</c:v>
                </c:pt>
                <c:pt idx="16">
                  <c:v>0</c:v>
                </c:pt>
                <c:pt idx="17">
                  <c:v>0</c:v>
                </c:pt>
                <c:pt idx="18">
                  <c:v>0</c:v>
                </c:pt>
                <c:pt idx="19">
                  <c:v>11142.72</c:v>
                </c:pt>
                <c:pt idx="20">
                  <c:v>0</c:v>
                </c:pt>
                <c:pt idx="21">
                  <c:v>218.124</c:v>
                </c:pt>
                <c:pt idx="22">
                  <c:v>0</c:v>
                </c:pt>
                <c:pt idx="23">
                  <c:v>387.89279999999997</c:v>
                </c:pt>
                <c:pt idx="24">
                  <c:v>262.27440000000001</c:v>
                </c:pt>
                <c:pt idx="25">
                  <c:v>0</c:v>
                </c:pt>
                <c:pt idx="26">
                  <c:v>3353.328</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再エネ比較シート!$BT$13:$BT$42</c:f>
              <c:numCache>
                <c:formatCode>#,##0_);[Red]\(#,##0\)</c:formatCode>
                <c:ptCount val="30"/>
                <c:pt idx="0">
                  <c:v>0</c:v>
                </c:pt>
                <c:pt idx="1">
                  <c:v>0</c:v>
                </c:pt>
                <c:pt idx="2">
                  <c:v>0</c:v>
                </c:pt>
                <c:pt idx="3">
                  <c:v>743885.18400000001</c:v>
                </c:pt>
                <c:pt idx="4">
                  <c:v>14687.366400000001</c:v>
                </c:pt>
                <c:pt idx="5">
                  <c:v>8925.3888000000006</c:v>
                </c:pt>
                <c:pt idx="6">
                  <c:v>7470.5280000000002</c:v>
                </c:pt>
                <c:pt idx="7">
                  <c:v>0</c:v>
                </c:pt>
                <c:pt idx="8">
                  <c:v>6972.96</c:v>
                </c:pt>
                <c:pt idx="9">
                  <c:v>0</c:v>
                </c:pt>
                <c:pt idx="10">
                  <c:v>0</c:v>
                </c:pt>
                <c:pt idx="11">
                  <c:v>0</c:v>
                </c:pt>
                <c:pt idx="12">
                  <c:v>0</c:v>
                </c:pt>
                <c:pt idx="13">
                  <c:v>0</c:v>
                </c:pt>
                <c:pt idx="14">
                  <c:v>0</c:v>
                </c:pt>
                <c:pt idx="15">
                  <c:v>0</c:v>
                </c:pt>
                <c:pt idx="16">
                  <c:v>10231.68</c:v>
                </c:pt>
                <c:pt idx="17">
                  <c:v>0</c:v>
                </c:pt>
                <c:pt idx="18">
                  <c:v>0</c:v>
                </c:pt>
                <c:pt idx="19">
                  <c:v>12264</c:v>
                </c:pt>
                <c:pt idx="20">
                  <c:v>0</c:v>
                </c:pt>
                <c:pt idx="21">
                  <c:v>0</c:v>
                </c:pt>
                <c:pt idx="22">
                  <c:v>343.392</c:v>
                </c:pt>
                <c:pt idx="23">
                  <c:v>0</c:v>
                </c:pt>
                <c:pt idx="24">
                  <c:v>1752</c:v>
                </c:pt>
                <c:pt idx="25">
                  <c:v>199.72800000000001</c:v>
                </c:pt>
                <c:pt idx="26">
                  <c:v>7810.9906560000018</c:v>
                </c:pt>
                <c:pt idx="27">
                  <c:v>8073.2160000000003</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再エネ比較シート!$BU$13:$BU$42</c:f>
              <c:numCache>
                <c:formatCode>#,##0_);[Red]\(#,##0\)</c:formatCode>
                <c:ptCount val="30"/>
                <c:pt idx="0">
                  <c:v>223798.82085600003</c:v>
                </c:pt>
                <c:pt idx="1">
                  <c:v>37300.777295999957</c:v>
                </c:pt>
                <c:pt idx="2">
                  <c:v>212882.15177999993</c:v>
                </c:pt>
                <c:pt idx="3">
                  <c:v>892018.47327839979</c:v>
                </c:pt>
                <c:pt idx="4">
                  <c:v>54532.075009679946</c:v>
                </c:pt>
                <c:pt idx="5">
                  <c:v>112224.97686168</c:v>
                </c:pt>
                <c:pt idx="6">
                  <c:v>141872.92601999978</c:v>
                </c:pt>
                <c:pt idx="7">
                  <c:v>34458.393815999894</c:v>
                </c:pt>
                <c:pt idx="8">
                  <c:v>67972.531139879968</c:v>
                </c:pt>
                <c:pt idx="9">
                  <c:v>44387.76446399992</c:v>
                </c:pt>
                <c:pt idx="10">
                  <c:v>225589.24916268006</c:v>
                </c:pt>
                <c:pt idx="11">
                  <c:v>68644.758796799826</c:v>
                </c:pt>
                <c:pt idx="12">
                  <c:v>20263.643773439966</c:v>
                </c:pt>
                <c:pt idx="13">
                  <c:v>206417.34886799965</c:v>
                </c:pt>
                <c:pt idx="14">
                  <c:v>12215.190155999995</c:v>
                </c:pt>
                <c:pt idx="15">
                  <c:v>242836.64590799998</c:v>
                </c:pt>
                <c:pt idx="16">
                  <c:v>26872.90830096</c:v>
                </c:pt>
                <c:pt idx="17">
                  <c:v>82043.888531999895</c:v>
                </c:pt>
                <c:pt idx="18">
                  <c:v>23518.933847999942</c:v>
                </c:pt>
                <c:pt idx="19">
                  <c:v>355622.09501568053</c:v>
                </c:pt>
                <c:pt idx="20">
                  <c:v>33595.287659999907</c:v>
                </c:pt>
                <c:pt idx="21">
                  <c:v>22080.952691999937</c:v>
                </c:pt>
                <c:pt idx="22">
                  <c:v>34632.539987999953</c:v>
                </c:pt>
                <c:pt idx="23">
                  <c:v>46305.162023999903</c:v>
                </c:pt>
                <c:pt idx="24">
                  <c:v>164665.23741156003</c:v>
                </c:pt>
                <c:pt idx="25">
                  <c:v>99945.791568120039</c:v>
                </c:pt>
                <c:pt idx="26">
                  <c:v>190823.636952</c:v>
                </c:pt>
                <c:pt idx="27">
                  <c:v>177519.98606591998</c:v>
                </c:pt>
                <c:pt idx="28">
                  <c:v>38388.101783999933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筑紫野市</c:v>
                </c:pt>
              </c:strCache>
            </c:strRef>
          </c:cat>
          <c:val>
            <c:numRef>
              <c:f>①CO2排出量の現状把握!$AX$43:$AX$45</c:f>
              <c:numCache>
                <c:formatCode>0%</c:formatCode>
                <c:ptCount val="3"/>
                <c:pt idx="0">
                  <c:v>0.42072759503743129</c:v>
                </c:pt>
                <c:pt idx="1">
                  <c:v>0.43367093607839285</c:v>
                </c:pt>
                <c:pt idx="2">
                  <c:v>0.13236247600880496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筑紫野市</c:v>
                </c:pt>
              </c:strCache>
            </c:strRef>
          </c:cat>
          <c:val>
            <c:numRef>
              <c:f>①CO2排出量の現状把握!$AY$43:$AY$45</c:f>
              <c:numCache>
                <c:formatCode>0%</c:formatCode>
                <c:ptCount val="3"/>
                <c:pt idx="0">
                  <c:v>0.19118662390594171</c:v>
                </c:pt>
                <c:pt idx="1">
                  <c:v>0.1930031878080356</c:v>
                </c:pt>
                <c:pt idx="2">
                  <c:v>0.26973950488858672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筑紫野市</c:v>
                </c:pt>
              </c:strCache>
            </c:strRef>
          </c:cat>
          <c:val>
            <c:numRef>
              <c:f>①CO2排出量の現状把握!$AZ$43:$AZ$45</c:f>
              <c:numCache>
                <c:formatCode>0%</c:formatCode>
                <c:ptCount val="3"/>
                <c:pt idx="0">
                  <c:v>0.18034974026133399</c:v>
                </c:pt>
                <c:pt idx="1">
                  <c:v>0.15469800211570925</c:v>
                </c:pt>
                <c:pt idx="2">
                  <c:v>0.26296264005791009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筑紫野市</c:v>
                </c:pt>
              </c:strCache>
            </c:strRef>
          </c:cat>
          <c:val>
            <c:numRef>
              <c:f>①CO2排出量の現状把握!$BA$43:$BA$45</c:f>
              <c:numCache>
                <c:formatCode>0%</c:formatCode>
                <c:ptCount val="3"/>
                <c:pt idx="0">
                  <c:v>0.19226168778726088</c:v>
                </c:pt>
                <c:pt idx="1">
                  <c:v>0.20482177869326973</c:v>
                </c:pt>
                <c:pt idx="2">
                  <c:v>0.31534749613408841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筑紫野市</c:v>
                </c:pt>
              </c:strCache>
            </c:strRef>
          </c:cat>
          <c:val>
            <c:numRef>
              <c:f>①CO2排出量の現状把握!$BB$43:$BB$45</c:f>
              <c:numCache>
                <c:formatCode>0%</c:formatCode>
                <c:ptCount val="3"/>
                <c:pt idx="0">
                  <c:v>1.5474353008032191E-2</c:v>
                </c:pt>
                <c:pt idx="1">
                  <c:v>1.3806095304592727E-2</c:v>
                </c:pt>
                <c:pt idx="2">
                  <c:v>1.958788291060988E-2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29289</c:v>
                </c:pt>
                <c:pt idx="1">
                  <c:v>29289</c:v>
                </c:pt>
                <c:pt idx="2">
                  <c:v>29289</c:v>
                </c:pt>
                <c:pt idx="3">
                  <c:v>29289</c:v>
                </c:pt>
                <c:pt idx="4">
                  <c:v>29289</c:v>
                </c:pt>
                <c:pt idx="5">
                  <c:v>31414</c:v>
                </c:pt>
                <c:pt idx="6">
                  <c:v>31414</c:v>
                </c:pt>
                <c:pt idx="7">
                  <c:v>31414</c:v>
                </c:pt>
                <c:pt idx="8">
                  <c:v>31414</c:v>
                </c:pt>
                <c:pt idx="9">
                  <c:v>31414</c:v>
                </c:pt>
                <c:pt idx="10">
                  <c:v>31414</c:v>
                </c:pt>
                <c:pt idx="11">
                  <c:v>31678</c:v>
                </c:pt>
                <c:pt idx="12">
                  <c:v>31678</c:v>
                </c:pt>
                <c:pt idx="13">
                  <c:v>31678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10.898824250737039</c:v>
                </c:pt>
                <c:pt idx="1">
                  <c:v>11.73754995667729</c:v>
                </c:pt>
                <c:pt idx="2">
                  <c:v>13.49433416452235</c:v>
                </c:pt>
                <c:pt idx="3">
                  <c:v>13.007322329853229</c:v>
                </c:pt>
                <c:pt idx="4">
                  <c:v>10.608392031848011</c:v>
                </c:pt>
                <c:pt idx="5">
                  <c:v>9.8626875207753777</c:v>
                </c:pt>
                <c:pt idx="6">
                  <c:v>8.6274889969753232</c:v>
                </c:pt>
                <c:pt idx="7">
                  <c:v>9.4909044063190517</c:v>
                </c:pt>
                <c:pt idx="8">
                  <c:v>9.3041258129090689</c:v>
                </c:pt>
                <c:pt idx="9">
                  <c:v>8.9908616673541939</c:v>
                </c:pt>
                <c:pt idx="10">
                  <c:v>7.7880747728472981</c:v>
                </c:pt>
                <c:pt idx="11">
                  <c:v>7.5082150177846891</c:v>
                </c:pt>
                <c:pt idx="12">
                  <c:v>8.2418248748366842</c:v>
                </c:pt>
                <c:pt idx="13">
                  <c:v>8.118238911576217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100383</c:v>
                </c:pt>
                <c:pt idx="1">
                  <c:v>100501</c:v>
                </c:pt>
                <c:pt idx="2">
                  <c:v>101071</c:v>
                </c:pt>
                <c:pt idx="3">
                  <c:v>102097</c:v>
                </c:pt>
                <c:pt idx="4">
                  <c:v>102228</c:v>
                </c:pt>
                <c:pt idx="5">
                  <c:v>102421</c:v>
                </c:pt>
                <c:pt idx="6">
                  <c:v>102459</c:v>
                </c:pt>
                <c:pt idx="7">
                  <c:v>103312</c:v>
                </c:pt>
                <c:pt idx="8">
                  <c:v>103731</c:v>
                </c:pt>
                <c:pt idx="9">
                  <c:v>103853</c:v>
                </c:pt>
                <c:pt idx="10">
                  <c:v>104038</c:v>
                </c:pt>
                <c:pt idx="11">
                  <c:v>104616</c:v>
                </c:pt>
                <c:pt idx="12">
                  <c:v>105692</c:v>
                </c:pt>
                <c:pt idx="13">
                  <c:v>106442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筑紫野市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1595</v>
      </c>
    </row>
    <row r="8" spans="1:6" ht="21.95" customHeight="1">
      <c r="B8" s="851" t="s">
        <v>10</v>
      </c>
      <c r="C8" s="6" t="s">
        <v>11</v>
      </c>
      <c r="D8" s="990" t="s">
        <v>12</v>
      </c>
      <c r="E8" s="981" t="s">
        <v>1596</v>
      </c>
    </row>
    <row r="9" spans="1:6" ht="21.95" customHeight="1">
      <c r="B9" s="851" t="s">
        <v>1600</v>
      </c>
      <c r="C9" s="6" t="s">
        <v>11</v>
      </c>
      <c r="D9" s="990" t="s">
        <v>1597</v>
      </c>
      <c r="E9" s="981" t="s">
        <v>1595</v>
      </c>
    </row>
    <row r="10" spans="1:6" ht="21.95" customHeight="1">
      <c r="B10" s="851" t="s">
        <v>13</v>
      </c>
      <c r="C10" s="6" t="s">
        <v>14</v>
      </c>
      <c r="D10" s="990" t="s">
        <v>1594</v>
      </c>
      <c r="E10" s="981" t="s">
        <v>1598</v>
      </c>
    </row>
    <row r="11" spans="1:6" ht="21.95" customHeight="1">
      <c r="B11" s="853" t="s">
        <v>15</v>
      </c>
      <c r="C11" s="854" t="s">
        <v>16</v>
      </c>
      <c r="D11" s="992" t="s">
        <v>1597</v>
      </c>
      <c r="E11" s="993" t="s">
        <v>1599</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1594</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1601</v>
      </c>
      <c r="C19" s="6" t="s">
        <v>8</v>
      </c>
      <c r="D19" s="990" t="s">
        <v>1590</v>
      </c>
      <c r="E19" s="981" t="s">
        <v>24</v>
      </c>
    </row>
    <row r="20" spans="2:5" ht="21.95" customHeight="1">
      <c r="B20" s="851" t="s">
        <v>25</v>
      </c>
      <c r="C20" s="6" t="s">
        <v>14</v>
      </c>
      <c r="D20" s="990" t="s">
        <v>1591</v>
      </c>
      <c r="E20" s="981" t="s">
        <v>1592</v>
      </c>
    </row>
    <row r="21" spans="2:5" ht="21.95" customHeight="1">
      <c r="B21" s="851" t="s">
        <v>1602</v>
      </c>
      <c r="C21" s="6" t="s">
        <v>8</v>
      </c>
      <c r="D21" s="990" t="s">
        <v>1590</v>
      </c>
      <c r="E21" s="981" t="s">
        <v>26</v>
      </c>
    </row>
    <row r="22" spans="2:5" ht="21.95" customHeight="1">
      <c r="B22" s="851" t="s">
        <v>27</v>
      </c>
      <c r="C22" s="6" t="s">
        <v>14</v>
      </c>
      <c r="D22" s="990" t="s">
        <v>1591</v>
      </c>
      <c r="E22" s="981" t="s">
        <v>1593</v>
      </c>
    </row>
    <row r="23" spans="2:5" ht="21.95" customHeight="1">
      <c r="B23" s="851" t="s">
        <v>1603</v>
      </c>
      <c r="C23" s="6" t="s">
        <v>28</v>
      </c>
      <c r="D23" s="990" t="s">
        <v>1590</v>
      </c>
      <c r="E23" s="981" t="s">
        <v>29</v>
      </c>
    </row>
    <row r="24" spans="2:5" ht="21.95" customHeight="1">
      <c r="B24" s="390" t="s">
        <v>30</v>
      </c>
      <c r="C24" s="391"/>
      <c r="D24" s="392"/>
      <c r="E24" s="393"/>
    </row>
    <row r="25" spans="2:5" ht="21.95" customHeight="1">
      <c r="B25" s="851" t="s">
        <v>31</v>
      </c>
      <c r="C25" s="6" t="s">
        <v>32</v>
      </c>
      <c r="D25" s="990" t="s">
        <v>1591</v>
      </c>
      <c r="E25" s="981" t="s">
        <v>33</v>
      </c>
    </row>
    <row r="26" spans="2:5" ht="21.95" customHeight="1">
      <c r="B26" s="390" t="s">
        <v>34</v>
      </c>
      <c r="C26" s="394"/>
      <c r="D26" s="392"/>
      <c r="E26" s="393"/>
    </row>
    <row r="27" spans="2:5" ht="21.95" customHeight="1">
      <c r="B27" s="853" t="s">
        <v>1604</v>
      </c>
      <c r="C27" s="854" t="s">
        <v>28</v>
      </c>
      <c r="D27" s="992" t="s">
        <v>1590</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1605</v>
      </c>
      <c r="C31" s="6" t="s">
        <v>38</v>
      </c>
      <c r="D31" s="990" t="s">
        <v>1588</v>
      </c>
      <c r="E31" s="852" t="s">
        <v>39</v>
      </c>
    </row>
    <row r="32" spans="2:5" ht="21.95" customHeight="1">
      <c r="B32" s="851" t="s">
        <v>1606</v>
      </c>
      <c r="C32" s="6" t="s">
        <v>38</v>
      </c>
      <c r="D32" s="990" t="s">
        <v>1588</v>
      </c>
      <c r="E32" s="852" t="s">
        <v>40</v>
      </c>
    </row>
    <row r="33" spans="2:5" ht="33" customHeight="1">
      <c r="B33" s="851" t="s">
        <v>41</v>
      </c>
      <c r="C33" s="7" t="s">
        <v>42</v>
      </c>
      <c r="D33" s="991" t="s">
        <v>1589</v>
      </c>
      <c r="E33" s="852" t="s">
        <v>43</v>
      </c>
    </row>
    <row r="34" spans="2:5" ht="21.95" customHeight="1">
      <c r="B34" s="851" t="s">
        <v>44</v>
      </c>
      <c r="C34" s="8" t="s">
        <v>45</v>
      </c>
      <c r="D34" s="991" t="s">
        <v>1589</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1607</v>
      </c>
      <c r="E39" s="981" t="s">
        <v>1608</v>
      </c>
    </row>
    <row r="40" spans="2:5" ht="21.6" customHeight="1">
      <c r="B40" s="859" t="s">
        <v>54</v>
      </c>
      <c r="C40" s="860" t="s">
        <v>45</v>
      </c>
      <c r="D40" s="860" t="s">
        <v>1607</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1609</v>
      </c>
      <c r="C44" s="848"/>
      <c r="D44" s="849"/>
      <c r="E44" s="850"/>
    </row>
    <row r="45" spans="2:5" ht="33.6" customHeight="1">
      <c r="B45" s="851" t="s">
        <v>58</v>
      </c>
      <c r="C45" s="6" t="s">
        <v>59</v>
      </c>
      <c r="D45" s="990" t="s">
        <v>1590</v>
      </c>
      <c r="E45" s="981" t="s">
        <v>60</v>
      </c>
    </row>
    <row r="46" spans="2:5" ht="33.6" customHeight="1">
      <c r="B46" s="851" t="s">
        <v>61</v>
      </c>
      <c r="C46" s="6" t="s">
        <v>16</v>
      </c>
      <c r="D46" s="990" t="s">
        <v>1590</v>
      </c>
      <c r="E46" s="981" t="s">
        <v>62</v>
      </c>
    </row>
    <row r="47" spans="2:5" ht="21.95" customHeight="1">
      <c r="B47" s="997" t="s">
        <v>1610</v>
      </c>
      <c r="C47" s="394"/>
      <c r="D47" s="392"/>
      <c r="E47" s="393"/>
    </row>
    <row r="48" spans="2:5" ht="33.6" customHeight="1">
      <c r="B48" s="851" t="s">
        <v>63</v>
      </c>
      <c r="C48" s="6" t="s">
        <v>64</v>
      </c>
      <c r="D48" s="990" t="s">
        <v>1590</v>
      </c>
      <c r="E48" s="981" t="s">
        <v>65</v>
      </c>
    </row>
    <row r="49" spans="2:5" ht="33.6" customHeight="1">
      <c r="B49" s="851" t="s">
        <v>66</v>
      </c>
      <c r="C49" s="6" t="s">
        <v>64</v>
      </c>
      <c r="D49" s="990" t="s">
        <v>1590</v>
      </c>
      <c r="E49" s="981" t="s">
        <v>67</v>
      </c>
    </row>
    <row r="50" spans="2:5" ht="21.6" customHeight="1">
      <c r="B50" s="997" t="s">
        <v>1611</v>
      </c>
      <c r="C50" s="391"/>
      <c r="D50" s="392"/>
      <c r="E50" s="393"/>
    </row>
    <row r="51" spans="2:5" ht="21" customHeight="1">
      <c r="B51" s="851" t="s">
        <v>68</v>
      </c>
      <c r="C51" s="6" t="s">
        <v>59</v>
      </c>
      <c r="D51" s="990" t="s">
        <v>1590</v>
      </c>
      <c r="E51" s="852" t="s">
        <v>69</v>
      </c>
    </row>
    <row r="52" spans="2:5" ht="21" customHeight="1">
      <c r="B52" s="851" t="s">
        <v>70</v>
      </c>
      <c r="C52" s="6" t="s">
        <v>59</v>
      </c>
      <c r="D52" s="990" t="s">
        <v>1590</v>
      </c>
      <c r="E52" s="852" t="s">
        <v>71</v>
      </c>
    </row>
    <row r="53" spans="2:5" ht="21" customHeight="1">
      <c r="B53" s="853" t="s">
        <v>72</v>
      </c>
      <c r="C53" s="854" t="s">
        <v>16</v>
      </c>
      <c r="D53" s="992" t="s">
        <v>1590</v>
      </c>
      <c r="E53" s="855" t="s">
        <v>73</v>
      </c>
    </row>
    <row r="54" spans="2:5" ht="21.95" customHeight="1" thickBot="1">
      <c r="C54" s="3"/>
      <c r="D54" s="13"/>
    </row>
    <row r="55" spans="2:5" ht="21.95" customHeight="1" thickBot="1">
      <c r="B55" s="250" t="s">
        <v>74</v>
      </c>
      <c r="C55" s="387"/>
      <c r="D55" s="388"/>
      <c r="E55" s="389"/>
    </row>
    <row r="56" spans="2:5" ht="21.95" customHeight="1">
      <c r="B56" s="996" t="s">
        <v>1612</v>
      </c>
      <c r="C56" s="848"/>
      <c r="D56" s="849"/>
      <c r="E56" s="850"/>
    </row>
    <row r="57" spans="2:5" ht="21.95" customHeight="1">
      <c r="B57" s="851" t="s">
        <v>75</v>
      </c>
      <c r="C57" s="6" t="s">
        <v>59</v>
      </c>
      <c r="D57" s="990" t="s">
        <v>1613</v>
      </c>
      <c r="E57" s="981" t="s">
        <v>76</v>
      </c>
    </row>
    <row r="58" spans="2:5" ht="21.95" customHeight="1">
      <c r="B58" s="851" t="s">
        <v>77</v>
      </c>
      <c r="C58" s="6" t="s">
        <v>78</v>
      </c>
      <c r="D58" s="990" t="s">
        <v>1613</v>
      </c>
      <c r="E58" s="981" t="s">
        <v>79</v>
      </c>
    </row>
    <row r="59" spans="2:5" ht="33.6" customHeight="1">
      <c r="B59" s="861" t="s">
        <v>80</v>
      </c>
      <c r="C59" s="7" t="s">
        <v>78</v>
      </c>
      <c r="D59" s="990" t="s">
        <v>1613</v>
      </c>
      <c r="E59" s="998" t="s">
        <v>1614</v>
      </c>
    </row>
    <row r="60" spans="2:5" ht="51" customHeight="1">
      <c r="B60" s="862" t="s">
        <v>81</v>
      </c>
      <c r="C60" s="446" t="s">
        <v>64</v>
      </c>
      <c r="D60" s="990" t="s">
        <v>1613</v>
      </c>
      <c r="E60" s="995" t="s">
        <v>1615</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1616</v>
      </c>
    </row>
    <row r="64" spans="2:5" ht="32.1" customHeight="1">
      <c r="B64" s="853" t="s">
        <v>86</v>
      </c>
      <c r="C64" s="854" t="s">
        <v>64</v>
      </c>
      <c r="D64" s="992" t="s">
        <v>1552</v>
      </c>
      <c r="E64" s="993" t="s">
        <v>1617</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1618</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1642</v>
      </c>
      <c r="AG4" s="1058" t="s">
        <v>1642</v>
      </c>
      <c r="AH4" s="1058" t="s">
        <v>1642</v>
      </c>
      <c r="AI4" s="1058" t="s">
        <v>1642</v>
      </c>
      <c r="AJ4" s="1058" t="s">
        <v>1642</v>
      </c>
      <c r="AK4" s="1058" t="s">
        <v>1642</v>
      </c>
      <c r="AL4" s="1058" t="s">
        <v>1642</v>
      </c>
      <c r="AM4" s="1058" t="s">
        <v>1642</v>
      </c>
      <c r="AN4" s="1058" t="s">
        <v>1642</v>
      </c>
      <c r="AO4" s="1058" t="s">
        <v>1642</v>
      </c>
      <c r="AP4" s="1058" t="s">
        <v>1642</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1638</v>
      </c>
      <c r="T6" s="16"/>
      <c r="U6" s="1058" t="s">
        <v>741</v>
      </c>
      <c r="V6" s="1058" t="s">
        <v>742</v>
      </c>
      <c r="W6" s="1058" t="s">
        <v>742</v>
      </c>
      <c r="X6" s="1058" t="s">
        <v>742</v>
      </c>
      <c r="Y6" s="1058" t="s">
        <v>743</v>
      </c>
      <c r="Z6" s="1058" t="s">
        <v>744</v>
      </c>
      <c r="AA6" s="1058" t="s">
        <v>744</v>
      </c>
      <c r="AB6" s="1058" t="s">
        <v>745</v>
      </c>
      <c r="AC6" s="1058" t="s">
        <v>746</v>
      </c>
      <c r="AD6" s="1058" t="s">
        <v>1639</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1637</v>
      </c>
      <c r="BP6" s="1058" t="s">
        <v>1637</v>
      </c>
      <c r="BQ6" s="1058" t="s">
        <v>1637</v>
      </c>
      <c r="BR6" s="1058" t="s">
        <v>1637</v>
      </c>
      <c r="BS6" s="1058" t="s">
        <v>1637</v>
      </c>
      <c r="BT6" s="1058" t="s">
        <v>1637</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1644</v>
      </c>
      <c r="B9" s="70">
        <v>188</v>
      </c>
      <c r="C9" s="70">
        <v>1</v>
      </c>
      <c r="D9" s="70">
        <v>12</v>
      </c>
      <c r="E9" s="70">
        <v>1990</v>
      </c>
      <c r="F9" s="70" t="s">
        <v>787</v>
      </c>
      <c r="G9" s="70" t="s">
        <v>1645</v>
      </c>
      <c r="H9" s="70" t="s">
        <v>1646</v>
      </c>
      <c r="I9" s="148"/>
      <c r="J9" s="71">
        <v>421.22162650350259</v>
      </c>
      <c r="K9" s="71">
        <v>24.301886279074949</v>
      </c>
      <c r="L9" s="71">
        <v>71.264413109513356</v>
      </c>
      <c r="M9" s="71">
        <v>93.491304642690849</v>
      </c>
      <c r="N9" s="71">
        <v>152.62716320575029</v>
      </c>
      <c r="O9" s="71">
        <v>91.777113498954449</v>
      </c>
      <c r="P9" s="71">
        <v>133.3258688660182</v>
      </c>
      <c r="Q9" s="71">
        <v>8.9240314126715301</v>
      </c>
      <c r="R9" s="71">
        <v>0</v>
      </c>
      <c r="S9" s="71">
        <v>8.1446877192348524</v>
      </c>
      <c r="T9" s="72"/>
      <c r="U9" s="71">
        <v>31357062</v>
      </c>
      <c r="V9" s="71">
        <v>7092</v>
      </c>
      <c r="W9" s="71">
        <v>769</v>
      </c>
      <c r="X9" s="71">
        <v>35164</v>
      </c>
      <c r="Y9" s="71">
        <v>39602</v>
      </c>
      <c r="Z9" s="71">
        <v>37749</v>
      </c>
      <c r="AA9" s="71">
        <v>32373</v>
      </c>
      <c r="AB9" s="71">
        <v>144896</v>
      </c>
      <c r="AC9" s="71">
        <v>0</v>
      </c>
      <c r="AD9" s="71">
        <v>8.1446877192348524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1647</v>
      </c>
      <c r="B10" s="70">
        <v>189</v>
      </c>
      <c r="C10" s="70">
        <v>2</v>
      </c>
      <c r="D10" s="70">
        <v>12</v>
      </c>
      <c r="E10" s="70">
        <v>2005</v>
      </c>
      <c r="F10" s="70" t="s">
        <v>789</v>
      </c>
      <c r="G10" s="70" t="s">
        <v>1645</v>
      </c>
      <c r="H10" s="70" t="s">
        <v>1646</v>
      </c>
      <c r="I10" s="148"/>
      <c r="J10" s="71">
        <v>404.61730633797868</v>
      </c>
      <c r="K10" s="71">
        <v>20.978278351954881</v>
      </c>
      <c r="L10" s="71">
        <v>90.666558964838558</v>
      </c>
      <c r="M10" s="71">
        <v>181.71937600159751</v>
      </c>
      <c r="N10" s="71">
        <v>258.07502834157441</v>
      </c>
      <c r="O10" s="71">
        <v>144.7414145239913</v>
      </c>
      <c r="P10" s="71">
        <v>146.72131517391449</v>
      </c>
      <c r="Q10" s="71">
        <v>8.0036277849976596</v>
      </c>
      <c r="R10" s="71">
        <v>0</v>
      </c>
      <c r="S10" s="71">
        <v>15.783450637829811</v>
      </c>
      <c r="T10" s="72"/>
      <c r="U10" s="71">
        <v>32675105</v>
      </c>
      <c r="V10" s="71">
        <v>6512</v>
      </c>
      <c r="W10" s="71">
        <v>904</v>
      </c>
      <c r="X10" s="71">
        <v>28762</v>
      </c>
      <c r="Y10" s="71">
        <v>44815</v>
      </c>
      <c r="Z10" s="71">
        <v>68892</v>
      </c>
      <c r="AA10" s="71">
        <v>29177</v>
      </c>
      <c r="AB10" s="71">
        <v>135852</v>
      </c>
      <c r="AC10" s="71">
        <v>0</v>
      </c>
      <c r="AD10" s="71">
        <v>15.783450637829811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1648</v>
      </c>
      <c r="B11" s="70">
        <v>190</v>
      </c>
      <c r="C11" s="70">
        <v>3</v>
      </c>
      <c r="D11" s="70">
        <v>12</v>
      </c>
      <c r="E11" s="70">
        <v>2006</v>
      </c>
      <c r="F11" s="70" t="s">
        <v>790</v>
      </c>
      <c r="G11" s="70" t="s">
        <v>1645</v>
      </c>
      <c r="H11" s="70" t="s">
        <v>1646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1649</v>
      </c>
      <c r="B12" s="70">
        <v>191</v>
      </c>
      <c r="C12" s="70">
        <v>4</v>
      </c>
      <c r="D12" s="70">
        <v>12</v>
      </c>
      <c r="E12" s="70">
        <v>2007</v>
      </c>
      <c r="F12" s="70" t="s">
        <v>791</v>
      </c>
      <c r="G12" s="70" t="s">
        <v>1645</v>
      </c>
      <c r="H12" s="70" t="s">
        <v>1646</v>
      </c>
      <c r="I12" s="148"/>
      <c r="J12" s="71">
        <v>325.1710629245714</v>
      </c>
      <c r="K12" s="71">
        <v>17.458757728583151</v>
      </c>
      <c r="L12" s="71">
        <v>71.604412851155359</v>
      </c>
      <c r="M12" s="71">
        <v>169.9831611611275</v>
      </c>
      <c r="N12" s="71">
        <v>258.96381670721053</v>
      </c>
      <c r="O12" s="71">
        <v>139.6406986206041</v>
      </c>
      <c r="P12" s="71">
        <v>145.00421404937151</v>
      </c>
      <c r="Q12" s="71">
        <v>8.2668618470998805</v>
      </c>
      <c r="R12" s="71">
        <v>0</v>
      </c>
      <c r="S12" s="71">
        <v>11.85764317130972</v>
      </c>
      <c r="T12" s="72"/>
      <c r="U12" s="71">
        <v>29480506</v>
      </c>
      <c r="V12" s="71">
        <v>5769</v>
      </c>
      <c r="W12" s="71">
        <v>937</v>
      </c>
      <c r="X12" s="71">
        <v>36122</v>
      </c>
      <c r="Y12" s="71">
        <v>45118</v>
      </c>
      <c r="Z12" s="71">
        <v>69093</v>
      </c>
      <c r="AA12" s="71">
        <v>28396</v>
      </c>
      <c r="AB12" s="71">
        <v>132900</v>
      </c>
      <c r="AC12" s="71">
        <v>0</v>
      </c>
      <c r="AD12" s="71">
        <v>11.85764317130972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1650</v>
      </c>
      <c r="B13" s="70">
        <v>192</v>
      </c>
      <c r="C13" s="70">
        <v>5</v>
      </c>
      <c r="D13" s="70">
        <v>12</v>
      </c>
      <c r="E13" s="70">
        <v>2008</v>
      </c>
      <c r="F13" s="70" t="s">
        <v>792</v>
      </c>
      <c r="G13" s="70" t="s">
        <v>1645</v>
      </c>
      <c r="H13" s="70" t="s">
        <v>1646</v>
      </c>
      <c r="I13" s="148"/>
      <c r="J13" s="71">
        <v>266.3994511836363</v>
      </c>
      <c r="K13" s="71">
        <v>12.689773246711059</v>
      </c>
      <c r="L13" s="71">
        <v>63.064888184430949</v>
      </c>
      <c r="M13" s="71">
        <v>178.27753028988201</v>
      </c>
      <c r="N13" s="71">
        <v>213.25019513395949</v>
      </c>
      <c r="O13" s="71">
        <v>135.12052108993851</v>
      </c>
      <c r="P13" s="71">
        <v>142.58955961169741</v>
      </c>
      <c r="Q13" s="71">
        <v>8.0455780609247096</v>
      </c>
      <c r="R13" s="71">
        <v>0</v>
      </c>
      <c r="S13" s="71">
        <v>9.8093303428959988</v>
      </c>
      <c r="T13" s="72"/>
      <c r="U13" s="71">
        <v>26074267</v>
      </c>
      <c r="V13" s="71">
        <v>5769</v>
      </c>
      <c r="W13" s="71">
        <v>937</v>
      </c>
      <c r="X13" s="71">
        <v>36122</v>
      </c>
      <c r="Y13" s="71">
        <v>45126</v>
      </c>
      <c r="Z13" s="71">
        <v>69203</v>
      </c>
      <c r="AA13" s="71">
        <v>27955</v>
      </c>
      <c r="AB13" s="71">
        <v>131470</v>
      </c>
      <c r="AC13" s="71">
        <v>0</v>
      </c>
      <c r="AD13" s="71">
        <v>9.8093303428959988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1651</v>
      </c>
      <c r="B14" s="70">
        <v>193</v>
      </c>
      <c r="C14" s="70">
        <v>6</v>
      </c>
      <c r="D14" s="70">
        <v>12</v>
      </c>
      <c r="E14" s="70">
        <v>2009</v>
      </c>
      <c r="F14" s="70" t="s">
        <v>176</v>
      </c>
      <c r="G14" s="70" t="s">
        <v>1645</v>
      </c>
      <c r="H14" s="70" t="s">
        <v>1646</v>
      </c>
      <c r="I14" s="148"/>
      <c r="J14" s="71">
        <v>285.38529877396661</v>
      </c>
      <c r="K14" s="71">
        <v>14.65961586909815</v>
      </c>
      <c r="L14" s="71">
        <v>72.152497383709658</v>
      </c>
      <c r="M14" s="71">
        <v>183.40623021724781</v>
      </c>
      <c r="N14" s="71">
        <v>203.29572450746471</v>
      </c>
      <c r="O14" s="71">
        <v>136.9172223970775</v>
      </c>
      <c r="P14" s="71">
        <v>137.62625553109751</v>
      </c>
      <c r="Q14" s="71">
        <v>7.5813382648416798</v>
      </c>
      <c r="R14" s="71">
        <v>0</v>
      </c>
      <c r="S14" s="71">
        <v>11.92139602927641</v>
      </c>
      <c r="T14" s="72"/>
      <c r="U14" s="71">
        <v>21335224</v>
      </c>
      <c r="V14" s="71">
        <v>5395</v>
      </c>
      <c r="W14" s="71">
        <v>1468</v>
      </c>
      <c r="X14" s="71">
        <v>37324</v>
      </c>
      <c r="Y14" s="71">
        <v>45163</v>
      </c>
      <c r="Z14" s="71">
        <v>69215</v>
      </c>
      <c r="AA14" s="71">
        <v>27700</v>
      </c>
      <c r="AB14" s="71">
        <v>130046</v>
      </c>
      <c r="AC14" s="71">
        <v>0</v>
      </c>
      <c r="AD14" s="71">
        <v>11.92139602927641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19.61</v>
      </c>
      <c r="BI14" s="71">
        <v>0</v>
      </c>
      <c r="BJ14" s="71">
        <v>706.01400000000001</v>
      </c>
      <c r="BK14" s="71">
        <v>0</v>
      </c>
      <c r="BL14" s="71">
        <v>18.073</v>
      </c>
      <c r="BM14" s="71">
        <v>0</v>
      </c>
      <c r="BN14" s="72"/>
      <c r="BO14" s="71">
        <v>2</v>
      </c>
      <c r="BP14" s="71">
        <v>0</v>
      </c>
      <c r="BQ14" s="71">
        <v>17</v>
      </c>
      <c r="BR14" s="71">
        <v>0</v>
      </c>
      <c r="BS14" s="71">
        <v>2</v>
      </c>
      <c r="BT14" s="71">
        <v>0</v>
      </c>
      <c r="BU14"/>
      <c r="BV14" s="70">
        <v>330.01600000000002</v>
      </c>
      <c r="BW14" s="70">
        <v>38.271000000000001</v>
      </c>
      <c r="BX14" s="70">
        <v>355.8</v>
      </c>
      <c r="BY14" s="70">
        <v>15.914</v>
      </c>
      <c r="BZ14" s="70">
        <v>3.6960000000000002</v>
      </c>
      <c r="CA14" s="70">
        <v>0</v>
      </c>
      <c r="CB14" s="70">
        <v>0</v>
      </c>
      <c r="CC14" s="70">
        <v>0</v>
      </c>
      <c r="CD14" s="70">
        <v>0</v>
      </c>
    </row>
    <row r="15" spans="1:82">
      <c r="A15" s="70" t="s">
        <v>1652</v>
      </c>
      <c r="B15" s="70">
        <v>194</v>
      </c>
      <c r="C15" s="70">
        <v>7</v>
      </c>
      <c r="D15" s="70">
        <v>12</v>
      </c>
      <c r="E15" s="70">
        <v>2010</v>
      </c>
      <c r="F15" s="70" t="s">
        <v>177</v>
      </c>
      <c r="G15" s="70" t="s">
        <v>1645</v>
      </c>
      <c r="H15" s="70" t="s">
        <v>1646</v>
      </c>
      <c r="I15" s="148"/>
      <c r="J15" s="71">
        <v>252.67700116879291</v>
      </c>
      <c r="K15" s="71">
        <v>13.978573027760421</v>
      </c>
      <c r="L15" s="71">
        <v>66.920400711715516</v>
      </c>
      <c r="M15" s="71">
        <v>175.149833072272</v>
      </c>
      <c r="N15" s="71">
        <v>211.25192419188579</v>
      </c>
      <c r="O15" s="71">
        <v>137.09122590629951</v>
      </c>
      <c r="P15" s="71">
        <v>139.95892741847041</v>
      </c>
      <c r="Q15" s="71">
        <v>7.8241344093183898</v>
      </c>
      <c r="R15" s="71">
        <v>0</v>
      </c>
      <c r="S15" s="71">
        <v>12.950380369667601</v>
      </c>
      <c r="T15" s="72"/>
      <c r="U15" s="71">
        <v>22199879</v>
      </c>
      <c r="V15" s="71">
        <v>5395</v>
      </c>
      <c r="W15" s="71">
        <v>1468</v>
      </c>
      <c r="X15" s="71">
        <v>37324</v>
      </c>
      <c r="Y15" s="71">
        <v>45159</v>
      </c>
      <c r="Z15" s="71">
        <v>69625</v>
      </c>
      <c r="AA15" s="71">
        <v>27466</v>
      </c>
      <c r="AB15" s="71">
        <v>128604</v>
      </c>
      <c r="AC15" s="71">
        <v>0</v>
      </c>
      <c r="AD15" s="71">
        <v>12.950380369667601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21.559000000000001</v>
      </c>
      <c r="BI15" s="71">
        <v>0</v>
      </c>
      <c r="BJ15" s="71">
        <v>681.94200000000001</v>
      </c>
      <c r="BK15" s="71">
        <v>0</v>
      </c>
      <c r="BL15" s="71">
        <v>17.783999999999999</v>
      </c>
      <c r="BM15" s="71">
        <v>0</v>
      </c>
      <c r="BN15" s="72"/>
      <c r="BO15" s="71">
        <v>2</v>
      </c>
      <c r="BP15" s="71">
        <v>0</v>
      </c>
      <c r="BQ15" s="71">
        <v>16</v>
      </c>
      <c r="BR15" s="71">
        <v>0</v>
      </c>
      <c r="BS15" s="71">
        <v>2</v>
      </c>
      <c r="BT15" s="71">
        <v>0</v>
      </c>
      <c r="BU15"/>
      <c r="BV15" s="70">
        <v>325.02600000000001</v>
      </c>
      <c r="BW15" s="70">
        <v>39.430999999999997</v>
      </c>
      <c r="BX15" s="70">
        <v>335.26900000000001</v>
      </c>
      <c r="BY15" s="70">
        <v>17.536999999999999</v>
      </c>
      <c r="BZ15" s="70">
        <v>4.0220000000000002</v>
      </c>
      <c r="CA15" s="70">
        <v>0</v>
      </c>
      <c r="CB15" s="70">
        <v>0</v>
      </c>
      <c r="CC15" s="70">
        <v>0</v>
      </c>
      <c r="CD15" s="70">
        <v>0</v>
      </c>
    </row>
    <row r="16" spans="1:82">
      <c r="A16" s="70" t="s">
        <v>1653</v>
      </c>
      <c r="B16" s="70">
        <v>195</v>
      </c>
      <c r="C16" s="70">
        <v>8</v>
      </c>
      <c r="D16" s="70">
        <v>12</v>
      </c>
      <c r="E16" s="70">
        <v>2011</v>
      </c>
      <c r="F16" s="70" t="s">
        <v>178</v>
      </c>
      <c r="G16" s="70" t="s">
        <v>1645</v>
      </c>
      <c r="H16" s="70" t="s">
        <v>1646</v>
      </c>
      <c r="I16" s="148"/>
      <c r="J16" s="71">
        <v>215.56372595069101</v>
      </c>
      <c r="K16" s="71">
        <v>17.059207459541199</v>
      </c>
      <c r="L16" s="71">
        <v>73.298845758001363</v>
      </c>
      <c r="M16" s="71">
        <v>215.72865130829251</v>
      </c>
      <c r="N16" s="71">
        <v>259.24159405913082</v>
      </c>
      <c r="O16" s="71">
        <v>135.94920437673355</v>
      </c>
      <c r="P16" s="71">
        <v>136.81495954556527</v>
      </c>
      <c r="Q16" s="71">
        <v>8.9497483182606903</v>
      </c>
      <c r="R16" s="71">
        <v>0</v>
      </c>
      <c r="S16" s="71">
        <v>11.290859142867181</v>
      </c>
      <c r="T16" s="72"/>
      <c r="U16" s="71">
        <v>20974330</v>
      </c>
      <c r="V16" s="71">
        <v>5395</v>
      </c>
      <c r="W16" s="71">
        <v>1468</v>
      </c>
      <c r="X16" s="71">
        <v>37324</v>
      </c>
      <c r="Y16" s="71">
        <v>45584</v>
      </c>
      <c r="Z16" s="71">
        <v>70545</v>
      </c>
      <c r="AA16" s="71">
        <v>27648</v>
      </c>
      <c r="AB16" s="71">
        <v>127531</v>
      </c>
      <c r="AC16" s="71">
        <v>0</v>
      </c>
      <c r="AD16" s="71">
        <v>11.290859142867181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626.26800000000003</v>
      </c>
      <c r="BK16" s="71">
        <v>0</v>
      </c>
      <c r="BL16" s="71">
        <v>18.257999999999999</v>
      </c>
      <c r="BM16" s="71">
        <v>0</v>
      </c>
      <c r="BN16" s="72"/>
      <c r="BO16" s="71">
        <v>0</v>
      </c>
      <c r="BP16" s="71">
        <v>0</v>
      </c>
      <c r="BQ16" s="71">
        <v>16</v>
      </c>
      <c r="BR16" s="71">
        <v>0</v>
      </c>
      <c r="BS16" s="71">
        <v>2</v>
      </c>
      <c r="BT16" s="71">
        <v>0</v>
      </c>
      <c r="BU16"/>
      <c r="BV16" s="70">
        <v>289.84100000000001</v>
      </c>
      <c r="BW16" s="70">
        <v>44.055</v>
      </c>
      <c r="BX16" s="70">
        <v>310.005</v>
      </c>
      <c r="BY16" s="70">
        <v>0.314</v>
      </c>
      <c r="BZ16" s="70">
        <v>0.311</v>
      </c>
      <c r="CA16" s="70">
        <v>0</v>
      </c>
      <c r="CB16" s="70">
        <v>0</v>
      </c>
      <c r="CC16" s="70">
        <v>0</v>
      </c>
      <c r="CD16" s="70">
        <v>0</v>
      </c>
    </row>
    <row r="17" spans="1:82">
      <c r="A17" s="70" t="s">
        <v>1654</v>
      </c>
      <c r="B17" s="70">
        <v>196</v>
      </c>
      <c r="C17" s="70">
        <v>9</v>
      </c>
      <c r="D17" s="70">
        <v>12</v>
      </c>
      <c r="E17" s="70">
        <v>2012</v>
      </c>
      <c r="F17" s="70" t="s">
        <v>179</v>
      </c>
      <c r="G17" s="70" t="s">
        <v>1645</v>
      </c>
      <c r="H17" s="70" t="s">
        <v>1646</v>
      </c>
      <c r="I17" s="148"/>
      <c r="J17" s="71">
        <v>253.59195505500421</v>
      </c>
      <c r="K17" s="71">
        <v>16.313929584783899</v>
      </c>
      <c r="L17" s="71">
        <v>71.678285044144019</v>
      </c>
      <c r="M17" s="71">
        <v>215.08975097583789</v>
      </c>
      <c r="N17" s="71">
        <v>280.28097865235492</v>
      </c>
      <c r="O17" s="71">
        <v>136.66326033556814</v>
      </c>
      <c r="P17" s="71">
        <v>136.96631573218193</v>
      </c>
      <c r="Q17" s="71">
        <v>9.6799560398325202</v>
      </c>
      <c r="R17" s="71">
        <v>0</v>
      </c>
      <c r="S17" s="71">
        <v>16.312199324107301</v>
      </c>
      <c r="T17" s="72"/>
      <c r="U17" s="71">
        <v>21529132</v>
      </c>
      <c r="V17" s="71">
        <v>5395</v>
      </c>
      <c r="W17" s="71">
        <v>1468</v>
      </c>
      <c r="X17" s="71">
        <v>37324</v>
      </c>
      <c r="Y17" s="71">
        <v>46054</v>
      </c>
      <c r="Z17" s="71">
        <v>71478</v>
      </c>
      <c r="AA17" s="71">
        <v>27522</v>
      </c>
      <c r="AB17" s="71">
        <v>126957</v>
      </c>
      <c r="AC17" s="71">
        <v>0</v>
      </c>
      <c r="AD17" s="71">
        <v>16.312199324107301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777.49400000000003</v>
      </c>
      <c r="BK17" s="71">
        <v>0</v>
      </c>
      <c r="BL17" s="71">
        <v>20.401</v>
      </c>
      <c r="BM17" s="71">
        <v>0</v>
      </c>
      <c r="BN17" s="72"/>
      <c r="BO17" s="71">
        <v>0</v>
      </c>
      <c r="BP17" s="71">
        <v>0</v>
      </c>
      <c r="BQ17" s="71">
        <v>17</v>
      </c>
      <c r="BR17" s="71">
        <v>0</v>
      </c>
      <c r="BS17" s="71">
        <v>2</v>
      </c>
      <c r="BT17" s="71">
        <v>0</v>
      </c>
      <c r="BU17"/>
      <c r="BV17" s="70">
        <v>371.17</v>
      </c>
      <c r="BW17" s="70">
        <v>47.145000000000003</v>
      </c>
      <c r="BX17" s="70">
        <v>379.58</v>
      </c>
      <c r="BY17" s="70">
        <v>0</v>
      </c>
      <c r="BZ17" s="70">
        <v>0</v>
      </c>
      <c r="CA17" s="70">
        <v>0</v>
      </c>
      <c r="CB17" s="70">
        <v>0</v>
      </c>
      <c r="CC17" s="70">
        <v>0</v>
      </c>
      <c r="CD17" s="70">
        <v>0</v>
      </c>
    </row>
    <row r="18" spans="1:82">
      <c r="A18" s="70" t="s">
        <v>1655</v>
      </c>
      <c r="B18" s="70">
        <v>197</v>
      </c>
      <c r="C18" s="70">
        <v>10</v>
      </c>
      <c r="D18" s="70">
        <v>12</v>
      </c>
      <c r="E18" s="70">
        <v>2013</v>
      </c>
      <c r="F18" s="70" t="s">
        <v>180</v>
      </c>
      <c r="G18" s="70" t="s">
        <v>1645</v>
      </c>
      <c r="H18" s="70" t="s">
        <v>1646</v>
      </c>
      <c r="I18" s="148"/>
      <c r="J18" s="71">
        <v>253.28313907605249</v>
      </c>
      <c r="K18" s="71">
        <v>15.8556463693546</v>
      </c>
      <c r="L18" s="71">
        <v>58.266395485475329</v>
      </c>
      <c r="M18" s="71">
        <v>206.36322952627751</v>
      </c>
      <c r="N18" s="71">
        <v>241.9455823796022</v>
      </c>
      <c r="O18" s="71">
        <v>132.81725393094172</v>
      </c>
      <c r="P18" s="71">
        <v>136.6931383037969</v>
      </c>
      <c r="Q18" s="71">
        <v>9.7416111955575193</v>
      </c>
      <c r="R18" s="71">
        <v>0</v>
      </c>
      <c r="S18" s="71">
        <v>11.70282063471703</v>
      </c>
      <c r="T18" s="72"/>
      <c r="U18" s="71">
        <v>20159479</v>
      </c>
      <c r="V18" s="71">
        <v>5395</v>
      </c>
      <c r="W18" s="71">
        <v>1468</v>
      </c>
      <c r="X18" s="71">
        <v>37324</v>
      </c>
      <c r="Y18" s="71">
        <v>46133</v>
      </c>
      <c r="Z18" s="71">
        <v>72568</v>
      </c>
      <c r="AA18" s="71">
        <v>27364</v>
      </c>
      <c r="AB18" s="71">
        <v>125934</v>
      </c>
      <c r="AC18" s="71">
        <v>0</v>
      </c>
      <c r="AD18" s="71">
        <v>11.70282063471703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826.03099999999995</v>
      </c>
      <c r="BK18" s="71">
        <v>0</v>
      </c>
      <c r="BL18" s="71">
        <v>17.52</v>
      </c>
      <c r="BM18" s="71">
        <v>0</v>
      </c>
      <c r="BN18" s="72"/>
      <c r="BO18" s="71">
        <v>0</v>
      </c>
      <c r="BP18" s="71">
        <v>0</v>
      </c>
      <c r="BQ18" s="71">
        <v>18</v>
      </c>
      <c r="BR18" s="71">
        <v>0</v>
      </c>
      <c r="BS18" s="71">
        <v>1</v>
      </c>
      <c r="BT18" s="71">
        <v>0</v>
      </c>
      <c r="BU18"/>
      <c r="BV18" s="70">
        <v>405.94600000000003</v>
      </c>
      <c r="BW18" s="70">
        <v>50.469000000000001</v>
      </c>
      <c r="BX18" s="70">
        <v>387.13600000000002</v>
      </c>
      <c r="BY18" s="70">
        <v>0</v>
      </c>
      <c r="BZ18" s="70">
        <v>0</v>
      </c>
      <c r="CA18" s="70">
        <v>0</v>
      </c>
      <c r="CB18" s="70">
        <v>0</v>
      </c>
      <c r="CC18" s="70">
        <v>0</v>
      </c>
      <c r="CD18" s="70">
        <v>0</v>
      </c>
    </row>
    <row r="19" spans="1:82">
      <c r="A19" s="70" t="s">
        <v>1656</v>
      </c>
      <c r="B19" s="70">
        <v>198</v>
      </c>
      <c r="C19" s="70">
        <v>11</v>
      </c>
      <c r="D19" s="70">
        <v>12</v>
      </c>
      <c r="E19" s="70">
        <v>2014</v>
      </c>
      <c r="F19" s="70" t="s">
        <v>181</v>
      </c>
      <c r="G19" s="70" t="s">
        <v>1645</v>
      </c>
      <c r="H19" s="70" t="s">
        <v>1646</v>
      </c>
      <c r="I19" s="148"/>
      <c r="J19" s="71">
        <v>266.72591755973849</v>
      </c>
      <c r="K19" s="71">
        <v>14.08619783630075</v>
      </c>
      <c r="L19" s="71">
        <v>38.367399740380783</v>
      </c>
      <c r="M19" s="71">
        <v>190.12338564515679</v>
      </c>
      <c r="N19" s="71">
        <v>212.79363305436189</v>
      </c>
      <c r="O19" s="71">
        <v>127.03355556036408</v>
      </c>
      <c r="P19" s="71">
        <v>135.97256957798405</v>
      </c>
      <c r="Q19" s="71">
        <v>9.2284900127765805</v>
      </c>
      <c r="R19" s="71">
        <v>0</v>
      </c>
      <c r="S19" s="71">
        <v>13.0981259814216</v>
      </c>
      <c r="T19" s="72"/>
      <c r="U19" s="71">
        <v>21171167</v>
      </c>
      <c r="V19" s="71">
        <v>4872</v>
      </c>
      <c r="W19" s="71">
        <v>830</v>
      </c>
      <c r="X19" s="71">
        <v>35160</v>
      </c>
      <c r="Y19" s="71">
        <v>46204</v>
      </c>
      <c r="Z19" s="71">
        <v>73102</v>
      </c>
      <c r="AA19" s="71">
        <v>27079</v>
      </c>
      <c r="AB19" s="71">
        <v>124344</v>
      </c>
      <c r="AC19" s="71">
        <v>0</v>
      </c>
      <c r="AD19" s="71">
        <v>13.0981259814216</v>
      </c>
      <c r="AE19" s="72"/>
      <c r="AF19" s="71"/>
      <c r="AG19" s="71"/>
      <c r="AH19" s="71"/>
      <c r="AI19" s="71"/>
      <c r="AJ19" s="71"/>
      <c r="AK19" s="71"/>
      <c r="AL19" s="71"/>
      <c r="AM19" s="71"/>
      <c r="AN19" s="71"/>
      <c r="AO19" s="71"/>
      <c r="AP19" s="71"/>
      <c r="AQ19" s="72"/>
      <c r="AR19" s="71">
        <v>1980</v>
      </c>
      <c r="AS19" s="71">
        <v>201</v>
      </c>
      <c r="AT19" s="71">
        <v>0</v>
      </c>
      <c r="AU19" s="71">
        <v>2</v>
      </c>
      <c r="AV19" s="71">
        <v>0</v>
      </c>
      <c r="AW19" s="71">
        <v>0</v>
      </c>
      <c r="AX19" s="71"/>
      <c r="AY19" s="72"/>
      <c r="AZ19" s="71">
        <v>8520.2000000000007</v>
      </c>
      <c r="BA19" s="71">
        <v>15781</v>
      </c>
      <c r="BB19" s="71">
        <v>0</v>
      </c>
      <c r="BC19" s="71">
        <v>54.8</v>
      </c>
      <c r="BD19" s="71">
        <v>0</v>
      </c>
      <c r="BE19" s="71">
        <v>0</v>
      </c>
      <c r="BF19" s="71"/>
      <c r="BG19" s="72"/>
      <c r="BH19" s="71">
        <v>0</v>
      </c>
      <c r="BI19" s="71">
        <v>0</v>
      </c>
      <c r="BJ19" s="71">
        <v>868.86500000000001</v>
      </c>
      <c r="BK19" s="71">
        <v>0</v>
      </c>
      <c r="BL19" s="71">
        <v>22.355</v>
      </c>
      <c r="BM19" s="71">
        <v>0</v>
      </c>
      <c r="BN19" s="72"/>
      <c r="BO19" s="71">
        <v>0</v>
      </c>
      <c r="BP19" s="71">
        <v>0</v>
      </c>
      <c r="BQ19" s="71">
        <v>18</v>
      </c>
      <c r="BR19" s="71">
        <v>0</v>
      </c>
      <c r="BS19" s="71">
        <v>2</v>
      </c>
      <c r="BT19" s="71">
        <v>0</v>
      </c>
      <c r="BU19"/>
      <c r="BV19" s="70">
        <v>396.86599999999999</v>
      </c>
      <c r="BW19" s="70">
        <v>62.832999999999998</v>
      </c>
      <c r="BX19" s="70">
        <v>431.52100000000002</v>
      </c>
      <c r="BY19" s="70">
        <v>0</v>
      </c>
      <c r="BZ19" s="70">
        <v>0</v>
      </c>
      <c r="CA19" s="70">
        <v>0</v>
      </c>
      <c r="CB19" s="70">
        <v>0</v>
      </c>
      <c r="CC19" s="70">
        <v>0</v>
      </c>
      <c r="CD19" s="70">
        <v>0</v>
      </c>
    </row>
    <row r="20" spans="1:82">
      <c r="A20" s="70" t="s">
        <v>1657</v>
      </c>
      <c r="B20" s="70">
        <v>199</v>
      </c>
      <c r="C20" s="70">
        <v>12</v>
      </c>
      <c r="D20" s="70">
        <v>12</v>
      </c>
      <c r="E20" s="70">
        <v>2015</v>
      </c>
      <c r="F20" s="70" t="s">
        <v>182</v>
      </c>
      <c r="G20" s="70" t="s">
        <v>1645</v>
      </c>
      <c r="H20" s="70" t="s">
        <v>1646</v>
      </c>
      <c r="I20" s="148"/>
      <c r="J20" s="71">
        <v>231.34336674490569</v>
      </c>
      <c r="K20" s="71">
        <v>14.498856093346539</v>
      </c>
      <c r="L20" s="71">
        <v>33.591911144267172</v>
      </c>
      <c r="M20" s="71">
        <v>200.6466004289513</v>
      </c>
      <c r="N20" s="71">
        <v>239.70326038151259</v>
      </c>
      <c r="O20" s="71">
        <v>126.56104068623183</v>
      </c>
      <c r="P20" s="71">
        <v>134.37139514499171</v>
      </c>
      <c r="Q20" s="71">
        <v>8.9105850480505904</v>
      </c>
      <c r="R20" s="71">
        <v>0</v>
      </c>
      <c r="S20" s="71">
        <v>17.039259701646039</v>
      </c>
      <c r="T20" s="72"/>
      <c r="U20" s="71">
        <v>20967963</v>
      </c>
      <c r="V20" s="71">
        <v>4872</v>
      </c>
      <c r="W20" s="71">
        <v>830</v>
      </c>
      <c r="X20" s="71">
        <v>35160</v>
      </c>
      <c r="Y20" s="71">
        <v>46175</v>
      </c>
      <c r="Z20" s="71">
        <v>73531</v>
      </c>
      <c r="AA20" s="71">
        <v>26739</v>
      </c>
      <c r="AB20" s="71">
        <v>122644</v>
      </c>
      <c r="AC20" s="71">
        <v>0</v>
      </c>
      <c r="AD20" s="71">
        <v>17.039259701646039</v>
      </c>
      <c r="AE20" s="72"/>
      <c r="AF20" s="71">
        <v>197958442.21275711</v>
      </c>
      <c r="AG20" s="71">
        <v>9610919.9187940769</v>
      </c>
      <c r="AH20" s="71">
        <v>5003085.2595639909</v>
      </c>
      <c r="AI20" s="71">
        <v>236300857.22406411</v>
      </c>
      <c r="AJ20" s="71">
        <v>285053140.83428401</v>
      </c>
      <c r="AK20" s="71">
        <v>0</v>
      </c>
      <c r="AL20" s="71">
        <v>0</v>
      </c>
      <c r="AM20" s="71">
        <v>16807845.727769669</v>
      </c>
      <c r="AN20" s="71">
        <v>0</v>
      </c>
      <c r="AO20" s="71">
        <v>0</v>
      </c>
      <c r="AP20" s="71">
        <v>750734291.17723298</v>
      </c>
      <c r="AQ20" s="72"/>
      <c r="AR20" s="71">
        <v>2177</v>
      </c>
      <c r="AS20" s="71">
        <v>307</v>
      </c>
      <c r="AT20" s="71">
        <v>0</v>
      </c>
      <c r="AU20" s="71">
        <v>2</v>
      </c>
      <c r="AV20" s="71">
        <v>0</v>
      </c>
      <c r="AW20" s="71">
        <v>0</v>
      </c>
      <c r="AX20" s="71"/>
      <c r="AY20" s="72"/>
      <c r="AZ20" s="71">
        <v>9659</v>
      </c>
      <c r="BA20" s="71">
        <v>33874.5</v>
      </c>
      <c r="BB20" s="71">
        <v>0</v>
      </c>
      <c r="BC20" s="71">
        <v>63.5</v>
      </c>
      <c r="BD20" s="71">
        <v>0</v>
      </c>
      <c r="BE20" s="71">
        <v>0</v>
      </c>
      <c r="BF20" s="71"/>
      <c r="BG20" s="72"/>
      <c r="BH20" s="71">
        <v>0</v>
      </c>
      <c r="BI20" s="71">
        <v>0</v>
      </c>
      <c r="BJ20" s="71">
        <v>850.48800000000006</v>
      </c>
      <c r="BK20" s="71">
        <v>0</v>
      </c>
      <c r="BL20" s="71">
        <v>21.724</v>
      </c>
      <c r="BM20" s="71">
        <v>0</v>
      </c>
      <c r="BN20" s="72"/>
      <c r="BO20" s="71">
        <v>0</v>
      </c>
      <c r="BP20" s="71">
        <v>0</v>
      </c>
      <c r="BQ20" s="71">
        <v>18</v>
      </c>
      <c r="BR20" s="71">
        <v>0</v>
      </c>
      <c r="BS20" s="71">
        <v>2</v>
      </c>
      <c r="BT20" s="71">
        <v>0</v>
      </c>
      <c r="BU20"/>
      <c r="BV20" s="70">
        <v>393.21499999999997</v>
      </c>
      <c r="BW20" s="70">
        <v>60.872</v>
      </c>
      <c r="BX20" s="70">
        <v>418.125</v>
      </c>
      <c r="BY20" s="70">
        <v>0</v>
      </c>
      <c r="BZ20" s="70">
        <v>0</v>
      </c>
      <c r="CA20" s="70">
        <v>0</v>
      </c>
      <c r="CB20" s="70">
        <v>0</v>
      </c>
      <c r="CC20" s="70">
        <v>0</v>
      </c>
      <c r="CD20" s="70">
        <v>0</v>
      </c>
    </row>
    <row r="21" spans="1:82">
      <c r="A21" s="70" t="s">
        <v>1658</v>
      </c>
      <c r="B21" s="70">
        <v>200</v>
      </c>
      <c r="C21" s="70">
        <v>13</v>
      </c>
      <c r="D21" s="70">
        <v>12</v>
      </c>
      <c r="E21" s="70">
        <v>2016</v>
      </c>
      <c r="F21" s="70" t="s">
        <v>155</v>
      </c>
      <c r="G21" s="70" t="s">
        <v>1645</v>
      </c>
      <c r="H21" s="70" t="s">
        <v>1646</v>
      </c>
      <c r="I21" s="148"/>
      <c r="J21" s="71">
        <v>222.71401041383197</v>
      </c>
      <c r="K21" s="71">
        <v>14.172489799392842</v>
      </c>
      <c r="L21" s="71">
        <v>40.668065582497817</v>
      </c>
      <c r="M21" s="71">
        <v>160.17224341982478</v>
      </c>
      <c r="N21" s="71">
        <v>217.74551295230742</v>
      </c>
      <c r="O21" s="71">
        <v>125.37100858194214</v>
      </c>
      <c r="P21" s="71">
        <v>130.13600828188228</v>
      </c>
      <c r="Q21" s="71">
        <v>8.5506426596512632</v>
      </c>
      <c r="R21" s="71">
        <v>0</v>
      </c>
      <c r="S21" s="71">
        <v>12.178974508646276</v>
      </c>
      <c r="T21" s="72"/>
      <c r="U21" s="71">
        <v>20359493</v>
      </c>
      <c r="V21" s="71">
        <v>4872</v>
      </c>
      <c r="W21" s="71">
        <v>830</v>
      </c>
      <c r="X21" s="71">
        <v>35160</v>
      </c>
      <c r="Y21" s="71">
        <v>46270</v>
      </c>
      <c r="Z21" s="71">
        <v>73735</v>
      </c>
      <c r="AA21" s="71">
        <v>26784</v>
      </c>
      <c r="AB21" s="71">
        <v>121059</v>
      </c>
      <c r="AC21" s="71">
        <v>0</v>
      </c>
      <c r="AD21" s="71">
        <v>12.178974508646281</v>
      </c>
      <c r="AE21" s="72"/>
      <c r="AF21" s="71">
        <v>190226255.83857939</v>
      </c>
      <c r="AG21" s="71">
        <v>9447262.0458116885</v>
      </c>
      <c r="AH21" s="71">
        <v>4822520.3897195226</v>
      </c>
      <c r="AI21" s="71">
        <v>217013334.25118199</v>
      </c>
      <c r="AJ21" s="71">
        <v>228040800.81938079</v>
      </c>
      <c r="AK21" s="71">
        <v>0</v>
      </c>
      <c r="AL21" s="71">
        <v>0</v>
      </c>
      <c r="AM21" s="71">
        <v>16603517.41679113</v>
      </c>
      <c r="AN21" s="71">
        <v>0</v>
      </c>
      <c r="AO21" s="71">
        <v>0</v>
      </c>
      <c r="AP21" s="71">
        <v>666153690.76146448</v>
      </c>
      <c r="AQ21" s="72"/>
      <c r="AR21" s="71">
        <v>2386</v>
      </c>
      <c r="AS21" s="71">
        <v>373</v>
      </c>
      <c r="AT21" s="71">
        <v>0</v>
      </c>
      <c r="AU21" s="71">
        <v>2</v>
      </c>
      <c r="AV21" s="71">
        <v>0</v>
      </c>
      <c r="AW21" s="71">
        <v>0</v>
      </c>
      <c r="AX21" s="71"/>
      <c r="AY21" s="72"/>
      <c r="AZ21" s="71">
        <v>10869.5</v>
      </c>
      <c r="BA21" s="71">
        <v>36568.300000000003</v>
      </c>
      <c r="BB21" s="71">
        <v>0</v>
      </c>
      <c r="BC21" s="71">
        <v>63.5</v>
      </c>
      <c r="BD21" s="71">
        <v>0</v>
      </c>
      <c r="BE21" s="71">
        <v>0</v>
      </c>
      <c r="BF21" s="71"/>
      <c r="BG21" s="72"/>
      <c r="BH21" s="71">
        <v>0</v>
      </c>
      <c r="BI21" s="71">
        <v>0</v>
      </c>
      <c r="BJ21" s="71">
        <v>823.12599999999998</v>
      </c>
      <c r="BK21" s="71">
        <v>0</v>
      </c>
      <c r="BL21" s="71">
        <v>18.446999999999999</v>
      </c>
      <c r="BM21" s="71">
        <v>0</v>
      </c>
      <c r="BN21" s="72"/>
      <c r="BO21" s="71">
        <v>0</v>
      </c>
      <c r="BP21" s="71">
        <v>0</v>
      </c>
      <c r="BQ21" s="71">
        <v>17</v>
      </c>
      <c r="BR21" s="71">
        <v>0</v>
      </c>
      <c r="BS21" s="71">
        <v>2</v>
      </c>
      <c r="BT21" s="71">
        <v>0</v>
      </c>
      <c r="BU21"/>
      <c r="BV21" s="70">
        <v>373.21</v>
      </c>
      <c r="BW21" s="70">
        <v>58.148000000000003</v>
      </c>
      <c r="BX21" s="70">
        <v>410.21499999999997</v>
      </c>
      <c r="BY21" s="70">
        <v>0</v>
      </c>
      <c r="BZ21" s="70">
        <v>0</v>
      </c>
      <c r="CA21" s="70">
        <v>0</v>
      </c>
      <c r="CB21" s="70">
        <v>0</v>
      </c>
      <c r="CC21" s="70">
        <v>0</v>
      </c>
      <c r="CD21" s="70">
        <v>0</v>
      </c>
    </row>
    <row r="22" spans="1:82">
      <c r="A22" s="70" t="s">
        <v>1659</v>
      </c>
      <c r="B22" s="70">
        <v>201</v>
      </c>
      <c r="C22" s="70">
        <v>14</v>
      </c>
      <c r="D22" s="70">
        <v>12</v>
      </c>
      <c r="E22" s="70">
        <v>2017</v>
      </c>
      <c r="F22" s="70" t="s">
        <v>156</v>
      </c>
      <c r="G22" s="70" t="s">
        <v>1645</v>
      </c>
      <c r="H22" s="70" t="s">
        <v>1646</v>
      </c>
      <c r="I22" s="148"/>
      <c r="J22" s="71">
        <v>200.16734553520914</v>
      </c>
      <c r="K22" s="71">
        <v>14.371554842146516</v>
      </c>
      <c r="L22" s="71">
        <v>36.175542265493391</v>
      </c>
      <c r="M22" s="71">
        <v>143.76803087247336</v>
      </c>
      <c r="N22" s="71">
        <v>215.84403223581728</v>
      </c>
      <c r="O22" s="71">
        <v>123.68150495815908</v>
      </c>
      <c r="P22" s="71">
        <v>128.04189395525418</v>
      </c>
      <c r="Q22" s="71">
        <v>8.1466730813711905</v>
      </c>
      <c r="R22" s="71">
        <v>0</v>
      </c>
      <c r="S22" s="71">
        <v>11.871587377706993</v>
      </c>
      <c r="T22" s="72"/>
      <c r="U22" s="71">
        <v>20916065</v>
      </c>
      <c r="V22" s="71">
        <v>4872</v>
      </c>
      <c r="W22" s="71">
        <v>830</v>
      </c>
      <c r="X22" s="71">
        <v>35160</v>
      </c>
      <c r="Y22" s="71">
        <v>46327</v>
      </c>
      <c r="Z22" s="71">
        <v>73948</v>
      </c>
      <c r="AA22" s="71">
        <v>26521</v>
      </c>
      <c r="AB22" s="71">
        <v>119273</v>
      </c>
      <c r="AC22" s="71">
        <v>0</v>
      </c>
      <c r="AD22" s="71">
        <v>11.871587377706989</v>
      </c>
      <c r="AE22" s="72"/>
      <c r="AF22" s="71">
        <v>175334292.00433341</v>
      </c>
      <c r="AG22" s="71">
        <v>9608455.1862743013</v>
      </c>
      <c r="AH22" s="71">
        <v>5734511.731393218</v>
      </c>
      <c r="AI22" s="71">
        <v>207226162.22286639</v>
      </c>
      <c r="AJ22" s="71">
        <v>262380195.1325044</v>
      </c>
      <c r="AK22" s="71">
        <v>0</v>
      </c>
      <c r="AL22" s="71">
        <v>0</v>
      </c>
      <c r="AM22" s="71">
        <v>16384160.13770996</v>
      </c>
      <c r="AN22" s="71">
        <v>0</v>
      </c>
      <c r="AO22" s="71">
        <v>0</v>
      </c>
      <c r="AP22" s="71">
        <v>676667776.41508162</v>
      </c>
      <c r="AQ22" s="72"/>
      <c r="AR22" s="71">
        <v>2512</v>
      </c>
      <c r="AS22" s="71">
        <v>439</v>
      </c>
      <c r="AT22" s="71">
        <v>0</v>
      </c>
      <c r="AU22" s="71">
        <v>2</v>
      </c>
      <c r="AV22" s="71">
        <v>0</v>
      </c>
      <c r="AW22" s="71">
        <v>0</v>
      </c>
      <c r="AX22" s="71"/>
      <c r="AY22" s="72"/>
      <c r="AZ22" s="71">
        <v>11610.4</v>
      </c>
      <c r="BA22" s="71">
        <v>74925.7</v>
      </c>
      <c r="BB22" s="71">
        <v>0</v>
      </c>
      <c r="BC22" s="71">
        <v>63.5</v>
      </c>
      <c r="BD22" s="71">
        <v>0</v>
      </c>
      <c r="BE22" s="71">
        <v>0</v>
      </c>
      <c r="BF22" s="71"/>
      <c r="BG22" s="72"/>
      <c r="BH22" s="71">
        <v>0</v>
      </c>
      <c r="BI22" s="71">
        <v>0</v>
      </c>
      <c r="BJ22" s="71">
        <v>700.11800000000005</v>
      </c>
      <c r="BK22" s="71">
        <v>0</v>
      </c>
      <c r="BL22" s="71">
        <v>18.542999999999999</v>
      </c>
      <c r="BM22" s="71">
        <v>0</v>
      </c>
      <c r="BN22" s="72"/>
      <c r="BO22" s="71">
        <v>0</v>
      </c>
      <c r="BP22" s="71">
        <v>0</v>
      </c>
      <c r="BQ22" s="71">
        <v>17</v>
      </c>
      <c r="BR22" s="71">
        <v>0</v>
      </c>
      <c r="BS22" s="71">
        <v>2</v>
      </c>
      <c r="BT22" s="71">
        <v>0</v>
      </c>
      <c r="BU22"/>
      <c r="BV22" s="70">
        <v>363.76900000000001</v>
      </c>
      <c r="BW22" s="70">
        <v>50.975000000000001</v>
      </c>
      <c r="BX22" s="70">
        <v>303.91699999999997</v>
      </c>
      <c r="BY22" s="70">
        <v>0</v>
      </c>
      <c r="BZ22" s="70">
        <v>0</v>
      </c>
      <c r="CA22" s="70">
        <v>0</v>
      </c>
      <c r="CB22" s="70">
        <v>0</v>
      </c>
      <c r="CC22" s="70">
        <v>0</v>
      </c>
      <c r="CD22" s="70">
        <v>0</v>
      </c>
    </row>
    <row r="23" spans="1:82">
      <c r="A23" s="70" t="s">
        <v>1660</v>
      </c>
      <c r="B23" s="70">
        <v>202</v>
      </c>
      <c r="C23" s="70">
        <v>15</v>
      </c>
      <c r="D23" s="70">
        <v>12</v>
      </c>
      <c r="E23" s="70">
        <v>2018</v>
      </c>
      <c r="F23" s="70" t="s">
        <v>183</v>
      </c>
      <c r="G23" s="70" t="s">
        <v>1645</v>
      </c>
      <c r="H23" s="70" t="s">
        <v>1646</v>
      </c>
      <c r="I23" s="148"/>
      <c r="J23" s="71">
        <v>195.52041876740788</v>
      </c>
      <c r="K23" s="71">
        <v>13.669280690049586</v>
      </c>
      <c r="L23" s="71">
        <v>33.125807275630649</v>
      </c>
      <c r="M23" s="71">
        <v>153.74818710162265</v>
      </c>
      <c r="N23" s="71">
        <v>199.50672768725298</v>
      </c>
      <c r="O23" s="71">
        <v>121.2609731223211</v>
      </c>
      <c r="P23" s="71">
        <v>125.95475407256852</v>
      </c>
      <c r="Q23" s="71">
        <v>7.44914934717481</v>
      </c>
      <c r="R23" s="71">
        <v>0</v>
      </c>
      <c r="S23" s="71">
        <v>22.812281869880533</v>
      </c>
      <c r="T23" s="72"/>
      <c r="U23" s="71">
        <v>20948612</v>
      </c>
      <c r="V23" s="71">
        <v>4872</v>
      </c>
      <c r="W23" s="71">
        <v>830</v>
      </c>
      <c r="X23" s="71">
        <v>35160</v>
      </c>
      <c r="Y23" s="71">
        <v>46372</v>
      </c>
      <c r="Z23" s="71">
        <v>73889</v>
      </c>
      <c r="AA23" s="71">
        <v>26351</v>
      </c>
      <c r="AB23" s="71">
        <v>117530</v>
      </c>
      <c r="AC23" s="71">
        <v>0</v>
      </c>
      <c r="AD23" s="71">
        <v>22.812281869880529</v>
      </c>
      <c r="AE23" s="72"/>
      <c r="AF23" s="71">
        <v>181543141.95549861</v>
      </c>
      <c r="AG23" s="71">
        <v>8719031.0442247484</v>
      </c>
      <c r="AH23" s="71">
        <v>5420359.4861717084</v>
      </c>
      <c r="AI23" s="71">
        <v>212701642.00196111</v>
      </c>
      <c r="AJ23" s="71">
        <v>236853077.1717816</v>
      </c>
      <c r="AK23" s="71">
        <v>0</v>
      </c>
      <c r="AL23" s="71">
        <v>0</v>
      </c>
      <c r="AM23" s="71">
        <v>16178135.041940089</v>
      </c>
      <c r="AN23" s="71">
        <v>0</v>
      </c>
      <c r="AO23" s="71">
        <v>0</v>
      </c>
      <c r="AP23" s="71">
        <v>661415386.70157778</v>
      </c>
      <c r="AQ23" s="72"/>
      <c r="AR23" s="71">
        <v>2700</v>
      </c>
      <c r="AS23" s="71">
        <v>499</v>
      </c>
      <c r="AT23" s="71">
        <v>0</v>
      </c>
      <c r="AU23" s="71">
        <v>2</v>
      </c>
      <c r="AV23" s="71">
        <v>0</v>
      </c>
      <c r="AW23" s="71">
        <v>0</v>
      </c>
      <c r="AX23" s="71"/>
      <c r="AY23" s="72"/>
      <c r="AZ23" s="71">
        <v>12597.600000000002</v>
      </c>
      <c r="BA23" s="71">
        <v>96774.9</v>
      </c>
      <c r="BB23" s="71">
        <v>0</v>
      </c>
      <c r="BC23" s="71">
        <v>64</v>
      </c>
      <c r="BD23" s="71">
        <v>0</v>
      </c>
      <c r="BE23" s="71">
        <v>0</v>
      </c>
      <c r="BF23" s="71"/>
      <c r="BG23" s="72"/>
      <c r="BH23" s="71">
        <v>0</v>
      </c>
      <c r="BI23" s="71">
        <v>0</v>
      </c>
      <c r="BJ23" s="71">
        <v>712.66899999999998</v>
      </c>
      <c r="BK23" s="71">
        <v>0</v>
      </c>
      <c r="BL23" s="71">
        <v>9.2799999999999994</v>
      </c>
      <c r="BM23" s="71">
        <v>0</v>
      </c>
      <c r="BN23" s="72"/>
      <c r="BO23" s="71">
        <v>0</v>
      </c>
      <c r="BP23" s="71">
        <v>0</v>
      </c>
      <c r="BQ23" s="71">
        <v>16</v>
      </c>
      <c r="BR23" s="71">
        <v>0</v>
      </c>
      <c r="BS23" s="71">
        <v>8</v>
      </c>
      <c r="BT23" s="71">
        <v>0</v>
      </c>
      <c r="BU23"/>
      <c r="BV23" s="70">
        <v>290.74799999999999</v>
      </c>
      <c r="BW23" s="70">
        <v>59.753999999999998</v>
      </c>
      <c r="BX23" s="70">
        <v>371.447</v>
      </c>
      <c r="BY23" s="70">
        <v>0</v>
      </c>
      <c r="BZ23" s="70">
        <v>0</v>
      </c>
      <c r="CA23" s="70">
        <v>0</v>
      </c>
      <c r="CB23" s="70">
        <v>0</v>
      </c>
      <c r="CC23" s="70">
        <v>0</v>
      </c>
      <c r="CD23" s="70">
        <v>0</v>
      </c>
    </row>
    <row r="24" spans="1:82">
      <c r="A24" s="70" t="s">
        <v>1661</v>
      </c>
      <c r="B24" s="70">
        <v>203</v>
      </c>
      <c r="C24" s="70">
        <v>16</v>
      </c>
      <c r="D24" s="70">
        <v>12</v>
      </c>
      <c r="E24" s="70">
        <v>2019</v>
      </c>
      <c r="F24" s="70" t="s">
        <v>158</v>
      </c>
      <c r="G24" s="70" t="s">
        <v>1645</v>
      </c>
      <c r="H24" s="70" t="s">
        <v>1646</v>
      </c>
      <c r="I24" s="148"/>
      <c r="J24" s="71">
        <v>165.56905544835874</v>
      </c>
      <c r="K24" s="71">
        <v>12.853000161794641</v>
      </c>
      <c r="L24" s="71">
        <v>33.443852579139453</v>
      </c>
      <c r="M24" s="71">
        <v>143.25309402527637</v>
      </c>
      <c r="N24" s="71">
        <v>185.40243151162855</v>
      </c>
      <c r="O24" s="71">
        <v>117.70465190204649</v>
      </c>
      <c r="P24" s="71">
        <v>124.5592849731234</v>
      </c>
      <c r="Q24" s="71">
        <v>7.1229638010827898</v>
      </c>
      <c r="R24" s="71">
        <v>0</v>
      </c>
      <c r="S24" s="71">
        <v>14.545450161964208</v>
      </c>
      <c r="T24" s="72"/>
      <c r="U24" s="71">
        <v>18841658</v>
      </c>
      <c r="V24" s="71">
        <v>4872</v>
      </c>
      <c r="W24" s="71">
        <v>830</v>
      </c>
      <c r="X24" s="71">
        <v>35160</v>
      </c>
      <c r="Y24" s="71">
        <v>46293</v>
      </c>
      <c r="Z24" s="71">
        <v>73691</v>
      </c>
      <c r="AA24" s="71">
        <v>25864</v>
      </c>
      <c r="AB24" s="71">
        <v>115426</v>
      </c>
      <c r="AC24" s="71">
        <v>0</v>
      </c>
      <c r="AD24" s="71">
        <v>14.54545016196421</v>
      </c>
      <c r="AE24" s="72"/>
      <c r="AF24" s="71">
        <v>163424829.57945931</v>
      </c>
      <c r="AG24" s="71">
        <v>8449344.638795739</v>
      </c>
      <c r="AH24" s="71">
        <v>5772413.4922390748</v>
      </c>
      <c r="AI24" s="71">
        <v>203985024.44161019</v>
      </c>
      <c r="AJ24" s="71">
        <v>223829620.4434557</v>
      </c>
      <c r="AK24" s="71">
        <v>0</v>
      </c>
      <c r="AL24" s="71">
        <v>0</v>
      </c>
      <c r="AM24" s="71">
        <v>15720152.27353722</v>
      </c>
      <c r="AN24" s="71">
        <v>0</v>
      </c>
      <c r="AO24" s="71">
        <v>0</v>
      </c>
      <c r="AP24" s="71">
        <v>621181384.86909735</v>
      </c>
      <c r="AQ24" s="72"/>
      <c r="AR24" s="71">
        <v>2864</v>
      </c>
      <c r="AS24" s="71">
        <v>541</v>
      </c>
      <c r="AT24" s="71">
        <v>0</v>
      </c>
      <c r="AU24" s="71">
        <v>3</v>
      </c>
      <c r="AV24" s="71">
        <v>0</v>
      </c>
      <c r="AW24" s="71">
        <v>0</v>
      </c>
      <c r="AX24" s="71"/>
      <c r="AY24" s="72"/>
      <c r="AZ24" s="71">
        <v>13477.7</v>
      </c>
      <c r="BA24" s="71">
        <v>112581.9</v>
      </c>
      <c r="BB24" s="71">
        <v>0</v>
      </c>
      <c r="BC24" s="71">
        <v>83.4</v>
      </c>
      <c r="BD24" s="71">
        <v>0</v>
      </c>
      <c r="BE24" s="71">
        <v>0</v>
      </c>
      <c r="BF24" s="71"/>
      <c r="BG24" s="72"/>
      <c r="BH24" s="71">
        <v>0</v>
      </c>
      <c r="BI24" s="71">
        <v>0</v>
      </c>
      <c r="BJ24" s="71">
        <v>645.68499999999995</v>
      </c>
      <c r="BK24" s="71">
        <v>0</v>
      </c>
      <c r="BL24" s="71">
        <v>2.762</v>
      </c>
      <c r="BM24" s="71">
        <v>0</v>
      </c>
      <c r="BN24" s="72"/>
      <c r="BO24" s="71">
        <v>0</v>
      </c>
      <c r="BP24" s="71">
        <v>0</v>
      </c>
      <c r="BQ24" s="71">
        <v>17</v>
      </c>
      <c r="BR24" s="71">
        <v>0</v>
      </c>
      <c r="BS24" s="71">
        <v>1</v>
      </c>
      <c r="BT24" s="71">
        <v>0</v>
      </c>
      <c r="BU24"/>
      <c r="BV24" s="70">
        <v>268.23599999999999</v>
      </c>
      <c r="BW24" s="70">
        <v>61.14</v>
      </c>
      <c r="BX24" s="70">
        <v>319.07100000000003</v>
      </c>
      <c r="BY24" s="70">
        <v>0</v>
      </c>
      <c r="BZ24" s="70">
        <v>0</v>
      </c>
      <c r="CA24" s="70">
        <v>0</v>
      </c>
      <c r="CB24" s="70">
        <v>0</v>
      </c>
      <c r="CC24" s="70">
        <v>0</v>
      </c>
      <c r="CD24" s="70">
        <v>0</v>
      </c>
    </row>
    <row r="25" spans="1:82">
      <c r="A25" s="70" t="s">
        <v>1662</v>
      </c>
      <c r="B25" s="70">
        <v>204</v>
      </c>
      <c r="C25" s="70">
        <v>17</v>
      </c>
      <c r="D25" s="70">
        <v>12</v>
      </c>
      <c r="E25" s="70">
        <v>2020</v>
      </c>
      <c r="F25" s="70" t="s">
        <v>159</v>
      </c>
      <c r="G25" s="70" t="s">
        <v>1645</v>
      </c>
      <c r="H25" s="70" t="s">
        <v>1646</v>
      </c>
      <c r="I25" s="148"/>
      <c r="J25" s="71">
        <v>215.89727544012521</v>
      </c>
      <c r="K25" s="71">
        <v>13.16754583251946</v>
      </c>
      <c r="L25" s="71">
        <v>50.883237590069072</v>
      </c>
      <c r="M25" s="71">
        <v>122.6247247329464</v>
      </c>
      <c r="N25" s="71">
        <v>178.13579802085587</v>
      </c>
      <c r="O25" s="71">
        <v>102.98597279522089</v>
      </c>
      <c r="P25" s="71">
        <v>116.88969474005134</v>
      </c>
      <c r="Q25" s="71">
        <v>6.6981740210108898</v>
      </c>
      <c r="R25" s="71">
        <v>0</v>
      </c>
      <c r="S25" s="71">
        <v>12.689205267240849</v>
      </c>
      <c r="T25" s="72"/>
      <c r="U25" s="71">
        <v>18949335</v>
      </c>
      <c r="V25" s="71">
        <v>4389</v>
      </c>
      <c r="W25" s="71">
        <v>1298</v>
      </c>
      <c r="X25" s="71">
        <v>33383</v>
      </c>
      <c r="Y25" s="71">
        <v>46311</v>
      </c>
      <c r="Z25" s="71">
        <v>73591</v>
      </c>
      <c r="AA25" s="71">
        <v>25798</v>
      </c>
      <c r="AB25" s="71">
        <v>113604</v>
      </c>
      <c r="AC25" s="71">
        <v>0</v>
      </c>
      <c r="AD25" s="71">
        <v>12.689205267240849</v>
      </c>
      <c r="AE25" s="72"/>
      <c r="AF25" s="71">
        <v>157774967.41795099</v>
      </c>
      <c r="AG25" s="71">
        <v>8602721.9857278131</v>
      </c>
      <c r="AH25" s="71">
        <v>8900072.5336840786</v>
      </c>
      <c r="AI25" s="71">
        <v>185052623.57415569</v>
      </c>
      <c r="AJ25" s="71">
        <v>221540244.82610449</v>
      </c>
      <c r="AK25" s="71"/>
      <c r="AL25" s="71"/>
      <c r="AM25" s="71">
        <v>14826584.16676507</v>
      </c>
      <c r="AN25" s="71"/>
      <c r="AO25" s="71"/>
      <c r="AP25" s="71">
        <v>596697214.50438821</v>
      </c>
      <c r="AQ25" s="72"/>
      <c r="AR25" s="71">
        <v>3016</v>
      </c>
      <c r="AS25" s="71">
        <v>581</v>
      </c>
      <c r="AT25" s="71">
        <v>0</v>
      </c>
      <c r="AU25" s="71">
        <v>3</v>
      </c>
      <c r="AV25" s="71">
        <v>0</v>
      </c>
      <c r="AW25" s="71">
        <v>0</v>
      </c>
      <c r="AX25" s="71"/>
      <c r="AY25" s="72"/>
      <c r="AZ25" s="71">
        <v>14342.999999999991</v>
      </c>
      <c r="BA25" s="71">
        <v>123027.89999999991</v>
      </c>
      <c r="BB25" s="71">
        <v>0</v>
      </c>
      <c r="BC25" s="71">
        <v>83.4</v>
      </c>
      <c r="BD25" s="71">
        <v>0</v>
      </c>
      <c r="BE25" s="71">
        <v>0</v>
      </c>
      <c r="BF25" s="71"/>
      <c r="BG25" s="72"/>
      <c r="BH25" s="71">
        <v>0</v>
      </c>
      <c r="BI25" s="71">
        <v>0</v>
      </c>
      <c r="BJ25" s="71">
        <v>561.22699999999998</v>
      </c>
      <c r="BK25" s="71">
        <v>0</v>
      </c>
      <c r="BL25" s="71">
        <v>23.020000000000003</v>
      </c>
      <c r="BM25" s="71">
        <v>0</v>
      </c>
      <c r="BN25" s="72"/>
      <c r="BO25" s="71">
        <v>0</v>
      </c>
      <c r="BP25" s="71">
        <v>0</v>
      </c>
      <c r="BQ25" s="71">
        <v>17</v>
      </c>
      <c r="BR25" s="71">
        <v>0</v>
      </c>
      <c r="BS25" s="71">
        <v>3</v>
      </c>
      <c r="BT25" s="71">
        <v>0</v>
      </c>
      <c r="BU25"/>
      <c r="BV25" s="70">
        <v>240.946</v>
      </c>
      <c r="BW25" s="70">
        <v>57.029000000000003</v>
      </c>
      <c r="BX25" s="70">
        <v>286.27199999999999</v>
      </c>
      <c r="BY25" s="70">
        <v>0</v>
      </c>
      <c r="BZ25" s="70">
        <v>0</v>
      </c>
      <c r="CA25" s="70">
        <v>0</v>
      </c>
      <c r="CB25" s="70">
        <v>0</v>
      </c>
      <c r="CC25" s="70">
        <v>0</v>
      </c>
      <c r="CD25" s="70">
        <v>0</v>
      </c>
    </row>
    <row r="26" spans="1:82">
      <c r="A26" s="70" t="s">
        <v>1663</v>
      </c>
      <c r="B26" s="70">
        <v>204</v>
      </c>
      <c r="C26" s="70">
        <v>18</v>
      </c>
      <c r="D26" s="70">
        <v>12</v>
      </c>
      <c r="E26" s="70">
        <v>2021</v>
      </c>
      <c r="F26" s="70" t="s">
        <v>160</v>
      </c>
      <c r="G26" s="1064" t="s">
        <v>1645</v>
      </c>
      <c r="H26" s="70" t="s">
        <v>1646</v>
      </c>
      <c r="I26" s="148"/>
      <c r="J26" s="71">
        <v>214.54981651736009</v>
      </c>
      <c r="K26" s="71">
        <v>14.362611453847839</v>
      </c>
      <c r="L26" s="71">
        <v>46.336935267287743</v>
      </c>
      <c r="M26" s="71">
        <v>138.02213941790527</v>
      </c>
      <c r="N26" s="71">
        <v>184.18133802519077</v>
      </c>
      <c r="O26" s="71">
        <v>99.833951302008714</v>
      </c>
      <c r="P26" s="71">
        <v>119.48292701046103</v>
      </c>
      <c r="Q26" s="71">
        <v>6.5272115101741699</v>
      </c>
      <c r="R26" s="71">
        <v>0</v>
      </c>
      <c r="S26" s="71">
        <v>18.996924863981739</v>
      </c>
      <c r="T26" s="72"/>
      <c r="U26" s="71">
        <v>20319720</v>
      </c>
      <c r="V26" s="71">
        <v>4389</v>
      </c>
      <c r="W26" s="71">
        <v>1298</v>
      </c>
      <c r="X26" s="71">
        <v>33383</v>
      </c>
      <c r="Y26" s="71">
        <v>46338</v>
      </c>
      <c r="Z26" s="71">
        <v>73454</v>
      </c>
      <c r="AA26" s="71">
        <v>25714</v>
      </c>
      <c r="AB26" s="71">
        <v>111792</v>
      </c>
      <c r="AC26" s="71">
        <v>0</v>
      </c>
      <c r="AD26" s="71">
        <v>18.996924863981739</v>
      </c>
      <c r="AE26" s="72"/>
      <c r="AF26" s="71">
        <v>154791020.25929695</v>
      </c>
      <c r="AG26" s="71">
        <v>9044015.4997870997</v>
      </c>
      <c r="AH26" s="71">
        <v>8141408.1108590038</v>
      </c>
      <c r="AI26" s="71">
        <v>203443681.35972014</v>
      </c>
      <c r="AJ26" s="71">
        <v>219219338.35027081</v>
      </c>
      <c r="AK26" s="71">
        <v>0</v>
      </c>
      <c r="AL26" s="71">
        <v>0</v>
      </c>
      <c r="AM26" s="71">
        <v>14674252.545809904</v>
      </c>
      <c r="AN26" s="71">
        <v>0</v>
      </c>
      <c r="AO26" s="71">
        <v>0</v>
      </c>
      <c r="AP26" s="71">
        <v>609313716.12574387</v>
      </c>
      <c r="AQ26" s="72"/>
      <c r="AR26" s="71">
        <v>3141</v>
      </c>
      <c r="AS26" s="71">
        <v>623</v>
      </c>
      <c r="AT26" s="71">
        <v>0</v>
      </c>
      <c r="AU26" s="71">
        <v>3</v>
      </c>
      <c r="AV26" s="71">
        <v>0</v>
      </c>
      <c r="AW26" s="71">
        <v>0</v>
      </c>
      <c r="AX26" s="71"/>
      <c r="AY26" s="72"/>
      <c r="AZ26" s="71">
        <v>15100.59999999998</v>
      </c>
      <c r="BA26" s="71">
        <v>125041.5999999999</v>
      </c>
      <c r="BB26" s="71">
        <v>0</v>
      </c>
      <c r="BC26" s="71">
        <v>83.4</v>
      </c>
      <c r="BD26" s="71">
        <v>0</v>
      </c>
      <c r="BE26" s="71">
        <v>0</v>
      </c>
      <c r="BF26" s="71"/>
      <c r="BG26" s="72"/>
      <c r="BH26" s="71">
        <v>0</v>
      </c>
      <c r="BI26" s="71">
        <v>0</v>
      </c>
      <c r="BJ26" s="71">
        <v>455.399</v>
      </c>
      <c r="BK26" s="71">
        <v>0</v>
      </c>
      <c r="BL26" s="71">
        <v>22.334000000000003</v>
      </c>
      <c r="BM26" s="71">
        <v>0</v>
      </c>
      <c r="BN26" s="72"/>
      <c r="BO26" s="71">
        <v>0</v>
      </c>
      <c r="BP26" s="71">
        <v>0</v>
      </c>
      <c r="BQ26" s="71">
        <v>17</v>
      </c>
      <c r="BR26" s="71">
        <v>0</v>
      </c>
      <c r="BS26" s="71">
        <v>3</v>
      </c>
      <c r="BT26" s="71">
        <v>0</v>
      </c>
      <c r="BU26"/>
      <c r="BV26" s="70">
        <v>222.83799999999999</v>
      </c>
      <c r="BW26" s="70">
        <v>54.54</v>
      </c>
      <c r="BX26" s="70">
        <v>200.35499999999999</v>
      </c>
      <c r="BY26" s="70">
        <v>0</v>
      </c>
      <c r="BZ26" s="70">
        <v>0</v>
      </c>
      <c r="CA26" s="70">
        <v>0</v>
      </c>
      <c r="CB26" s="70">
        <v>0</v>
      </c>
      <c r="CC26" s="70">
        <v>0</v>
      </c>
      <c r="CD26" s="70">
        <v>0</v>
      </c>
    </row>
    <row r="27" spans="1:82">
      <c r="A27" s="70" t="s">
        <v>1664</v>
      </c>
      <c r="B27" s="70">
        <v>204</v>
      </c>
      <c r="C27" s="70">
        <v>19</v>
      </c>
      <c r="D27" s="70">
        <v>12</v>
      </c>
      <c r="E27" s="70">
        <v>2022</v>
      </c>
      <c r="F27" s="70" t="s">
        <v>161</v>
      </c>
      <c r="G27" s="1064" t="s">
        <v>1645</v>
      </c>
      <c r="H27" s="70" t="s">
        <v>1646</v>
      </c>
      <c r="I27" s="148"/>
      <c r="J27" s="71">
        <v>195.0551921251114</v>
      </c>
      <c r="K27" s="71">
        <v>13.077396076566254</v>
      </c>
      <c r="L27" s="71">
        <v>39.72010682914533</v>
      </c>
      <c r="M27" s="71">
        <v>131.77066330838375</v>
      </c>
      <c r="N27" s="71">
        <v>187.78071829032797</v>
      </c>
      <c r="O27" s="71">
        <v>104.88189065099884</v>
      </c>
      <c r="P27" s="71">
        <v>117.89478666652275</v>
      </c>
      <c r="Q27" s="71">
        <v>6.4578451134996229</v>
      </c>
      <c r="R27" s="71">
        <v>0</v>
      </c>
      <c r="S27" s="71">
        <v>12.51498522319981</v>
      </c>
      <c r="T27" s="72"/>
      <c r="U27" s="71">
        <v>21586387</v>
      </c>
      <c r="V27" s="71">
        <v>4389</v>
      </c>
      <c r="W27" s="71">
        <v>1298</v>
      </c>
      <c r="X27" s="71">
        <v>33383</v>
      </c>
      <c r="Y27" s="71">
        <v>46385</v>
      </c>
      <c r="Z27" s="71">
        <v>73318</v>
      </c>
      <c r="AA27" s="71">
        <v>25759</v>
      </c>
      <c r="AB27" s="71">
        <v>109697</v>
      </c>
      <c r="AC27" s="71">
        <v>0</v>
      </c>
      <c r="AD27" s="71">
        <v>12.51498522319981</v>
      </c>
      <c r="AE27" s="72"/>
      <c r="AF27" s="71">
        <v>150162175.58208415</v>
      </c>
      <c r="AG27" s="71">
        <v>9144907.4371944666</v>
      </c>
      <c r="AH27" s="71">
        <v>8147194.4088320872</v>
      </c>
      <c r="AI27" s="71">
        <v>200281016.5104793</v>
      </c>
      <c r="AJ27" s="71">
        <v>237539619.754731</v>
      </c>
      <c r="AK27" s="71">
        <v>0</v>
      </c>
      <c r="AL27" s="71">
        <v>0</v>
      </c>
      <c r="AM27" s="71">
        <v>14164876.814577356</v>
      </c>
      <c r="AN27" s="71">
        <v>0</v>
      </c>
      <c r="AO27" s="71">
        <v>0</v>
      </c>
      <c r="AP27" s="71">
        <v>619439790.50789833</v>
      </c>
      <c r="AQ27" s="72"/>
      <c r="AR27" s="71">
        <v>3308</v>
      </c>
      <c r="AS27" s="71">
        <v>665</v>
      </c>
      <c r="AT27" s="71">
        <v>0</v>
      </c>
      <c r="AU27" s="71">
        <v>3</v>
      </c>
      <c r="AV27" s="71">
        <v>0</v>
      </c>
      <c r="AW27" s="71">
        <v>0</v>
      </c>
      <c r="AX27" s="71"/>
      <c r="AY27" s="72"/>
      <c r="AZ27" s="71">
        <v>16122.699999999964</v>
      </c>
      <c r="BA27" s="71">
        <v>151058.50000000009</v>
      </c>
      <c r="BB27" s="71">
        <v>0</v>
      </c>
      <c r="BC27" s="71">
        <v>83.4</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1665</v>
      </c>
      <c r="B28" s="70">
        <v>204</v>
      </c>
      <c r="C28" s="70">
        <v>20</v>
      </c>
      <c r="D28" s="70">
        <v>12</v>
      </c>
      <c r="E28" s="70">
        <v>2023</v>
      </c>
      <c r="F28" s="70" t="s">
        <v>1539</v>
      </c>
      <c r="G28" s="70" t="s">
        <v>1645</v>
      </c>
      <c r="H28" s="70" t="s">
        <v>1646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3473</v>
      </c>
      <c r="AS28" s="71">
        <v>679</v>
      </c>
      <c r="AT28" s="71">
        <v>0</v>
      </c>
      <c r="AU28" s="71">
        <v>3</v>
      </c>
      <c r="AV28" s="71">
        <v>0</v>
      </c>
      <c r="AW28" s="71">
        <v>0</v>
      </c>
      <c r="AX28" s="71"/>
      <c r="AY28" s="72"/>
      <c r="AZ28" s="71">
        <v>17149.199999999946</v>
      </c>
      <c r="BA28" s="71">
        <v>153300.20000000007</v>
      </c>
      <c r="BB28" s="71">
        <v>0</v>
      </c>
      <c r="BC28" s="71">
        <v>83.4</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1666</v>
      </c>
      <c r="B29" s="70">
        <v>204</v>
      </c>
      <c r="C29" s="70">
        <v>21</v>
      </c>
      <c r="D29" s="70">
        <v>12</v>
      </c>
      <c r="E29" s="70">
        <v>2024</v>
      </c>
      <c r="F29" s="70" t="s">
        <v>1554</v>
      </c>
      <c r="G29" s="70" t="s">
        <v>1645</v>
      </c>
      <c r="H29" s="70" t="s">
        <v>1646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1667</v>
      </c>
      <c r="B30" s="70">
        <v>35</v>
      </c>
      <c r="C30" s="70">
        <v>1</v>
      </c>
      <c r="D30" s="70">
        <v>3</v>
      </c>
      <c r="E30" s="70">
        <v>1990</v>
      </c>
      <c r="F30" s="70" t="s">
        <v>787</v>
      </c>
      <c r="G30" s="70" t="s">
        <v>1668</v>
      </c>
      <c r="H30" s="70" t="s">
        <v>1669</v>
      </c>
      <c r="I30" s="148"/>
      <c r="J30" s="71">
        <v>109.6703383304138</v>
      </c>
      <c r="K30" s="71">
        <v>3.8565614650708149</v>
      </c>
      <c r="L30" s="71">
        <v>2.1419458431581959</v>
      </c>
      <c r="M30" s="71">
        <v>48.520706981294843</v>
      </c>
      <c r="N30" s="71">
        <v>83.641007849217857</v>
      </c>
      <c r="O30" s="71">
        <v>71.096933165114976</v>
      </c>
      <c r="P30" s="71">
        <v>56.624266241586653</v>
      </c>
      <c r="Q30" s="71">
        <v>6.8023444224501102</v>
      </c>
      <c r="R30" s="71">
        <v>0</v>
      </c>
      <c r="S30" s="71">
        <v>11.7258252558871</v>
      </c>
      <c r="T30" s="72"/>
      <c r="U30" s="71">
        <v>16017738</v>
      </c>
      <c r="V30" s="71">
        <v>1881</v>
      </c>
      <c r="W30" s="71">
        <v>27</v>
      </c>
      <c r="X30" s="71">
        <v>21852</v>
      </c>
      <c r="Y30" s="71">
        <v>33872</v>
      </c>
      <c r="Z30" s="71">
        <v>29243</v>
      </c>
      <c r="AA30" s="71">
        <v>13749</v>
      </c>
      <c r="AB30" s="71">
        <v>110447</v>
      </c>
      <c r="AC30" s="71">
        <v>0</v>
      </c>
      <c r="AD30" s="71">
        <v>11.7258252558871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1670</v>
      </c>
      <c r="B31" s="70">
        <v>36</v>
      </c>
      <c r="C31" s="70">
        <v>2</v>
      </c>
      <c r="D31" s="70">
        <v>3</v>
      </c>
      <c r="E31" s="70">
        <v>2005</v>
      </c>
      <c r="F31" s="70" t="s">
        <v>789</v>
      </c>
      <c r="G31" s="70" t="s">
        <v>1668</v>
      </c>
      <c r="H31" s="70" t="s">
        <v>1669</v>
      </c>
      <c r="I31" s="148"/>
      <c r="J31" s="71">
        <v>140.7802246698036</v>
      </c>
      <c r="K31" s="71">
        <v>2.9016717647659962</v>
      </c>
      <c r="L31" s="71">
        <v>3.063644115816154</v>
      </c>
      <c r="M31" s="71">
        <v>93.800733572581578</v>
      </c>
      <c r="N31" s="71">
        <v>132.20394203516841</v>
      </c>
      <c r="O31" s="71">
        <v>104.2952528361123</v>
      </c>
      <c r="P31" s="71">
        <v>54.35985252184993</v>
      </c>
      <c r="Q31" s="71">
        <v>7.24416332531798</v>
      </c>
      <c r="R31" s="71">
        <v>0</v>
      </c>
      <c r="S31" s="71">
        <v>11.62137890020766</v>
      </c>
      <c r="T31" s="72"/>
      <c r="U31" s="71">
        <v>14818559</v>
      </c>
      <c r="V31" s="71">
        <v>1596</v>
      </c>
      <c r="W31" s="71">
        <v>34</v>
      </c>
      <c r="X31" s="71">
        <v>22315</v>
      </c>
      <c r="Y31" s="71">
        <v>48084</v>
      </c>
      <c r="Z31" s="71">
        <v>49641</v>
      </c>
      <c r="AA31" s="71">
        <v>10810</v>
      </c>
      <c r="AB31" s="71">
        <v>122961</v>
      </c>
      <c r="AC31" s="71">
        <v>0</v>
      </c>
      <c r="AD31" s="71">
        <v>11.62137890020766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1671</v>
      </c>
      <c r="B32" s="70">
        <v>37</v>
      </c>
      <c r="C32" s="70">
        <v>3</v>
      </c>
      <c r="D32" s="70">
        <v>3</v>
      </c>
      <c r="E32" s="70">
        <v>2006</v>
      </c>
      <c r="F32" s="70" t="s">
        <v>790</v>
      </c>
      <c r="G32" s="70" t="s">
        <v>1668</v>
      </c>
      <c r="H32" s="70" t="s">
        <v>1669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1672</v>
      </c>
      <c r="B33" s="70">
        <v>38</v>
      </c>
      <c r="C33" s="70">
        <v>4</v>
      </c>
      <c r="D33" s="70">
        <v>3</v>
      </c>
      <c r="E33" s="70">
        <v>2007</v>
      </c>
      <c r="F33" s="70" t="s">
        <v>791</v>
      </c>
      <c r="G33" s="70" t="s">
        <v>1668</v>
      </c>
      <c r="H33" s="70" t="s">
        <v>1669</v>
      </c>
      <c r="I33" s="148"/>
      <c r="J33" s="71">
        <v>129.0251146966001</v>
      </c>
      <c r="K33" s="71">
        <v>2.8684178486209442</v>
      </c>
      <c r="L33" s="71">
        <v>0</v>
      </c>
      <c r="M33" s="71">
        <v>95.347021733350815</v>
      </c>
      <c r="N33" s="71">
        <v>139.86154514137601</v>
      </c>
      <c r="O33" s="71">
        <v>99.785509573981216</v>
      </c>
      <c r="P33" s="71">
        <v>52.893141608796682</v>
      </c>
      <c r="Q33" s="71">
        <v>7.5593578091095601</v>
      </c>
      <c r="R33" s="71">
        <v>0</v>
      </c>
      <c r="S33" s="71">
        <v>9.9025228270434003</v>
      </c>
      <c r="T33" s="72"/>
      <c r="U33" s="71">
        <v>15311553</v>
      </c>
      <c r="V33" s="71">
        <v>1536</v>
      </c>
      <c r="W33" s="71">
        <v>0</v>
      </c>
      <c r="X33" s="71">
        <v>26209</v>
      </c>
      <c r="Y33" s="71">
        <v>48973</v>
      </c>
      <c r="Z33" s="71">
        <v>49373</v>
      </c>
      <c r="AA33" s="71">
        <v>10358</v>
      </c>
      <c r="AB33" s="71">
        <v>121526</v>
      </c>
      <c r="AC33" s="71">
        <v>0</v>
      </c>
      <c r="AD33" s="71">
        <v>9.9025228270434003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1673</v>
      </c>
      <c r="B34" s="70">
        <v>39</v>
      </c>
      <c r="C34" s="70">
        <v>5</v>
      </c>
      <c r="D34" s="70">
        <v>3</v>
      </c>
      <c r="E34" s="70">
        <v>2008</v>
      </c>
      <c r="F34" s="70" t="s">
        <v>792</v>
      </c>
      <c r="G34" s="70" t="s">
        <v>1668</v>
      </c>
      <c r="H34" s="70" t="s">
        <v>1669</v>
      </c>
      <c r="I34" s="148"/>
      <c r="J34" s="71">
        <v>127.22770675916399</v>
      </c>
      <c r="K34" s="71">
        <v>2.1520277074101539</v>
      </c>
      <c r="L34" s="71">
        <v>0</v>
      </c>
      <c r="M34" s="71">
        <v>100.0793580260093</v>
      </c>
      <c r="N34" s="71">
        <v>134.96492661344831</v>
      </c>
      <c r="O34" s="71">
        <v>96.626509655634521</v>
      </c>
      <c r="P34" s="71">
        <v>52.970580453138162</v>
      </c>
      <c r="Q34" s="71">
        <v>7.3771225261298499</v>
      </c>
      <c r="R34" s="71">
        <v>0</v>
      </c>
      <c r="S34" s="71">
        <v>10.38551224233802</v>
      </c>
      <c r="T34" s="72"/>
      <c r="U34" s="71">
        <v>16032541</v>
      </c>
      <c r="V34" s="71">
        <v>1536</v>
      </c>
      <c r="W34" s="71">
        <v>0</v>
      </c>
      <c r="X34" s="71">
        <v>26209</v>
      </c>
      <c r="Y34" s="71">
        <v>49214</v>
      </c>
      <c r="Z34" s="71">
        <v>49488</v>
      </c>
      <c r="AA34" s="71">
        <v>10385</v>
      </c>
      <c r="AB34" s="71">
        <v>120547</v>
      </c>
      <c r="AC34" s="71">
        <v>0</v>
      </c>
      <c r="AD34" s="71">
        <v>10.38551224233802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1674</v>
      </c>
      <c r="B35" s="70">
        <v>40</v>
      </c>
      <c r="C35" s="70">
        <v>6</v>
      </c>
      <c r="D35" s="70">
        <v>3</v>
      </c>
      <c r="E35" s="70">
        <v>2009</v>
      </c>
      <c r="F35" s="70" t="s">
        <v>176</v>
      </c>
      <c r="G35" s="70" t="s">
        <v>1668</v>
      </c>
      <c r="H35" s="70" t="s">
        <v>1669</v>
      </c>
      <c r="I35" s="148"/>
      <c r="J35" s="71">
        <v>96.45920683975838</v>
      </c>
      <c r="K35" s="71">
        <v>2.1155599878999349</v>
      </c>
      <c r="L35" s="71">
        <v>1.312928041009422</v>
      </c>
      <c r="M35" s="71">
        <v>88.771855369353347</v>
      </c>
      <c r="N35" s="71">
        <v>110.1171982649448</v>
      </c>
      <c r="O35" s="71">
        <v>97.696565480703086</v>
      </c>
      <c r="P35" s="71">
        <v>50.896872262114201</v>
      </c>
      <c r="Q35" s="71">
        <v>6.9823329077276703</v>
      </c>
      <c r="R35" s="71">
        <v>0</v>
      </c>
      <c r="S35" s="71">
        <v>9.869635400526338</v>
      </c>
      <c r="T35" s="72"/>
      <c r="U35" s="71">
        <v>12634785</v>
      </c>
      <c r="V35" s="71">
        <v>1826</v>
      </c>
      <c r="W35" s="71">
        <v>28</v>
      </c>
      <c r="X35" s="71">
        <v>28941</v>
      </c>
      <c r="Y35" s="71">
        <v>49363</v>
      </c>
      <c r="Z35" s="71">
        <v>49388</v>
      </c>
      <c r="AA35" s="71">
        <v>10244</v>
      </c>
      <c r="AB35" s="71">
        <v>119771</v>
      </c>
      <c r="AC35" s="71">
        <v>0</v>
      </c>
      <c r="AD35" s="71">
        <v>9.869635400526338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6.06</v>
      </c>
      <c r="BK35" s="71">
        <v>0</v>
      </c>
      <c r="BL35" s="71">
        <v>38.694000000000003</v>
      </c>
      <c r="BM35" s="71">
        <v>0</v>
      </c>
      <c r="BN35" s="72"/>
      <c r="BO35" s="71">
        <v>0</v>
      </c>
      <c r="BP35" s="71">
        <v>0</v>
      </c>
      <c r="BQ35" s="71">
        <v>2</v>
      </c>
      <c r="BR35" s="71">
        <v>0</v>
      </c>
      <c r="BS35" s="71">
        <v>4</v>
      </c>
      <c r="BT35" s="71">
        <v>0</v>
      </c>
      <c r="BU35"/>
      <c r="BV35" s="70">
        <v>22.09</v>
      </c>
      <c r="BW35" s="70">
        <v>0</v>
      </c>
      <c r="BX35" s="70">
        <v>22.664000000000001</v>
      </c>
      <c r="BY35" s="70">
        <v>0</v>
      </c>
      <c r="BZ35" s="70">
        <v>0</v>
      </c>
      <c r="CA35" s="70">
        <v>0</v>
      </c>
      <c r="CB35" s="70">
        <v>0</v>
      </c>
      <c r="CC35" s="70">
        <v>0</v>
      </c>
      <c r="CD35" s="70">
        <v>0</v>
      </c>
    </row>
    <row r="36" spans="1:82">
      <c r="A36" s="70" t="s">
        <v>1675</v>
      </c>
      <c r="B36" s="70">
        <v>41</v>
      </c>
      <c r="C36" s="70">
        <v>7</v>
      </c>
      <c r="D36" s="70">
        <v>3</v>
      </c>
      <c r="E36" s="70">
        <v>2010</v>
      </c>
      <c r="F36" s="70" t="s">
        <v>177</v>
      </c>
      <c r="G36" s="70" t="s">
        <v>1668</v>
      </c>
      <c r="H36" s="70" t="s">
        <v>1669</v>
      </c>
      <c r="I36" s="148"/>
      <c r="J36" s="71">
        <v>89.702461530797606</v>
      </c>
      <c r="K36" s="71">
        <v>2.3051988398631869</v>
      </c>
      <c r="L36" s="71">
        <v>1.245426285615566</v>
      </c>
      <c r="M36" s="71">
        <v>95.826726239039402</v>
      </c>
      <c r="N36" s="71">
        <v>127.2010522802434</v>
      </c>
      <c r="O36" s="71">
        <v>96.913897868697475</v>
      </c>
      <c r="P36" s="71">
        <v>51.614504326137272</v>
      </c>
      <c r="Q36" s="71">
        <v>7.2217069659957103</v>
      </c>
      <c r="R36" s="71">
        <v>0</v>
      </c>
      <c r="S36" s="71">
        <v>11.28477597707008</v>
      </c>
      <c r="T36" s="72"/>
      <c r="U36" s="71">
        <v>11846283</v>
      </c>
      <c r="V36" s="71">
        <v>1826</v>
      </c>
      <c r="W36" s="71">
        <v>28</v>
      </c>
      <c r="X36" s="71">
        <v>28941</v>
      </c>
      <c r="Y36" s="71">
        <v>49373</v>
      </c>
      <c r="Z36" s="71">
        <v>49220</v>
      </c>
      <c r="AA36" s="71">
        <v>10129</v>
      </c>
      <c r="AB36" s="71">
        <v>118702</v>
      </c>
      <c r="AC36" s="71">
        <v>0</v>
      </c>
      <c r="AD36" s="71">
        <v>11.28477597707008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10.061</v>
      </c>
      <c r="BK36" s="71">
        <v>0</v>
      </c>
      <c r="BL36" s="71">
        <v>5.2389999999999999</v>
      </c>
      <c r="BM36" s="71">
        <v>0</v>
      </c>
      <c r="BN36" s="72"/>
      <c r="BO36" s="71">
        <v>0</v>
      </c>
      <c r="BP36" s="71">
        <v>0</v>
      </c>
      <c r="BQ36" s="71">
        <v>3</v>
      </c>
      <c r="BR36" s="71">
        <v>0</v>
      </c>
      <c r="BS36" s="71">
        <v>2</v>
      </c>
      <c r="BT36" s="71">
        <v>0</v>
      </c>
      <c r="BU36"/>
      <c r="BV36" s="70">
        <v>15.3</v>
      </c>
      <c r="BW36" s="70">
        <v>0</v>
      </c>
      <c r="BX36" s="70">
        <v>0</v>
      </c>
      <c r="BY36" s="70">
        <v>0</v>
      </c>
      <c r="BZ36" s="70">
        <v>0</v>
      </c>
      <c r="CA36" s="70">
        <v>0</v>
      </c>
      <c r="CB36" s="70">
        <v>0</v>
      </c>
      <c r="CC36" s="70">
        <v>0</v>
      </c>
      <c r="CD36" s="70">
        <v>0</v>
      </c>
    </row>
    <row r="37" spans="1:82">
      <c r="A37" s="70" t="s">
        <v>1676</v>
      </c>
      <c r="B37" s="70">
        <v>42</v>
      </c>
      <c r="C37" s="70">
        <v>8</v>
      </c>
      <c r="D37" s="70">
        <v>3</v>
      </c>
      <c r="E37" s="70">
        <v>2011</v>
      </c>
      <c r="F37" s="70" t="s">
        <v>178</v>
      </c>
      <c r="G37" s="70" t="s">
        <v>1668</v>
      </c>
      <c r="H37" s="70" t="s">
        <v>1669</v>
      </c>
      <c r="I37" s="148"/>
      <c r="J37" s="71">
        <v>98.494398476274924</v>
      </c>
      <c r="K37" s="71">
        <v>3.668627451559642</v>
      </c>
      <c r="L37" s="71">
        <v>1.0957214291669219</v>
      </c>
      <c r="M37" s="71">
        <v>122.2129817065949</v>
      </c>
      <c r="N37" s="71">
        <v>155.88395317051189</v>
      </c>
      <c r="O37" s="71">
        <v>95.373536389603004</v>
      </c>
      <c r="P37" s="71">
        <v>50.207052211708096</v>
      </c>
      <c r="Q37" s="71">
        <v>8.2590658728292095</v>
      </c>
      <c r="R37" s="71">
        <v>0</v>
      </c>
      <c r="S37" s="71">
        <v>13.205396517231989</v>
      </c>
      <c r="T37" s="72"/>
      <c r="U37" s="71">
        <v>11774926</v>
      </c>
      <c r="V37" s="71">
        <v>1826</v>
      </c>
      <c r="W37" s="71">
        <v>28</v>
      </c>
      <c r="X37" s="71">
        <v>28941</v>
      </c>
      <c r="Y37" s="71">
        <v>49332</v>
      </c>
      <c r="Z37" s="71">
        <v>49490</v>
      </c>
      <c r="AA37" s="71">
        <v>10146</v>
      </c>
      <c r="AB37" s="71">
        <v>117689</v>
      </c>
      <c r="AC37" s="71">
        <v>0</v>
      </c>
      <c r="AD37" s="71">
        <v>13.205396517231989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10.483000000000001</v>
      </c>
      <c r="BK37" s="71">
        <v>0</v>
      </c>
      <c r="BL37" s="71">
        <v>34.07</v>
      </c>
      <c r="BM37" s="71">
        <v>0</v>
      </c>
      <c r="BN37" s="72"/>
      <c r="BO37" s="71">
        <v>0</v>
      </c>
      <c r="BP37" s="71">
        <v>0</v>
      </c>
      <c r="BQ37" s="71">
        <v>3</v>
      </c>
      <c r="BR37" s="71">
        <v>0</v>
      </c>
      <c r="BS37" s="71">
        <v>4</v>
      </c>
      <c r="BT37" s="71">
        <v>0</v>
      </c>
      <c r="BU37"/>
      <c r="BV37" s="70">
        <v>24.989000000000001</v>
      </c>
      <c r="BW37" s="70">
        <v>0</v>
      </c>
      <c r="BX37" s="70">
        <v>19.564</v>
      </c>
      <c r="BY37" s="70">
        <v>0</v>
      </c>
      <c r="BZ37" s="70">
        <v>0</v>
      </c>
      <c r="CA37" s="70">
        <v>0</v>
      </c>
      <c r="CB37" s="70">
        <v>0</v>
      </c>
      <c r="CC37" s="70">
        <v>0</v>
      </c>
      <c r="CD37" s="70">
        <v>0</v>
      </c>
    </row>
    <row r="38" spans="1:82">
      <c r="A38" s="70" t="s">
        <v>1677</v>
      </c>
      <c r="B38" s="70">
        <v>43</v>
      </c>
      <c r="C38" s="70">
        <v>9</v>
      </c>
      <c r="D38" s="70">
        <v>3</v>
      </c>
      <c r="E38" s="70">
        <v>2012</v>
      </c>
      <c r="F38" s="70" t="s">
        <v>179</v>
      </c>
      <c r="G38" s="70" t="s">
        <v>1668</v>
      </c>
      <c r="H38" s="70" t="s">
        <v>1669</v>
      </c>
      <c r="I38" s="148"/>
      <c r="J38" s="71">
        <v>111.4063756833029</v>
      </c>
      <c r="K38" s="71">
        <v>3.5675280977836881</v>
      </c>
      <c r="L38" s="71">
        <v>1.0913239365085989</v>
      </c>
      <c r="M38" s="71">
        <v>136.69446747509261</v>
      </c>
      <c r="N38" s="71">
        <v>165.14393176841321</v>
      </c>
      <c r="O38" s="71">
        <v>94.94997302001525</v>
      </c>
      <c r="P38" s="71">
        <v>49.795979769501216</v>
      </c>
      <c r="Q38" s="71">
        <v>8.9604993325075295</v>
      </c>
      <c r="R38" s="71">
        <v>0</v>
      </c>
      <c r="S38" s="71">
        <v>11.36443380796435</v>
      </c>
      <c r="T38" s="72"/>
      <c r="U38" s="71">
        <v>12949310</v>
      </c>
      <c r="V38" s="71">
        <v>1826</v>
      </c>
      <c r="W38" s="71">
        <v>28</v>
      </c>
      <c r="X38" s="71">
        <v>28941</v>
      </c>
      <c r="Y38" s="71">
        <v>49779</v>
      </c>
      <c r="Z38" s="71">
        <v>49661</v>
      </c>
      <c r="AA38" s="71">
        <v>10006</v>
      </c>
      <c r="AB38" s="71">
        <v>117521</v>
      </c>
      <c r="AC38" s="71">
        <v>0</v>
      </c>
      <c r="AD38" s="71">
        <v>11.36443380796435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11.595000000000001</v>
      </c>
      <c r="BK38" s="71">
        <v>0</v>
      </c>
      <c r="BL38" s="71">
        <v>19.414000000000001</v>
      </c>
      <c r="BM38" s="71">
        <v>0</v>
      </c>
      <c r="BN38" s="72"/>
      <c r="BO38" s="71">
        <v>0</v>
      </c>
      <c r="BP38" s="71">
        <v>0</v>
      </c>
      <c r="BQ38" s="71">
        <v>3</v>
      </c>
      <c r="BR38" s="71">
        <v>0</v>
      </c>
      <c r="BS38" s="71">
        <v>3</v>
      </c>
      <c r="BT38" s="71">
        <v>0</v>
      </c>
      <c r="BU38"/>
      <c r="BV38" s="70">
        <v>31.009</v>
      </c>
      <c r="BW38" s="70">
        <v>0</v>
      </c>
      <c r="BX38" s="70">
        <v>0</v>
      </c>
      <c r="BY38" s="70">
        <v>0</v>
      </c>
      <c r="BZ38" s="70">
        <v>0</v>
      </c>
      <c r="CA38" s="70">
        <v>0</v>
      </c>
      <c r="CB38" s="70">
        <v>0</v>
      </c>
      <c r="CC38" s="70">
        <v>0</v>
      </c>
      <c r="CD38" s="70">
        <v>0</v>
      </c>
    </row>
    <row r="39" spans="1:82">
      <c r="A39" s="70" t="s">
        <v>1678</v>
      </c>
      <c r="B39" s="70">
        <v>44</v>
      </c>
      <c r="C39" s="70">
        <v>10</v>
      </c>
      <c r="D39" s="70">
        <v>3</v>
      </c>
      <c r="E39" s="70">
        <v>2013</v>
      </c>
      <c r="F39" s="70" t="s">
        <v>180</v>
      </c>
      <c r="G39" s="70" t="s">
        <v>1668</v>
      </c>
      <c r="H39" s="70" t="s">
        <v>1669</v>
      </c>
      <c r="I39" s="148"/>
      <c r="J39" s="71">
        <v>110.3449928764078</v>
      </c>
      <c r="K39" s="71">
        <v>3.024922466885517</v>
      </c>
      <c r="L39" s="71">
        <v>0.96823486727048758</v>
      </c>
      <c r="M39" s="71">
        <v>137.68203598317319</v>
      </c>
      <c r="N39" s="71">
        <v>165.2105152448847</v>
      </c>
      <c r="O39" s="71">
        <v>91.261530326845829</v>
      </c>
      <c r="P39" s="71">
        <v>49.564000813122092</v>
      </c>
      <c r="Q39" s="71">
        <v>9.0389966951902707</v>
      </c>
      <c r="R39" s="71">
        <v>0</v>
      </c>
      <c r="S39" s="71">
        <v>10.255618860375071</v>
      </c>
      <c r="T39" s="72"/>
      <c r="U39" s="71">
        <v>12683397</v>
      </c>
      <c r="V39" s="71">
        <v>1826</v>
      </c>
      <c r="W39" s="71">
        <v>28</v>
      </c>
      <c r="X39" s="71">
        <v>28941</v>
      </c>
      <c r="Y39" s="71">
        <v>49893</v>
      </c>
      <c r="Z39" s="71">
        <v>49863</v>
      </c>
      <c r="AA39" s="71">
        <v>9922</v>
      </c>
      <c r="AB39" s="71">
        <v>116851</v>
      </c>
      <c r="AC39" s="71">
        <v>0</v>
      </c>
      <c r="AD39" s="71">
        <v>10.255618860375071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12.98</v>
      </c>
      <c r="BK39" s="71">
        <v>0</v>
      </c>
      <c r="BL39" s="71">
        <v>41.265000000000001</v>
      </c>
      <c r="BM39" s="71">
        <v>0</v>
      </c>
      <c r="BN39" s="72"/>
      <c r="BO39" s="71">
        <v>0</v>
      </c>
      <c r="BP39" s="71">
        <v>0</v>
      </c>
      <c r="BQ39" s="71">
        <v>3</v>
      </c>
      <c r="BR39" s="71">
        <v>0</v>
      </c>
      <c r="BS39" s="71">
        <v>4</v>
      </c>
      <c r="BT39" s="71">
        <v>0</v>
      </c>
      <c r="BU39"/>
      <c r="BV39" s="70">
        <v>34.808</v>
      </c>
      <c r="BW39" s="70">
        <v>0</v>
      </c>
      <c r="BX39" s="70">
        <v>19.437000000000001</v>
      </c>
      <c r="BY39" s="70">
        <v>0</v>
      </c>
      <c r="BZ39" s="70">
        <v>0</v>
      </c>
      <c r="CA39" s="70">
        <v>0</v>
      </c>
      <c r="CB39" s="70">
        <v>0</v>
      </c>
      <c r="CC39" s="70">
        <v>0</v>
      </c>
      <c r="CD39" s="70">
        <v>0</v>
      </c>
    </row>
    <row r="40" spans="1:82">
      <c r="A40" s="70" t="s">
        <v>1679</v>
      </c>
      <c r="B40" s="70">
        <v>45</v>
      </c>
      <c r="C40" s="70">
        <v>11</v>
      </c>
      <c r="D40" s="70">
        <v>3</v>
      </c>
      <c r="E40" s="70">
        <v>2014</v>
      </c>
      <c r="F40" s="70" t="s">
        <v>181</v>
      </c>
      <c r="G40" s="70" t="s">
        <v>1668</v>
      </c>
      <c r="H40" s="70" t="s">
        <v>1669</v>
      </c>
      <c r="I40" s="148"/>
      <c r="J40" s="71">
        <v>111.23646104989631</v>
      </c>
      <c r="K40" s="71">
        <v>2.8994466248408348</v>
      </c>
      <c r="L40" s="71">
        <v>7.5223134355383712</v>
      </c>
      <c r="M40" s="71">
        <v>135.53260304322541</v>
      </c>
      <c r="N40" s="71">
        <v>159.68910817143569</v>
      </c>
      <c r="O40" s="71">
        <v>86.622002736142235</v>
      </c>
      <c r="P40" s="71">
        <v>49.741285654548179</v>
      </c>
      <c r="Q40" s="71">
        <v>8.6040989164833199</v>
      </c>
      <c r="R40" s="71">
        <v>0</v>
      </c>
      <c r="S40" s="71">
        <v>11.06147123220866</v>
      </c>
      <c r="T40" s="72"/>
      <c r="U40" s="71">
        <v>13604626</v>
      </c>
      <c r="V40" s="71">
        <v>1458</v>
      </c>
      <c r="W40" s="71">
        <v>82</v>
      </c>
      <c r="X40" s="71">
        <v>28616</v>
      </c>
      <c r="Y40" s="71">
        <v>50060</v>
      </c>
      <c r="Z40" s="71">
        <v>49847</v>
      </c>
      <c r="AA40" s="71">
        <v>9906</v>
      </c>
      <c r="AB40" s="71">
        <v>115931</v>
      </c>
      <c r="AC40" s="71">
        <v>0</v>
      </c>
      <c r="AD40" s="71">
        <v>11.06147123220866</v>
      </c>
      <c r="AE40" s="72"/>
      <c r="AF40" s="71"/>
      <c r="AG40" s="71"/>
      <c r="AH40" s="71"/>
      <c r="AI40" s="71"/>
      <c r="AJ40" s="71"/>
      <c r="AK40" s="71"/>
      <c r="AL40" s="71"/>
      <c r="AM40" s="71"/>
      <c r="AN40" s="71"/>
      <c r="AO40" s="71"/>
      <c r="AP40" s="71"/>
      <c r="AQ40" s="72"/>
      <c r="AR40" s="71">
        <v>1541</v>
      </c>
      <c r="AS40" s="71">
        <v>157</v>
      </c>
      <c r="AT40" s="71">
        <v>0</v>
      </c>
      <c r="AU40" s="71">
        <v>0</v>
      </c>
      <c r="AV40" s="71">
        <v>0</v>
      </c>
      <c r="AW40" s="71">
        <v>0</v>
      </c>
      <c r="AX40" s="71"/>
      <c r="AY40" s="72"/>
      <c r="AZ40" s="71">
        <v>6023.1</v>
      </c>
      <c r="BA40" s="71">
        <v>5392.6</v>
      </c>
      <c r="BB40" s="71">
        <v>0</v>
      </c>
      <c r="BC40" s="71">
        <v>0</v>
      </c>
      <c r="BD40" s="71">
        <v>0</v>
      </c>
      <c r="BE40" s="71">
        <v>0</v>
      </c>
      <c r="BF40" s="71"/>
      <c r="BG40" s="72"/>
      <c r="BH40" s="71">
        <v>0</v>
      </c>
      <c r="BI40" s="71">
        <v>0</v>
      </c>
      <c r="BJ40" s="71">
        <v>13.013999999999999</v>
      </c>
      <c r="BK40" s="71">
        <v>0</v>
      </c>
      <c r="BL40" s="71">
        <v>21.869</v>
      </c>
      <c r="BM40" s="71">
        <v>0</v>
      </c>
      <c r="BN40" s="72"/>
      <c r="BO40" s="71">
        <v>0</v>
      </c>
      <c r="BP40" s="71">
        <v>0</v>
      </c>
      <c r="BQ40" s="71">
        <v>3</v>
      </c>
      <c r="BR40" s="71">
        <v>0</v>
      </c>
      <c r="BS40" s="71">
        <v>3</v>
      </c>
      <c r="BT40" s="71">
        <v>0</v>
      </c>
      <c r="BU40"/>
      <c r="BV40" s="70">
        <v>34.883000000000003</v>
      </c>
      <c r="BW40" s="70">
        <v>0</v>
      </c>
      <c r="BX40" s="70">
        <v>0</v>
      </c>
      <c r="BY40" s="70">
        <v>0</v>
      </c>
      <c r="BZ40" s="70">
        <v>0</v>
      </c>
      <c r="CA40" s="70">
        <v>0</v>
      </c>
      <c r="CB40" s="70">
        <v>0</v>
      </c>
      <c r="CC40" s="70">
        <v>0</v>
      </c>
      <c r="CD40" s="70">
        <v>0</v>
      </c>
    </row>
    <row r="41" spans="1:82">
      <c r="A41" s="70" t="s">
        <v>1680</v>
      </c>
      <c r="B41" s="70">
        <v>46</v>
      </c>
      <c r="C41" s="70">
        <v>12</v>
      </c>
      <c r="D41" s="70">
        <v>3</v>
      </c>
      <c r="E41" s="70">
        <v>2015</v>
      </c>
      <c r="F41" s="70" t="s">
        <v>182</v>
      </c>
      <c r="G41" s="70" t="s">
        <v>1668</v>
      </c>
      <c r="H41" s="70" t="s">
        <v>1669</v>
      </c>
      <c r="I41" s="148"/>
      <c r="J41" s="71">
        <v>104.82629827004089</v>
      </c>
      <c r="K41" s="71">
        <v>2.7701629063779101</v>
      </c>
      <c r="L41" s="71">
        <v>8.4537432654502105</v>
      </c>
      <c r="M41" s="71">
        <v>124.236848182873</v>
      </c>
      <c r="N41" s="71">
        <v>149.1354896723825</v>
      </c>
      <c r="O41" s="71">
        <v>85.909904989349926</v>
      </c>
      <c r="P41" s="71">
        <v>49.278054556707012</v>
      </c>
      <c r="Q41" s="71">
        <v>8.3493324022122994</v>
      </c>
      <c r="R41" s="71">
        <v>0</v>
      </c>
      <c r="S41" s="71">
        <v>12.01286650806726</v>
      </c>
      <c r="T41" s="72"/>
      <c r="U41" s="71">
        <v>13516761</v>
      </c>
      <c r="V41" s="71">
        <v>1458</v>
      </c>
      <c r="W41" s="71">
        <v>82</v>
      </c>
      <c r="X41" s="71">
        <v>28616</v>
      </c>
      <c r="Y41" s="71">
        <v>50243</v>
      </c>
      <c r="Z41" s="71">
        <v>49913</v>
      </c>
      <c r="AA41" s="71">
        <v>9806</v>
      </c>
      <c r="AB41" s="71">
        <v>114919</v>
      </c>
      <c r="AC41" s="71">
        <v>0</v>
      </c>
      <c r="AD41" s="71">
        <v>12.01286650806726</v>
      </c>
      <c r="AE41" s="72"/>
      <c r="AF41" s="71">
        <v>109888655.07025521</v>
      </c>
      <c r="AG41" s="71">
        <v>2331678.2549904371</v>
      </c>
      <c r="AH41" s="71">
        <v>1719650.248286332</v>
      </c>
      <c r="AI41" s="71">
        <v>178658475.83068371</v>
      </c>
      <c r="AJ41" s="71">
        <v>227470644.50794151</v>
      </c>
      <c r="AK41" s="71">
        <v>0</v>
      </c>
      <c r="AL41" s="71">
        <v>0</v>
      </c>
      <c r="AM41" s="71">
        <v>15749166.88292589</v>
      </c>
      <c r="AN41" s="71">
        <v>0</v>
      </c>
      <c r="AO41" s="71">
        <v>0</v>
      </c>
      <c r="AP41" s="71">
        <v>535818270.79508305</v>
      </c>
      <c r="AQ41" s="72"/>
      <c r="AR41" s="71">
        <v>1726</v>
      </c>
      <c r="AS41" s="71">
        <v>197</v>
      </c>
      <c r="AT41" s="71">
        <v>0</v>
      </c>
      <c r="AU41" s="71">
        <v>0</v>
      </c>
      <c r="AV41" s="71">
        <v>0</v>
      </c>
      <c r="AW41" s="71">
        <v>0</v>
      </c>
      <c r="AX41" s="71"/>
      <c r="AY41" s="72"/>
      <c r="AZ41" s="71">
        <v>6868.9</v>
      </c>
      <c r="BA41" s="71">
        <v>7641.9</v>
      </c>
      <c r="BB41" s="71">
        <v>0</v>
      </c>
      <c r="BC41" s="71">
        <v>0</v>
      </c>
      <c r="BD41" s="71">
        <v>0</v>
      </c>
      <c r="BE41" s="71">
        <v>0</v>
      </c>
      <c r="BF41" s="71"/>
      <c r="BG41" s="72"/>
      <c r="BH41" s="71">
        <v>0</v>
      </c>
      <c r="BI41" s="71">
        <v>0</v>
      </c>
      <c r="BJ41" s="71">
        <v>12.476000000000001</v>
      </c>
      <c r="BK41" s="71">
        <v>0</v>
      </c>
      <c r="BL41" s="71">
        <v>40.454000000000001</v>
      </c>
      <c r="BM41" s="71">
        <v>0</v>
      </c>
      <c r="BN41" s="72"/>
      <c r="BO41" s="71">
        <v>0</v>
      </c>
      <c r="BP41" s="71">
        <v>0</v>
      </c>
      <c r="BQ41" s="71">
        <v>3</v>
      </c>
      <c r="BR41" s="71">
        <v>0</v>
      </c>
      <c r="BS41" s="71">
        <v>4</v>
      </c>
      <c r="BT41" s="71">
        <v>0</v>
      </c>
      <c r="BU41"/>
      <c r="BV41" s="70">
        <v>34.045000000000002</v>
      </c>
      <c r="BW41" s="70">
        <v>0</v>
      </c>
      <c r="BX41" s="70">
        <v>18.885000000000002</v>
      </c>
      <c r="BY41" s="70">
        <v>0</v>
      </c>
      <c r="BZ41" s="70">
        <v>0</v>
      </c>
      <c r="CA41" s="70">
        <v>0</v>
      </c>
      <c r="CB41" s="70">
        <v>0</v>
      </c>
      <c r="CC41" s="70">
        <v>0</v>
      </c>
      <c r="CD41" s="70">
        <v>0</v>
      </c>
    </row>
    <row r="42" spans="1:82">
      <c r="A42" s="70" t="s">
        <v>1681</v>
      </c>
      <c r="B42" s="70">
        <v>47</v>
      </c>
      <c r="C42" s="70">
        <v>13</v>
      </c>
      <c r="D42" s="70">
        <v>3</v>
      </c>
      <c r="E42" s="70">
        <v>2016</v>
      </c>
      <c r="F42" s="70" t="s">
        <v>155</v>
      </c>
      <c r="G42" s="70" t="s">
        <v>1668</v>
      </c>
      <c r="H42" s="70" t="s">
        <v>1669</v>
      </c>
      <c r="I42" s="148"/>
      <c r="J42" s="71">
        <v>114.30722963153174</v>
      </c>
      <c r="K42" s="71">
        <v>2.698110195040635</v>
      </c>
      <c r="L42" s="71">
        <v>8.08146240112033</v>
      </c>
      <c r="M42" s="71">
        <v>113.29773010606964</v>
      </c>
      <c r="N42" s="71">
        <v>149.77525142832488</v>
      </c>
      <c r="O42" s="71">
        <v>85.014585055904348</v>
      </c>
      <c r="P42" s="71">
        <v>48.115923313003293</v>
      </c>
      <c r="Q42" s="71">
        <v>8.0486608377120294</v>
      </c>
      <c r="R42" s="71">
        <v>0</v>
      </c>
      <c r="S42" s="71">
        <v>11.243252849853951</v>
      </c>
      <c r="T42" s="72"/>
      <c r="U42" s="71">
        <v>13989929</v>
      </c>
      <c r="V42" s="71">
        <v>1458</v>
      </c>
      <c r="W42" s="71">
        <v>82</v>
      </c>
      <c r="X42" s="71">
        <v>28616</v>
      </c>
      <c r="Y42" s="71">
        <v>50466</v>
      </c>
      <c r="Z42" s="71">
        <v>50000</v>
      </c>
      <c r="AA42" s="71">
        <v>9903</v>
      </c>
      <c r="AB42" s="71">
        <v>113952</v>
      </c>
      <c r="AC42" s="71">
        <v>0</v>
      </c>
      <c r="AD42" s="71">
        <v>11.243252849853951</v>
      </c>
      <c r="AE42" s="72"/>
      <c r="AF42" s="71">
        <v>119347532.9413844</v>
      </c>
      <c r="AG42" s="71">
        <v>2116284.3146510832</v>
      </c>
      <c r="AH42" s="71">
        <v>1222563.1156150431</v>
      </c>
      <c r="AI42" s="71">
        <v>173886903.20063719</v>
      </c>
      <c r="AJ42" s="71">
        <v>215848312.41927251</v>
      </c>
      <c r="AK42" s="71">
        <v>0</v>
      </c>
      <c r="AL42" s="71">
        <v>0</v>
      </c>
      <c r="AM42" s="71">
        <v>15628776.189115901</v>
      </c>
      <c r="AN42" s="71">
        <v>0</v>
      </c>
      <c r="AO42" s="71">
        <v>0</v>
      </c>
      <c r="AP42" s="71">
        <v>528050372.1806761</v>
      </c>
      <c r="AQ42" s="72"/>
      <c r="AR42" s="71">
        <v>1854</v>
      </c>
      <c r="AS42" s="71">
        <v>220</v>
      </c>
      <c r="AT42" s="71">
        <v>0</v>
      </c>
      <c r="AU42" s="71">
        <v>0</v>
      </c>
      <c r="AV42" s="71">
        <v>0</v>
      </c>
      <c r="AW42" s="71">
        <v>0</v>
      </c>
      <c r="AX42" s="71"/>
      <c r="AY42" s="72"/>
      <c r="AZ42" s="71">
        <v>7477.2</v>
      </c>
      <c r="BA42" s="71">
        <v>8425.6</v>
      </c>
      <c r="BB42" s="71">
        <v>0</v>
      </c>
      <c r="BC42" s="71">
        <v>0</v>
      </c>
      <c r="BD42" s="71">
        <v>0</v>
      </c>
      <c r="BE42" s="71">
        <v>0</v>
      </c>
      <c r="BF42" s="71"/>
      <c r="BG42" s="72"/>
      <c r="BH42" s="71">
        <v>0</v>
      </c>
      <c r="BI42" s="71">
        <v>0</v>
      </c>
      <c r="BJ42" s="71">
        <v>11.989000000000001</v>
      </c>
      <c r="BK42" s="71">
        <v>0</v>
      </c>
      <c r="BL42" s="71">
        <v>50.075000000000003</v>
      </c>
      <c r="BM42" s="71">
        <v>0</v>
      </c>
      <c r="BN42" s="72"/>
      <c r="BO42" s="71">
        <v>0</v>
      </c>
      <c r="BP42" s="71">
        <v>0</v>
      </c>
      <c r="BQ42" s="71">
        <v>3</v>
      </c>
      <c r="BR42" s="71">
        <v>0</v>
      </c>
      <c r="BS42" s="71">
        <v>4</v>
      </c>
      <c r="BT42" s="71">
        <v>0</v>
      </c>
      <c r="BU42"/>
      <c r="BV42" s="70">
        <v>32.926000000000002</v>
      </c>
      <c r="BW42" s="70">
        <v>0</v>
      </c>
      <c r="BX42" s="70">
        <v>29.138000000000002</v>
      </c>
      <c r="BY42" s="70">
        <v>0</v>
      </c>
      <c r="BZ42" s="70">
        <v>0</v>
      </c>
      <c r="CA42" s="70">
        <v>0</v>
      </c>
      <c r="CB42" s="70">
        <v>0</v>
      </c>
      <c r="CC42" s="70">
        <v>0</v>
      </c>
      <c r="CD42" s="70">
        <v>0</v>
      </c>
    </row>
    <row r="43" spans="1:82">
      <c r="A43" s="70" t="s">
        <v>1682</v>
      </c>
      <c r="B43" s="70">
        <v>48</v>
      </c>
      <c r="C43" s="70">
        <v>14</v>
      </c>
      <c r="D43" s="70">
        <v>3</v>
      </c>
      <c r="E43" s="70">
        <v>2017</v>
      </c>
      <c r="F43" s="70" t="s">
        <v>156</v>
      </c>
      <c r="G43" s="70" t="s">
        <v>1668</v>
      </c>
      <c r="H43" s="70" t="s">
        <v>1669</v>
      </c>
      <c r="I43" s="148"/>
      <c r="J43" s="71">
        <v>102.86878667681319</v>
      </c>
      <c r="K43" s="71">
        <v>2.6545891659738787</v>
      </c>
      <c r="L43" s="71">
        <v>6.8454225374146391</v>
      </c>
      <c r="M43" s="71">
        <v>101.75472666752928</v>
      </c>
      <c r="N43" s="71">
        <v>140.45120847544877</v>
      </c>
      <c r="O43" s="71">
        <v>83.819692499839647</v>
      </c>
      <c r="P43" s="71">
        <v>48.68498392386347</v>
      </c>
      <c r="Q43" s="71">
        <v>7.71349708443931</v>
      </c>
      <c r="R43" s="71">
        <v>0</v>
      </c>
      <c r="S43" s="71">
        <v>12.530116684979042</v>
      </c>
      <c r="T43" s="72"/>
      <c r="U43" s="71">
        <v>15026595</v>
      </c>
      <c r="V43" s="71">
        <v>1458</v>
      </c>
      <c r="W43" s="71">
        <v>82</v>
      </c>
      <c r="X43" s="71">
        <v>28616</v>
      </c>
      <c r="Y43" s="71">
        <v>50740</v>
      </c>
      <c r="Z43" s="71">
        <v>50115</v>
      </c>
      <c r="AA43" s="71">
        <v>10084</v>
      </c>
      <c r="AB43" s="71">
        <v>112931</v>
      </c>
      <c r="AC43" s="71">
        <v>0</v>
      </c>
      <c r="AD43" s="71">
        <v>12.53011668497904</v>
      </c>
      <c r="AE43" s="72"/>
      <c r="AF43" s="71">
        <v>120686574.656086</v>
      </c>
      <c r="AG43" s="71">
        <v>2229799.3758212328</v>
      </c>
      <c r="AH43" s="71">
        <v>1433921.069372671</v>
      </c>
      <c r="AI43" s="71">
        <v>177901109.01646781</v>
      </c>
      <c r="AJ43" s="71">
        <v>232633108.90252459</v>
      </c>
      <c r="AK43" s="71">
        <v>0</v>
      </c>
      <c r="AL43" s="71">
        <v>0</v>
      </c>
      <c r="AM43" s="71">
        <v>15512979.370953379</v>
      </c>
      <c r="AN43" s="71">
        <v>0</v>
      </c>
      <c r="AO43" s="71">
        <v>0</v>
      </c>
      <c r="AP43" s="71">
        <v>550397492.3912257</v>
      </c>
      <c r="AQ43" s="72"/>
      <c r="AR43" s="71">
        <v>1957</v>
      </c>
      <c r="AS43" s="71">
        <v>250</v>
      </c>
      <c r="AT43" s="71">
        <v>0</v>
      </c>
      <c r="AU43" s="71">
        <v>0</v>
      </c>
      <c r="AV43" s="71">
        <v>0</v>
      </c>
      <c r="AW43" s="71">
        <v>0</v>
      </c>
      <c r="AX43" s="71"/>
      <c r="AY43" s="72"/>
      <c r="AZ43" s="71">
        <v>7950.9</v>
      </c>
      <c r="BA43" s="71">
        <v>12833.7</v>
      </c>
      <c r="BB43" s="71">
        <v>0</v>
      </c>
      <c r="BC43" s="71">
        <v>0</v>
      </c>
      <c r="BD43" s="71">
        <v>0</v>
      </c>
      <c r="BE43" s="71">
        <v>0</v>
      </c>
      <c r="BF43" s="71"/>
      <c r="BG43" s="72"/>
      <c r="BH43" s="71">
        <v>0</v>
      </c>
      <c r="BI43" s="71">
        <v>0</v>
      </c>
      <c r="BJ43" s="71">
        <v>12.465999999999999</v>
      </c>
      <c r="BK43" s="71">
        <v>0</v>
      </c>
      <c r="BL43" s="71">
        <v>21.321999999999999</v>
      </c>
      <c r="BM43" s="71">
        <v>0</v>
      </c>
      <c r="BN43" s="72"/>
      <c r="BO43" s="71">
        <v>0</v>
      </c>
      <c r="BP43" s="71">
        <v>0</v>
      </c>
      <c r="BQ43" s="71">
        <v>3</v>
      </c>
      <c r="BR43" s="71">
        <v>0</v>
      </c>
      <c r="BS43" s="71">
        <v>3</v>
      </c>
      <c r="BT43" s="71">
        <v>0</v>
      </c>
      <c r="BU43"/>
      <c r="BV43" s="70">
        <v>33.787999999999997</v>
      </c>
      <c r="BW43" s="70">
        <v>0</v>
      </c>
      <c r="BX43" s="70">
        <v>0</v>
      </c>
      <c r="BY43" s="70">
        <v>0</v>
      </c>
      <c r="BZ43" s="70">
        <v>0</v>
      </c>
      <c r="CA43" s="70">
        <v>0</v>
      </c>
      <c r="CB43" s="70">
        <v>0</v>
      </c>
      <c r="CC43" s="70">
        <v>0</v>
      </c>
      <c r="CD43" s="70">
        <v>0</v>
      </c>
    </row>
    <row r="44" spans="1:82">
      <c r="A44" s="70" t="s">
        <v>1683</v>
      </c>
      <c r="B44" s="70">
        <v>49</v>
      </c>
      <c r="C44" s="70">
        <v>15</v>
      </c>
      <c r="D44" s="70">
        <v>3</v>
      </c>
      <c r="E44" s="70">
        <v>2018</v>
      </c>
      <c r="F44" s="70" t="s">
        <v>183</v>
      </c>
      <c r="G44" s="70" t="s">
        <v>1668</v>
      </c>
      <c r="H44" s="70" t="s">
        <v>1669</v>
      </c>
      <c r="I44" s="148"/>
      <c r="J44" s="71">
        <v>88.815224263892873</v>
      </c>
      <c r="K44" s="71">
        <v>2.385496142850609</v>
      </c>
      <c r="L44" s="71">
        <v>6.3391514126708621</v>
      </c>
      <c r="M44" s="71">
        <v>88.771344639044216</v>
      </c>
      <c r="N44" s="71">
        <v>113.23489485342252</v>
      </c>
      <c r="O44" s="71">
        <v>82.259673520865405</v>
      </c>
      <c r="P44" s="71">
        <v>48.616212047819602</v>
      </c>
      <c r="Q44" s="71">
        <v>7.0921884935775301</v>
      </c>
      <c r="R44" s="71">
        <v>0</v>
      </c>
      <c r="S44" s="71">
        <v>13.261704557697499</v>
      </c>
      <c r="T44" s="72"/>
      <c r="U44" s="71">
        <v>14870467</v>
      </c>
      <c r="V44" s="71">
        <v>1458</v>
      </c>
      <c r="W44" s="71">
        <v>82</v>
      </c>
      <c r="X44" s="71">
        <v>28616</v>
      </c>
      <c r="Y44" s="71">
        <v>50911</v>
      </c>
      <c r="Z44" s="71">
        <v>50124</v>
      </c>
      <c r="AA44" s="71">
        <v>10171</v>
      </c>
      <c r="AB44" s="71">
        <v>111898</v>
      </c>
      <c r="AC44" s="71">
        <v>0</v>
      </c>
      <c r="AD44" s="71">
        <v>13.261704557697501</v>
      </c>
      <c r="AE44" s="72"/>
      <c r="AF44" s="71">
        <v>114350566.12605029</v>
      </c>
      <c r="AG44" s="71">
        <v>2039739.193180935</v>
      </c>
      <c r="AH44" s="71">
        <v>1376874.102666253</v>
      </c>
      <c r="AI44" s="71">
        <v>171802497.10978711</v>
      </c>
      <c r="AJ44" s="71">
        <v>208615291.7063261</v>
      </c>
      <c r="AK44" s="71">
        <v>0</v>
      </c>
      <c r="AL44" s="71">
        <v>0</v>
      </c>
      <c r="AM44" s="71">
        <v>15402883.98641208</v>
      </c>
      <c r="AN44" s="71">
        <v>0</v>
      </c>
      <c r="AO44" s="71">
        <v>0</v>
      </c>
      <c r="AP44" s="71">
        <v>513587852.22442275</v>
      </c>
      <c r="AQ44" s="72"/>
      <c r="AR44" s="71">
        <v>2050</v>
      </c>
      <c r="AS44" s="71">
        <v>302</v>
      </c>
      <c r="AT44" s="71">
        <v>0</v>
      </c>
      <c r="AU44" s="71">
        <v>0</v>
      </c>
      <c r="AV44" s="71">
        <v>0</v>
      </c>
      <c r="AW44" s="71">
        <v>0</v>
      </c>
      <c r="AX44" s="71"/>
      <c r="AY44" s="72"/>
      <c r="AZ44" s="71">
        <v>8398.4000000000033</v>
      </c>
      <c r="BA44" s="71">
        <v>16678</v>
      </c>
      <c r="BB44" s="71">
        <v>0</v>
      </c>
      <c r="BC44" s="71">
        <v>0</v>
      </c>
      <c r="BD44" s="71">
        <v>0</v>
      </c>
      <c r="BE44" s="71">
        <v>0</v>
      </c>
      <c r="BF44" s="71"/>
      <c r="BG44" s="72"/>
      <c r="BH44" s="71">
        <v>0</v>
      </c>
      <c r="BI44" s="71">
        <v>0</v>
      </c>
      <c r="BJ44" s="71">
        <v>8.68</v>
      </c>
      <c r="BK44" s="71">
        <v>0</v>
      </c>
      <c r="BL44" s="71">
        <v>44.478000000000002</v>
      </c>
      <c r="BM44" s="71">
        <v>0</v>
      </c>
      <c r="BN44" s="72"/>
      <c r="BO44" s="71">
        <v>0</v>
      </c>
      <c r="BP44" s="71">
        <v>0</v>
      </c>
      <c r="BQ44" s="71">
        <v>2</v>
      </c>
      <c r="BR44" s="71">
        <v>0</v>
      </c>
      <c r="BS44" s="71">
        <v>3</v>
      </c>
      <c r="BT44" s="71">
        <v>0</v>
      </c>
      <c r="BU44"/>
      <c r="BV44" s="70">
        <v>23.734000000000002</v>
      </c>
      <c r="BW44" s="70">
        <v>0</v>
      </c>
      <c r="BX44" s="70">
        <v>29.423999999999999</v>
      </c>
      <c r="BY44" s="70">
        <v>0</v>
      </c>
      <c r="BZ44" s="70">
        <v>0</v>
      </c>
      <c r="CA44" s="70">
        <v>0</v>
      </c>
      <c r="CB44" s="70">
        <v>0</v>
      </c>
      <c r="CC44" s="70">
        <v>0</v>
      </c>
      <c r="CD44" s="70">
        <v>0</v>
      </c>
    </row>
    <row r="45" spans="1:82">
      <c r="A45" s="70" t="s">
        <v>1684</v>
      </c>
      <c r="B45" s="70">
        <v>50</v>
      </c>
      <c r="C45" s="70">
        <v>16</v>
      </c>
      <c r="D45" s="70">
        <v>3</v>
      </c>
      <c r="E45" s="70">
        <v>2019</v>
      </c>
      <c r="F45" s="70" t="s">
        <v>158</v>
      </c>
      <c r="G45" s="1064" t="s">
        <v>1668</v>
      </c>
      <c r="H45" s="70" t="s">
        <v>1669</v>
      </c>
      <c r="I45" s="148"/>
      <c r="J45" s="71">
        <v>89.966071254109679</v>
      </c>
      <c r="K45" s="71">
        <v>2.1417370375148468</v>
      </c>
      <c r="L45" s="71">
        <v>6.3932526648998032</v>
      </c>
      <c r="M45" s="71">
        <v>84.574094696418882</v>
      </c>
      <c r="N45" s="71">
        <v>99.383451920557022</v>
      </c>
      <c r="O45" s="71">
        <v>79.831709463357598</v>
      </c>
      <c r="P45" s="71">
        <v>49.536684396595554</v>
      </c>
      <c r="Q45" s="71">
        <v>6.8518708066261098</v>
      </c>
      <c r="R45" s="71">
        <v>0</v>
      </c>
      <c r="S45" s="71">
        <v>12.43967837625873</v>
      </c>
      <c r="T45" s="72"/>
      <c r="U45" s="71">
        <v>15465875</v>
      </c>
      <c r="V45" s="71">
        <v>1458</v>
      </c>
      <c r="W45" s="71">
        <v>82</v>
      </c>
      <c r="X45" s="71">
        <v>28616</v>
      </c>
      <c r="Y45" s="71">
        <v>51382</v>
      </c>
      <c r="Z45" s="71">
        <v>49980</v>
      </c>
      <c r="AA45" s="71">
        <v>10286</v>
      </c>
      <c r="AB45" s="71">
        <v>111033</v>
      </c>
      <c r="AC45" s="71">
        <v>0</v>
      </c>
      <c r="AD45" s="71">
        <v>12.43967837625873</v>
      </c>
      <c r="AE45" s="72"/>
      <c r="AF45" s="71">
        <v>117938653.46773221</v>
      </c>
      <c r="AG45" s="71">
        <v>1927138.825275823</v>
      </c>
      <c r="AH45" s="71">
        <v>1461113.146719865</v>
      </c>
      <c r="AI45" s="71">
        <v>173112635.11690339</v>
      </c>
      <c r="AJ45" s="71">
        <v>190095751.6083208</v>
      </c>
      <c r="AK45" s="71">
        <v>0</v>
      </c>
      <c r="AL45" s="71">
        <v>0</v>
      </c>
      <c r="AM45" s="71">
        <v>15121858.744023515</v>
      </c>
      <c r="AN45" s="71">
        <v>0</v>
      </c>
      <c r="AO45" s="71">
        <v>0</v>
      </c>
      <c r="AP45" s="71">
        <v>499657150.90897554</v>
      </c>
      <c r="AQ45" s="72"/>
      <c r="AR45" s="71">
        <v>2150</v>
      </c>
      <c r="AS45" s="71">
        <v>319</v>
      </c>
      <c r="AT45" s="71">
        <v>0</v>
      </c>
      <c r="AU45" s="71">
        <v>0</v>
      </c>
      <c r="AV45" s="71">
        <v>0</v>
      </c>
      <c r="AW45" s="71">
        <v>0</v>
      </c>
      <c r="AX45" s="71"/>
      <c r="AY45" s="72"/>
      <c r="AZ45" s="71">
        <v>8938.2999999999993</v>
      </c>
      <c r="BA45" s="71">
        <v>16912</v>
      </c>
      <c r="BB45" s="71">
        <v>0</v>
      </c>
      <c r="BC45" s="71">
        <v>0</v>
      </c>
      <c r="BD45" s="71">
        <v>0</v>
      </c>
      <c r="BE45" s="71">
        <v>0</v>
      </c>
      <c r="BF45" s="71"/>
      <c r="BG45" s="72"/>
      <c r="BH45" s="71">
        <v>0</v>
      </c>
      <c r="BI45" s="71">
        <v>0</v>
      </c>
      <c r="BJ45" s="71">
        <v>6.4429999999999996</v>
      </c>
      <c r="BK45" s="71">
        <v>0</v>
      </c>
      <c r="BL45" s="71">
        <v>43.713999999999999</v>
      </c>
      <c r="BM45" s="71">
        <v>0</v>
      </c>
      <c r="BN45" s="72"/>
      <c r="BO45" s="71">
        <v>0</v>
      </c>
      <c r="BP45" s="71">
        <v>0</v>
      </c>
      <c r="BQ45" s="71">
        <v>2</v>
      </c>
      <c r="BR45" s="71">
        <v>0</v>
      </c>
      <c r="BS45" s="71">
        <v>4</v>
      </c>
      <c r="BT45" s="71">
        <v>0</v>
      </c>
      <c r="BU45"/>
      <c r="BV45" s="70">
        <v>20.805</v>
      </c>
      <c r="BW45" s="70">
        <v>0</v>
      </c>
      <c r="BX45" s="70">
        <v>29.352</v>
      </c>
      <c r="BY45" s="70">
        <v>0</v>
      </c>
      <c r="BZ45" s="70">
        <v>0</v>
      </c>
      <c r="CA45" s="70">
        <v>0</v>
      </c>
      <c r="CB45" s="70">
        <v>0</v>
      </c>
      <c r="CC45" s="70">
        <v>0</v>
      </c>
      <c r="CD45" s="70">
        <v>0</v>
      </c>
    </row>
    <row r="46" spans="1:82">
      <c r="A46" s="70" t="s">
        <v>1685</v>
      </c>
      <c r="B46" s="70">
        <v>51</v>
      </c>
      <c r="C46" s="70">
        <v>17</v>
      </c>
      <c r="D46" s="70">
        <v>3</v>
      </c>
      <c r="E46" s="70">
        <v>2020</v>
      </c>
      <c r="F46" s="70" t="s">
        <v>159</v>
      </c>
      <c r="G46" s="1064" t="s">
        <v>1668</v>
      </c>
      <c r="H46" s="70" t="s">
        <v>1669</v>
      </c>
      <c r="I46" s="148"/>
      <c r="J46" s="71">
        <v>80.117933704163363</v>
      </c>
      <c r="K46" s="71">
        <v>2.3600016326160826</v>
      </c>
      <c r="L46" s="71">
        <v>6.7030417824307582</v>
      </c>
      <c r="M46" s="71">
        <v>80.598613659628199</v>
      </c>
      <c r="N46" s="71">
        <v>121.70632697387352</v>
      </c>
      <c r="O46" s="71">
        <v>69.964855891305575</v>
      </c>
      <c r="P46" s="71">
        <v>46.614511957735019</v>
      </c>
      <c r="Q46" s="71">
        <v>6.4853258095407904</v>
      </c>
      <c r="R46" s="71">
        <v>0</v>
      </c>
      <c r="S46" s="71">
        <v>13.71068001929811</v>
      </c>
      <c r="T46" s="72"/>
      <c r="U46" s="71">
        <v>14105784</v>
      </c>
      <c r="V46" s="71">
        <v>1542</v>
      </c>
      <c r="W46" s="71">
        <v>97</v>
      </c>
      <c r="X46" s="71">
        <v>28884</v>
      </c>
      <c r="Y46" s="71">
        <v>51603</v>
      </c>
      <c r="Z46" s="71">
        <v>49995</v>
      </c>
      <c r="AA46" s="71">
        <v>10288</v>
      </c>
      <c r="AB46" s="71">
        <v>109994</v>
      </c>
      <c r="AC46" s="71">
        <v>0</v>
      </c>
      <c r="AD46" s="71">
        <v>13.71068001929811</v>
      </c>
      <c r="AE46" s="72"/>
      <c r="AF46" s="71">
        <v>102366913.8050475</v>
      </c>
      <c r="AG46" s="71">
        <v>1918064.3574557642</v>
      </c>
      <c r="AH46" s="71">
        <v>1548024.0268411553</v>
      </c>
      <c r="AI46" s="71">
        <v>157883581.14048836</v>
      </c>
      <c r="AJ46" s="71">
        <v>229510310.76206791</v>
      </c>
      <c r="AK46" s="71"/>
      <c r="AL46" s="71"/>
      <c r="AM46" s="71">
        <v>14355439.058828536</v>
      </c>
      <c r="AN46" s="71"/>
      <c r="AO46" s="71"/>
      <c r="AP46" s="71">
        <v>507582333.15072924</v>
      </c>
      <c r="AQ46" s="72"/>
      <c r="AR46" s="71">
        <v>2267</v>
      </c>
      <c r="AS46" s="71">
        <v>329</v>
      </c>
      <c r="AT46" s="71">
        <v>0</v>
      </c>
      <c r="AU46" s="71">
        <v>0</v>
      </c>
      <c r="AV46" s="71">
        <v>0</v>
      </c>
      <c r="AW46" s="71">
        <v>0</v>
      </c>
      <c r="AX46" s="71"/>
      <c r="AY46" s="72"/>
      <c r="AZ46" s="71">
        <v>9603.7999999999993</v>
      </c>
      <c r="BA46" s="71">
        <v>17143.599999999991</v>
      </c>
      <c r="BB46" s="71">
        <v>0</v>
      </c>
      <c r="BC46" s="71">
        <v>0</v>
      </c>
      <c r="BD46" s="71">
        <v>0</v>
      </c>
      <c r="BE46" s="71">
        <v>0</v>
      </c>
      <c r="BF46" s="71"/>
      <c r="BG46" s="72"/>
      <c r="BH46" s="71">
        <v>0</v>
      </c>
      <c r="BI46" s="71">
        <v>0</v>
      </c>
      <c r="BJ46" s="71">
        <v>5.9880000000000004</v>
      </c>
      <c r="BK46" s="71">
        <v>0</v>
      </c>
      <c r="BL46" s="71">
        <v>40.914999999999999</v>
      </c>
      <c r="BM46" s="71">
        <v>0</v>
      </c>
      <c r="BN46" s="72"/>
      <c r="BO46" s="71">
        <v>0</v>
      </c>
      <c r="BP46" s="71">
        <v>0</v>
      </c>
      <c r="BQ46" s="71">
        <v>2</v>
      </c>
      <c r="BR46" s="71">
        <v>0</v>
      </c>
      <c r="BS46" s="71">
        <v>4</v>
      </c>
      <c r="BT46" s="71">
        <v>0</v>
      </c>
      <c r="BU46"/>
      <c r="BV46" s="70">
        <v>16.95</v>
      </c>
      <c r="BW46" s="70">
        <v>0</v>
      </c>
      <c r="BX46" s="70">
        <v>29.952999999999999</v>
      </c>
      <c r="BY46" s="70">
        <v>0</v>
      </c>
      <c r="BZ46" s="70">
        <v>0</v>
      </c>
      <c r="CA46" s="70">
        <v>0</v>
      </c>
      <c r="CB46" s="70">
        <v>0</v>
      </c>
      <c r="CC46" s="70">
        <v>0</v>
      </c>
      <c r="CD46" s="70">
        <v>0</v>
      </c>
    </row>
    <row r="47" spans="1:82">
      <c r="A47" s="70" t="s">
        <v>1686</v>
      </c>
      <c r="B47" s="70">
        <v>51</v>
      </c>
      <c r="C47" s="70">
        <v>18</v>
      </c>
      <c r="D47" s="70">
        <v>3</v>
      </c>
      <c r="E47" s="70">
        <v>2021</v>
      </c>
      <c r="F47" s="70" t="s">
        <v>160</v>
      </c>
      <c r="G47" s="70" t="s">
        <v>1668</v>
      </c>
      <c r="H47" s="70" t="s">
        <v>1669</v>
      </c>
      <c r="I47" s="148"/>
      <c r="J47" s="71">
        <v>71.2194064418198</v>
      </c>
      <c r="K47" s="71">
        <v>2.542534296198208</v>
      </c>
      <c r="L47" s="71">
        <v>6.4123807374265658</v>
      </c>
      <c r="M47" s="71">
        <v>81.560917703173246</v>
      </c>
      <c r="N47" s="71">
        <v>100.7859952951882</v>
      </c>
      <c r="O47" s="71">
        <v>67.705343263941572</v>
      </c>
      <c r="P47" s="71">
        <v>48.385148905651803</v>
      </c>
      <c r="Q47" s="71">
        <v>6.3635524481391501</v>
      </c>
      <c r="R47" s="71">
        <v>0</v>
      </c>
      <c r="S47" s="71">
        <v>13.36842116646943</v>
      </c>
      <c r="T47" s="72"/>
      <c r="U47" s="71">
        <v>14885814</v>
      </c>
      <c r="V47" s="71">
        <v>1542</v>
      </c>
      <c r="W47" s="71">
        <v>97</v>
      </c>
      <c r="X47" s="71">
        <v>28884</v>
      </c>
      <c r="Y47" s="71">
        <v>51686</v>
      </c>
      <c r="Z47" s="71">
        <v>49815</v>
      </c>
      <c r="AA47" s="71">
        <v>10413</v>
      </c>
      <c r="AB47" s="71">
        <v>108989</v>
      </c>
      <c r="AC47" s="71">
        <v>0</v>
      </c>
      <c r="AD47" s="71">
        <v>13.36842116646943</v>
      </c>
      <c r="AE47" s="72"/>
      <c r="AF47" s="71">
        <v>101161981.40022239</v>
      </c>
      <c r="AG47" s="71">
        <v>2239383.6020343411</v>
      </c>
      <c r="AH47" s="71">
        <v>1371436.4865698318</v>
      </c>
      <c r="AI47" s="71">
        <v>180489092.58455184</v>
      </c>
      <c r="AJ47" s="71">
        <v>209759549.0730086</v>
      </c>
      <c r="AK47" s="71">
        <v>0</v>
      </c>
      <c r="AL47" s="71">
        <v>0</v>
      </c>
      <c r="AM47" s="71">
        <v>14306319.868284632</v>
      </c>
      <c r="AN47" s="71">
        <v>0</v>
      </c>
      <c r="AO47" s="71">
        <v>0</v>
      </c>
      <c r="AP47" s="71">
        <v>509327763.01467162</v>
      </c>
      <c r="AQ47" s="72"/>
      <c r="AR47" s="71">
        <v>2357</v>
      </c>
      <c r="AS47" s="71">
        <v>330</v>
      </c>
      <c r="AT47" s="71">
        <v>0</v>
      </c>
      <c r="AU47" s="71">
        <v>1</v>
      </c>
      <c r="AV47" s="71">
        <v>0</v>
      </c>
      <c r="AW47" s="71">
        <v>0</v>
      </c>
      <c r="AX47" s="71"/>
      <c r="AY47" s="72"/>
      <c r="AZ47" s="71">
        <v>10174.599999999989</v>
      </c>
      <c r="BA47" s="71">
        <v>17193.099999999991</v>
      </c>
      <c r="BB47" s="71">
        <v>0</v>
      </c>
      <c r="BC47" s="71">
        <v>19.899999999999999</v>
      </c>
      <c r="BD47" s="71">
        <v>0</v>
      </c>
      <c r="BE47" s="71">
        <v>0</v>
      </c>
      <c r="BF47" s="71"/>
      <c r="BG47" s="72"/>
      <c r="BH47" s="71">
        <v>0</v>
      </c>
      <c r="BI47" s="71">
        <v>0</v>
      </c>
      <c r="BJ47" s="71">
        <v>6.9740000000000002</v>
      </c>
      <c r="BK47" s="71">
        <v>0</v>
      </c>
      <c r="BL47" s="71">
        <v>37.616</v>
      </c>
      <c r="BM47" s="71">
        <v>0</v>
      </c>
      <c r="BN47" s="72"/>
      <c r="BO47" s="71">
        <v>0</v>
      </c>
      <c r="BP47" s="71">
        <v>0</v>
      </c>
      <c r="BQ47" s="71">
        <v>2</v>
      </c>
      <c r="BR47" s="71">
        <v>0</v>
      </c>
      <c r="BS47" s="71">
        <v>4</v>
      </c>
      <c r="BT47" s="71">
        <v>0</v>
      </c>
      <c r="BU47"/>
      <c r="BV47" s="70">
        <v>18.257999999999999</v>
      </c>
      <c r="BW47" s="70">
        <v>0</v>
      </c>
      <c r="BX47" s="70">
        <v>26.332000000000001</v>
      </c>
      <c r="BY47" s="70">
        <v>0</v>
      </c>
      <c r="BZ47" s="70">
        <v>0</v>
      </c>
      <c r="CA47" s="70">
        <v>0</v>
      </c>
      <c r="CB47" s="70">
        <v>0</v>
      </c>
      <c r="CC47" s="70">
        <v>0</v>
      </c>
      <c r="CD47" s="70">
        <v>0</v>
      </c>
    </row>
    <row r="48" spans="1:82">
      <c r="A48" s="70" t="s">
        <v>1687</v>
      </c>
      <c r="B48" s="70">
        <v>51</v>
      </c>
      <c r="C48" s="70">
        <v>19</v>
      </c>
      <c r="D48" s="70">
        <v>3</v>
      </c>
      <c r="E48" s="70">
        <v>2022</v>
      </c>
      <c r="F48" s="70" t="s">
        <v>161</v>
      </c>
      <c r="G48" s="70" t="s">
        <v>1668</v>
      </c>
      <c r="H48" s="70" t="s">
        <v>1669</v>
      </c>
      <c r="I48" s="148"/>
      <c r="J48" s="71">
        <v>73.034054120352849</v>
      </c>
      <c r="K48" s="71">
        <v>2.6016582952710046</v>
      </c>
      <c r="L48" s="71">
        <v>5.9138793561603267</v>
      </c>
      <c r="M48" s="71">
        <v>87.88623795110918</v>
      </c>
      <c r="N48" s="71">
        <v>124.91047437058167</v>
      </c>
      <c r="O48" s="71">
        <v>71.040393513451733</v>
      </c>
      <c r="P48" s="71">
        <v>48.271917192896289</v>
      </c>
      <c r="Q48" s="71">
        <v>6.364124324228345</v>
      </c>
      <c r="R48" s="71">
        <v>0</v>
      </c>
      <c r="S48" s="71">
        <v>13.60335675684281</v>
      </c>
      <c r="T48" s="72"/>
      <c r="U48" s="71">
        <v>15864410</v>
      </c>
      <c r="V48" s="71">
        <v>1542</v>
      </c>
      <c r="W48" s="71">
        <v>97</v>
      </c>
      <c r="X48" s="71">
        <v>28884</v>
      </c>
      <c r="Y48" s="71">
        <v>52074</v>
      </c>
      <c r="Z48" s="71">
        <v>49661</v>
      </c>
      <c r="AA48" s="71">
        <v>10547</v>
      </c>
      <c r="AB48" s="71">
        <v>108105</v>
      </c>
      <c r="AC48" s="71">
        <v>0</v>
      </c>
      <c r="AD48" s="71">
        <v>13.60335675684281</v>
      </c>
      <c r="AE48" s="72"/>
      <c r="AF48" s="71">
        <v>89949537.576408178</v>
      </c>
      <c r="AG48" s="71">
        <v>2313970.0753184725</v>
      </c>
      <c r="AH48" s="71">
        <v>1486087.5580953758</v>
      </c>
      <c r="AI48" s="71">
        <v>173060192.90145633</v>
      </c>
      <c r="AJ48" s="71">
        <v>243944337.01929799</v>
      </c>
      <c r="AK48" s="71">
        <v>0</v>
      </c>
      <c r="AL48" s="71">
        <v>0</v>
      </c>
      <c r="AM48" s="71">
        <v>13959306.161881229</v>
      </c>
      <c r="AN48" s="71">
        <v>0</v>
      </c>
      <c r="AO48" s="71">
        <v>0</v>
      </c>
      <c r="AP48" s="71">
        <v>524713431.29245758</v>
      </c>
      <c r="AQ48" s="72"/>
      <c r="AR48" s="71">
        <v>2505</v>
      </c>
      <c r="AS48" s="71">
        <v>330</v>
      </c>
      <c r="AT48" s="71">
        <v>0</v>
      </c>
      <c r="AU48" s="71">
        <v>1</v>
      </c>
      <c r="AV48" s="71">
        <v>0</v>
      </c>
      <c r="AW48" s="71">
        <v>0</v>
      </c>
      <c r="AX48" s="71"/>
      <c r="AY48" s="72"/>
      <c r="AZ48" s="71">
        <v>11036.099999999984</v>
      </c>
      <c r="BA48" s="71">
        <v>17193.099999999991</v>
      </c>
      <c r="BB48" s="71">
        <v>0</v>
      </c>
      <c r="BC48" s="71">
        <v>19.899999999999999</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1688</v>
      </c>
      <c r="B49" s="70">
        <v>51</v>
      </c>
      <c r="C49" s="70">
        <v>20</v>
      </c>
      <c r="D49" s="70">
        <v>3</v>
      </c>
      <c r="E49" s="70">
        <v>2023</v>
      </c>
      <c r="F49" s="70" t="s">
        <v>1539</v>
      </c>
      <c r="G49" s="70" t="s">
        <v>1668</v>
      </c>
      <c r="H49" s="70" t="s">
        <v>1669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2632</v>
      </c>
      <c r="AS49" s="71">
        <v>331</v>
      </c>
      <c r="AT49" s="71">
        <v>0</v>
      </c>
      <c r="AU49" s="71">
        <v>1</v>
      </c>
      <c r="AV49" s="71">
        <v>0</v>
      </c>
      <c r="AW49" s="71">
        <v>0</v>
      </c>
      <c r="AX49" s="71"/>
      <c r="AY49" s="72"/>
      <c r="AZ49" s="71">
        <v>11836.999999999975</v>
      </c>
      <c r="BA49" s="71">
        <v>17380.599999999991</v>
      </c>
      <c r="BB49" s="71">
        <v>0</v>
      </c>
      <c r="BC49" s="71">
        <v>19.899999999999999</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1689</v>
      </c>
      <c r="B50" s="70">
        <v>51</v>
      </c>
      <c r="C50" s="70">
        <v>21</v>
      </c>
      <c r="D50" s="70">
        <v>3</v>
      </c>
      <c r="E50" s="70">
        <v>2024</v>
      </c>
      <c r="F50" s="70" t="s">
        <v>1554</v>
      </c>
      <c r="G50" s="70" t="s">
        <v>1668</v>
      </c>
      <c r="H50" s="70" t="s">
        <v>1669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1690</v>
      </c>
      <c r="B51" s="70">
        <v>477</v>
      </c>
      <c r="C51" s="70">
        <v>1</v>
      </c>
      <c r="D51" s="70">
        <v>29</v>
      </c>
      <c r="E51" s="70">
        <v>1990</v>
      </c>
      <c r="F51" s="70" t="s">
        <v>787</v>
      </c>
      <c r="G51" s="70" t="s">
        <v>1691</v>
      </c>
      <c r="H51" s="70" t="s">
        <v>1692</v>
      </c>
      <c r="I51" s="148"/>
      <c r="J51" s="71">
        <v>487.92051739070178</v>
      </c>
      <c r="K51" s="71">
        <v>3.6854910469908049</v>
      </c>
      <c r="L51" s="71">
        <v>8.8951461735374728</v>
      </c>
      <c r="M51" s="71">
        <v>38.420799729295801</v>
      </c>
      <c r="N51" s="71">
        <v>42.323840280498963</v>
      </c>
      <c r="O51" s="71">
        <v>45.092323612946259</v>
      </c>
      <c r="P51" s="71">
        <v>39.104473631817967</v>
      </c>
      <c r="Q51" s="71">
        <v>3.9761999503235002</v>
      </c>
      <c r="R51" s="71">
        <v>0</v>
      </c>
      <c r="S51" s="71">
        <v>5.0180794378579998</v>
      </c>
      <c r="T51" s="72"/>
      <c r="U51" s="71">
        <v>20473679</v>
      </c>
      <c r="V51" s="71">
        <v>1632</v>
      </c>
      <c r="W51" s="71">
        <v>93</v>
      </c>
      <c r="X51" s="71">
        <v>14306</v>
      </c>
      <c r="Y51" s="71">
        <v>18217</v>
      </c>
      <c r="Z51" s="71">
        <v>18547</v>
      </c>
      <c r="AA51" s="71">
        <v>9495</v>
      </c>
      <c r="AB51" s="71">
        <v>64560</v>
      </c>
      <c r="AC51" s="71">
        <v>0</v>
      </c>
      <c r="AD51" s="71">
        <v>5.0180794378579998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1693</v>
      </c>
      <c r="B52" s="70">
        <v>478</v>
      </c>
      <c r="C52" s="70">
        <v>2</v>
      </c>
      <c r="D52" s="70">
        <v>29</v>
      </c>
      <c r="E52" s="70">
        <v>2005</v>
      </c>
      <c r="F52" s="70" t="s">
        <v>789</v>
      </c>
      <c r="G52" s="70" t="s">
        <v>1691</v>
      </c>
      <c r="H52" s="70" t="s">
        <v>1692</v>
      </c>
      <c r="I52" s="148"/>
      <c r="J52" s="71">
        <v>833.5282121766179</v>
      </c>
      <c r="K52" s="71">
        <v>2.7959325712533061</v>
      </c>
      <c r="L52" s="71">
        <v>13.41333398076584</v>
      </c>
      <c r="M52" s="71">
        <v>109.6366851235391</v>
      </c>
      <c r="N52" s="71">
        <v>104.8686888812563</v>
      </c>
      <c r="O52" s="71">
        <v>105.2890211846847</v>
      </c>
      <c r="P52" s="71">
        <v>52.765766189803081</v>
      </c>
      <c r="Q52" s="71">
        <v>6.6324559725250101</v>
      </c>
      <c r="R52" s="71">
        <v>0</v>
      </c>
      <c r="S52" s="71">
        <v>12.598862991920001</v>
      </c>
      <c r="T52" s="72"/>
      <c r="U52" s="71">
        <v>36962196</v>
      </c>
      <c r="V52" s="71">
        <v>1364</v>
      </c>
      <c r="W52" s="71">
        <v>120</v>
      </c>
      <c r="X52" s="71">
        <v>22297</v>
      </c>
      <c r="Y52" s="71">
        <v>39036</v>
      </c>
      <c r="Z52" s="71">
        <v>50114</v>
      </c>
      <c r="AA52" s="71">
        <v>10493</v>
      </c>
      <c r="AB52" s="71">
        <v>112578</v>
      </c>
      <c r="AC52" s="71">
        <v>0</v>
      </c>
      <c r="AD52" s="71">
        <v>12.598862991920001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1694</v>
      </c>
      <c r="B53" s="70">
        <v>479</v>
      </c>
      <c r="C53" s="70">
        <v>3</v>
      </c>
      <c r="D53" s="70">
        <v>29</v>
      </c>
      <c r="E53" s="70">
        <v>2006</v>
      </c>
      <c r="F53" s="70" t="s">
        <v>790</v>
      </c>
      <c r="G53" s="70" t="s">
        <v>1691</v>
      </c>
      <c r="H53" s="70" t="s">
        <v>1692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1695</v>
      </c>
      <c r="B54" s="70">
        <v>480</v>
      </c>
      <c r="C54" s="70">
        <v>4</v>
      </c>
      <c r="D54" s="70">
        <v>29</v>
      </c>
      <c r="E54" s="70">
        <v>2007</v>
      </c>
      <c r="F54" s="70" t="s">
        <v>791</v>
      </c>
      <c r="G54" s="70" t="s">
        <v>1691</v>
      </c>
      <c r="H54" s="70" t="s">
        <v>1692</v>
      </c>
      <c r="I54" s="148"/>
      <c r="J54" s="71">
        <v>948.31981091702642</v>
      </c>
      <c r="K54" s="71">
        <v>3.550824204868551</v>
      </c>
      <c r="L54" s="71">
        <v>7.8177268746844559</v>
      </c>
      <c r="M54" s="71">
        <v>107.6651901626107</v>
      </c>
      <c r="N54" s="71">
        <v>115.0224639250691</v>
      </c>
      <c r="O54" s="71">
        <v>103.37894396165341</v>
      </c>
      <c r="P54" s="71">
        <v>54.195299468445548</v>
      </c>
      <c r="Q54" s="71">
        <v>7.0260861265272601</v>
      </c>
      <c r="R54" s="71">
        <v>0</v>
      </c>
      <c r="S54" s="71">
        <v>20.793446423500001</v>
      </c>
      <c r="T54" s="72"/>
      <c r="U54" s="71">
        <v>44904591</v>
      </c>
      <c r="V54" s="71">
        <v>1306</v>
      </c>
      <c r="W54" s="71">
        <v>92</v>
      </c>
      <c r="X54" s="71">
        <v>27982</v>
      </c>
      <c r="Y54" s="71">
        <v>40294</v>
      </c>
      <c r="Z54" s="71">
        <v>51151</v>
      </c>
      <c r="AA54" s="71">
        <v>10613</v>
      </c>
      <c r="AB54" s="71">
        <v>112953</v>
      </c>
      <c r="AC54" s="71">
        <v>0</v>
      </c>
      <c r="AD54" s="71">
        <v>20.793446423500001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1696</v>
      </c>
      <c r="B55" s="70">
        <v>481</v>
      </c>
      <c r="C55" s="70">
        <v>5</v>
      </c>
      <c r="D55" s="70">
        <v>29</v>
      </c>
      <c r="E55" s="70">
        <v>2008</v>
      </c>
      <c r="F55" s="70" t="s">
        <v>792</v>
      </c>
      <c r="G55" s="70" t="s">
        <v>1691</v>
      </c>
      <c r="H55" s="70" t="s">
        <v>1692</v>
      </c>
      <c r="I55" s="148"/>
      <c r="J55" s="71">
        <v>809.45054130242647</v>
      </c>
      <c r="K55" s="71">
        <v>2.7858614968927791</v>
      </c>
      <c r="L55" s="71">
        <v>7.052689890970445</v>
      </c>
      <c r="M55" s="71">
        <v>117.90373052874649</v>
      </c>
      <c r="N55" s="71">
        <v>104.7771739708905</v>
      </c>
      <c r="O55" s="71">
        <v>101.0470240805528</v>
      </c>
      <c r="P55" s="71">
        <v>51.440375914289689</v>
      </c>
      <c r="Q55" s="71">
        <v>6.9264673436498203</v>
      </c>
      <c r="R55" s="71">
        <v>0</v>
      </c>
      <c r="S55" s="71">
        <v>14.41520094</v>
      </c>
      <c r="T55" s="72"/>
      <c r="U55" s="71">
        <v>43237462</v>
      </c>
      <c r="V55" s="71">
        <v>1306</v>
      </c>
      <c r="W55" s="71">
        <v>92</v>
      </c>
      <c r="X55" s="71">
        <v>27982</v>
      </c>
      <c r="Y55" s="71">
        <v>40988</v>
      </c>
      <c r="Z55" s="71">
        <v>51752</v>
      </c>
      <c r="AA55" s="71">
        <v>10085</v>
      </c>
      <c r="AB55" s="71">
        <v>113183</v>
      </c>
      <c r="AC55" s="71">
        <v>0</v>
      </c>
      <c r="AD55" s="71">
        <v>14.41520094</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1697</v>
      </c>
      <c r="B56" s="70">
        <v>482</v>
      </c>
      <c r="C56" s="70">
        <v>6</v>
      </c>
      <c r="D56" s="70">
        <v>29</v>
      </c>
      <c r="E56" s="70">
        <v>2009</v>
      </c>
      <c r="F56" s="70" t="s">
        <v>176</v>
      </c>
      <c r="G56" s="70" t="s">
        <v>1691</v>
      </c>
      <c r="H56" s="70" t="s">
        <v>1692</v>
      </c>
      <c r="I56" s="148"/>
      <c r="J56" s="71">
        <v>777.58964043172534</v>
      </c>
      <c r="K56" s="71">
        <v>2.1898018779277408</v>
      </c>
      <c r="L56" s="71">
        <v>7.6793865496110767</v>
      </c>
      <c r="M56" s="71">
        <v>101.4112236975335</v>
      </c>
      <c r="N56" s="71">
        <v>93.131848045876765</v>
      </c>
      <c r="O56" s="71">
        <v>103.46878905875219</v>
      </c>
      <c r="P56" s="71">
        <v>48.26359011657334</v>
      </c>
      <c r="Q56" s="71">
        <v>6.6143016844224896</v>
      </c>
      <c r="R56" s="71">
        <v>0</v>
      </c>
      <c r="S56" s="71">
        <v>17.806163123840001</v>
      </c>
      <c r="T56" s="72"/>
      <c r="U56" s="71">
        <v>36709932</v>
      </c>
      <c r="V56" s="71">
        <v>1402</v>
      </c>
      <c r="W56" s="71">
        <v>120</v>
      </c>
      <c r="X56" s="71">
        <v>29700</v>
      </c>
      <c r="Y56" s="71">
        <v>41669</v>
      </c>
      <c r="Z56" s="71">
        <v>52306</v>
      </c>
      <c r="AA56" s="71">
        <v>9714</v>
      </c>
      <c r="AB56" s="71">
        <v>113458</v>
      </c>
      <c r="AC56" s="71">
        <v>0</v>
      </c>
      <c r="AD56" s="71">
        <v>17.806163123840001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44.088000000000001</v>
      </c>
      <c r="BK56" s="71">
        <v>0</v>
      </c>
      <c r="BL56" s="71">
        <v>33.567</v>
      </c>
      <c r="BM56" s="71">
        <v>0</v>
      </c>
      <c r="BN56" s="72"/>
      <c r="BO56" s="71">
        <v>0</v>
      </c>
      <c r="BP56" s="71">
        <v>0</v>
      </c>
      <c r="BQ56" s="71">
        <v>10</v>
      </c>
      <c r="BR56" s="71">
        <v>0</v>
      </c>
      <c r="BS56" s="71">
        <v>6</v>
      </c>
      <c r="BT56" s="71">
        <v>0</v>
      </c>
      <c r="BU56"/>
      <c r="BV56" s="70">
        <v>60.991999999999997</v>
      </c>
      <c r="BW56" s="70">
        <v>0</v>
      </c>
      <c r="BX56" s="70">
        <v>16.663</v>
      </c>
      <c r="BY56" s="70">
        <v>0</v>
      </c>
      <c r="BZ56" s="70">
        <v>0</v>
      </c>
      <c r="CA56" s="70">
        <v>0</v>
      </c>
      <c r="CB56" s="70">
        <v>0</v>
      </c>
      <c r="CC56" s="70">
        <v>0</v>
      </c>
      <c r="CD56" s="70">
        <v>0</v>
      </c>
    </row>
    <row r="57" spans="1:82">
      <c r="A57" s="70" t="s">
        <v>1698</v>
      </c>
      <c r="B57" s="70">
        <v>483</v>
      </c>
      <c r="C57" s="70">
        <v>7</v>
      </c>
      <c r="D57" s="70">
        <v>29</v>
      </c>
      <c r="E57" s="70">
        <v>2010</v>
      </c>
      <c r="F57" s="70" t="s">
        <v>177</v>
      </c>
      <c r="G57" s="70" t="s">
        <v>1691</v>
      </c>
      <c r="H57" s="70" t="s">
        <v>1692</v>
      </c>
      <c r="I57" s="148"/>
      <c r="J57" s="71">
        <v>960.21025949755347</v>
      </c>
      <c r="K57" s="71">
        <v>3.0689464847450849</v>
      </c>
      <c r="L57" s="71">
        <v>7.1430131242985118</v>
      </c>
      <c r="M57" s="71">
        <v>111.37125248423</v>
      </c>
      <c r="N57" s="71">
        <v>102.4045805717236</v>
      </c>
      <c r="O57" s="71">
        <v>104.0731610269783</v>
      </c>
      <c r="P57" s="71">
        <v>48.648797788689173</v>
      </c>
      <c r="Q57" s="71">
        <v>6.9247519719684396</v>
      </c>
      <c r="R57" s="71">
        <v>0</v>
      </c>
      <c r="S57" s="71">
        <v>11.912434345019999</v>
      </c>
      <c r="T57" s="72"/>
      <c r="U57" s="71">
        <v>44250169</v>
      </c>
      <c r="V57" s="71">
        <v>1402</v>
      </c>
      <c r="W57" s="71">
        <v>120</v>
      </c>
      <c r="X57" s="71">
        <v>29700</v>
      </c>
      <c r="Y57" s="71">
        <v>42275</v>
      </c>
      <c r="Z57" s="71">
        <v>52856</v>
      </c>
      <c r="AA57" s="71">
        <v>9547</v>
      </c>
      <c r="AB57" s="71">
        <v>113821</v>
      </c>
      <c r="AC57" s="71">
        <v>0</v>
      </c>
      <c r="AD57" s="71">
        <v>11.912434345019999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42.216000000000001</v>
      </c>
      <c r="BK57" s="71">
        <v>0</v>
      </c>
      <c r="BL57" s="71">
        <v>27.356000000000002</v>
      </c>
      <c r="BM57" s="71">
        <v>0</v>
      </c>
      <c r="BN57" s="72"/>
      <c r="BO57" s="71">
        <v>0</v>
      </c>
      <c r="BP57" s="71">
        <v>0</v>
      </c>
      <c r="BQ57" s="71">
        <v>10</v>
      </c>
      <c r="BR57" s="71">
        <v>0</v>
      </c>
      <c r="BS57" s="71">
        <v>5</v>
      </c>
      <c r="BT57" s="71">
        <v>0</v>
      </c>
      <c r="BU57"/>
      <c r="BV57" s="70">
        <v>57.146000000000001</v>
      </c>
      <c r="BW57" s="70">
        <v>0</v>
      </c>
      <c r="BX57" s="70">
        <v>12.426</v>
      </c>
      <c r="BY57" s="70">
        <v>0</v>
      </c>
      <c r="BZ57" s="70">
        <v>0</v>
      </c>
      <c r="CA57" s="70">
        <v>0</v>
      </c>
      <c r="CB57" s="70">
        <v>0</v>
      </c>
      <c r="CC57" s="70">
        <v>0</v>
      </c>
      <c r="CD57" s="70">
        <v>0</v>
      </c>
    </row>
    <row r="58" spans="1:82">
      <c r="A58" s="70" t="s">
        <v>1699</v>
      </c>
      <c r="B58" s="70">
        <v>484</v>
      </c>
      <c r="C58" s="70">
        <v>8</v>
      </c>
      <c r="D58" s="70">
        <v>29</v>
      </c>
      <c r="E58" s="70">
        <v>2011</v>
      </c>
      <c r="F58" s="70" t="s">
        <v>178</v>
      </c>
      <c r="G58" s="70" t="s">
        <v>1691</v>
      </c>
      <c r="H58" s="70" t="s">
        <v>1692</v>
      </c>
      <c r="I58" s="148"/>
      <c r="J58" s="71">
        <v>1165.976722137412</v>
      </c>
      <c r="K58" s="71">
        <v>3.2322996851479382</v>
      </c>
      <c r="L58" s="71">
        <v>5.4396573088148399</v>
      </c>
      <c r="M58" s="71">
        <v>139.66818798926039</v>
      </c>
      <c r="N58" s="71">
        <v>125.5539869340172</v>
      </c>
      <c r="O58" s="71">
        <v>103.47903434989134</v>
      </c>
      <c r="P58" s="71">
        <v>46.228492190200775</v>
      </c>
      <c r="Q58" s="71">
        <v>7.9850245245859801</v>
      </c>
      <c r="R58" s="71">
        <v>0</v>
      </c>
      <c r="S58" s="71">
        <v>15.92101849608</v>
      </c>
      <c r="T58" s="72"/>
      <c r="U58" s="71">
        <v>52357497</v>
      </c>
      <c r="V58" s="71">
        <v>1402</v>
      </c>
      <c r="W58" s="71">
        <v>120</v>
      </c>
      <c r="X58" s="71">
        <v>29700</v>
      </c>
      <c r="Y58" s="71">
        <v>42868</v>
      </c>
      <c r="Z58" s="71">
        <v>53696</v>
      </c>
      <c r="AA58" s="71">
        <v>9342</v>
      </c>
      <c r="AB58" s="71">
        <v>113784</v>
      </c>
      <c r="AC58" s="71">
        <v>0</v>
      </c>
      <c r="AD58" s="71">
        <v>15.92101849608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46.801000000000002</v>
      </c>
      <c r="BK58" s="71">
        <v>0</v>
      </c>
      <c r="BL58" s="71">
        <v>25.286999999999999</v>
      </c>
      <c r="BM58" s="71">
        <v>0</v>
      </c>
      <c r="BN58" s="72"/>
      <c r="BO58" s="71">
        <v>0</v>
      </c>
      <c r="BP58" s="71">
        <v>0</v>
      </c>
      <c r="BQ58" s="71">
        <v>11</v>
      </c>
      <c r="BR58" s="71">
        <v>0</v>
      </c>
      <c r="BS58" s="71">
        <v>5</v>
      </c>
      <c r="BT58" s="71">
        <v>0</v>
      </c>
      <c r="BU58"/>
      <c r="BV58" s="70">
        <v>60.121000000000002</v>
      </c>
      <c r="BW58" s="70">
        <v>0</v>
      </c>
      <c r="BX58" s="70">
        <v>11.967000000000001</v>
      </c>
      <c r="BY58" s="70">
        <v>0</v>
      </c>
      <c r="BZ58" s="70">
        <v>0</v>
      </c>
      <c r="CA58" s="70">
        <v>0</v>
      </c>
      <c r="CB58" s="70">
        <v>0</v>
      </c>
      <c r="CC58" s="70">
        <v>0</v>
      </c>
      <c r="CD58" s="70">
        <v>0</v>
      </c>
    </row>
    <row r="59" spans="1:82">
      <c r="A59" s="70" t="s">
        <v>1700</v>
      </c>
      <c r="B59" s="70">
        <v>485</v>
      </c>
      <c r="C59" s="70">
        <v>9</v>
      </c>
      <c r="D59" s="70">
        <v>29</v>
      </c>
      <c r="E59" s="70">
        <v>2012</v>
      </c>
      <c r="F59" s="70" t="s">
        <v>179</v>
      </c>
      <c r="G59" s="70" t="s">
        <v>1691</v>
      </c>
      <c r="H59" s="70" t="s">
        <v>1692</v>
      </c>
      <c r="I59" s="148"/>
      <c r="J59" s="71">
        <v>1183.462223795141</v>
      </c>
      <c r="K59" s="71">
        <v>3.0464861095073572</v>
      </c>
      <c r="L59" s="71">
        <v>5.3349370100612106</v>
      </c>
      <c r="M59" s="71">
        <v>148.471105651594</v>
      </c>
      <c r="N59" s="71">
        <v>129.40918798690319</v>
      </c>
      <c r="O59" s="71">
        <v>104.00311577287508</v>
      </c>
      <c r="P59" s="71">
        <v>45.366795080828808</v>
      </c>
      <c r="Q59" s="71">
        <v>8.7516616977721302</v>
      </c>
      <c r="R59" s="71">
        <v>0</v>
      </c>
      <c r="S59" s="71">
        <v>16.795761368099999</v>
      </c>
      <c r="T59" s="72"/>
      <c r="U59" s="71">
        <v>51959770</v>
      </c>
      <c r="V59" s="71">
        <v>1402</v>
      </c>
      <c r="W59" s="71">
        <v>120</v>
      </c>
      <c r="X59" s="71">
        <v>29700</v>
      </c>
      <c r="Y59" s="71">
        <v>44021</v>
      </c>
      <c r="Z59" s="71">
        <v>54396</v>
      </c>
      <c r="AA59" s="71">
        <v>9116</v>
      </c>
      <c r="AB59" s="71">
        <v>114782</v>
      </c>
      <c r="AC59" s="71">
        <v>0</v>
      </c>
      <c r="AD59" s="71">
        <v>16.795761368099999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59.680999999999997</v>
      </c>
      <c r="BK59" s="71">
        <v>0</v>
      </c>
      <c r="BL59" s="71">
        <v>32.071579999999997</v>
      </c>
      <c r="BM59" s="71">
        <v>0</v>
      </c>
      <c r="BN59" s="72"/>
      <c r="BO59" s="71">
        <v>0</v>
      </c>
      <c r="BP59" s="71">
        <v>0</v>
      </c>
      <c r="BQ59" s="71">
        <v>12</v>
      </c>
      <c r="BR59" s="71">
        <v>0</v>
      </c>
      <c r="BS59" s="71">
        <v>6</v>
      </c>
      <c r="BT59" s="71">
        <v>0</v>
      </c>
      <c r="BU59"/>
      <c r="BV59" s="70">
        <v>79.353579999999994</v>
      </c>
      <c r="BW59" s="70">
        <v>0</v>
      </c>
      <c r="BX59" s="70">
        <v>12.398999999999999</v>
      </c>
      <c r="BY59" s="70">
        <v>0</v>
      </c>
      <c r="BZ59" s="70">
        <v>0</v>
      </c>
      <c r="CA59" s="70">
        <v>0</v>
      </c>
      <c r="CB59" s="70">
        <v>0</v>
      </c>
      <c r="CC59" s="70">
        <v>0</v>
      </c>
      <c r="CD59" s="70">
        <v>0</v>
      </c>
    </row>
    <row r="60" spans="1:82">
      <c r="A60" s="70" t="s">
        <v>1701</v>
      </c>
      <c r="B60" s="70">
        <v>486</v>
      </c>
      <c r="C60" s="70">
        <v>10</v>
      </c>
      <c r="D60" s="70">
        <v>29</v>
      </c>
      <c r="E60" s="70">
        <v>2013</v>
      </c>
      <c r="F60" s="70" t="s">
        <v>180</v>
      </c>
      <c r="G60" s="70" t="s">
        <v>1691</v>
      </c>
      <c r="H60" s="70" t="s">
        <v>1692</v>
      </c>
      <c r="I60" s="148"/>
      <c r="J60" s="71">
        <v>1133.539776456392</v>
      </c>
      <c r="K60" s="71">
        <v>2.6069268076333612</v>
      </c>
      <c r="L60" s="71">
        <v>5.3285785915262833</v>
      </c>
      <c r="M60" s="71">
        <v>145.12691176760049</v>
      </c>
      <c r="N60" s="71">
        <v>140.92260579508221</v>
      </c>
      <c r="O60" s="71">
        <v>100.95084989346479</v>
      </c>
      <c r="P60" s="71">
        <v>44.863363364508118</v>
      </c>
      <c r="Q60" s="71">
        <v>8.8857566505764307</v>
      </c>
      <c r="R60" s="71">
        <v>0</v>
      </c>
      <c r="S60" s="71">
        <v>17.957169466499991</v>
      </c>
      <c r="T60" s="72"/>
      <c r="U60" s="71">
        <v>46350670</v>
      </c>
      <c r="V60" s="71">
        <v>1402</v>
      </c>
      <c r="W60" s="71">
        <v>120</v>
      </c>
      <c r="X60" s="71">
        <v>29700</v>
      </c>
      <c r="Y60" s="71">
        <v>44368</v>
      </c>
      <c r="Z60" s="71">
        <v>55157</v>
      </c>
      <c r="AA60" s="71">
        <v>8981</v>
      </c>
      <c r="AB60" s="71">
        <v>114870</v>
      </c>
      <c r="AC60" s="71">
        <v>0</v>
      </c>
      <c r="AD60" s="71">
        <v>17.957169466499991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77.003</v>
      </c>
      <c r="BK60" s="71">
        <v>0</v>
      </c>
      <c r="BL60" s="71">
        <v>30.948999999999998</v>
      </c>
      <c r="BM60" s="71">
        <v>0</v>
      </c>
      <c r="BN60" s="72"/>
      <c r="BO60" s="71">
        <v>0</v>
      </c>
      <c r="BP60" s="71">
        <v>0</v>
      </c>
      <c r="BQ60" s="71">
        <v>13</v>
      </c>
      <c r="BR60" s="71">
        <v>0</v>
      </c>
      <c r="BS60" s="71">
        <v>5</v>
      </c>
      <c r="BT60" s="71">
        <v>0</v>
      </c>
      <c r="BU60"/>
      <c r="BV60" s="70">
        <v>92.912999999999997</v>
      </c>
      <c r="BW60" s="70">
        <v>0</v>
      </c>
      <c r="BX60" s="70">
        <v>15.039</v>
      </c>
      <c r="BY60" s="70">
        <v>0</v>
      </c>
      <c r="BZ60" s="70">
        <v>0</v>
      </c>
      <c r="CA60" s="70">
        <v>0</v>
      </c>
      <c r="CB60" s="70">
        <v>0</v>
      </c>
      <c r="CC60" s="70">
        <v>0</v>
      </c>
      <c r="CD60" s="70">
        <v>0</v>
      </c>
    </row>
    <row r="61" spans="1:82">
      <c r="A61" s="70" t="s">
        <v>1702</v>
      </c>
      <c r="B61" s="70">
        <v>487</v>
      </c>
      <c r="C61" s="70">
        <v>11</v>
      </c>
      <c r="D61" s="70">
        <v>29</v>
      </c>
      <c r="E61" s="70">
        <v>2014</v>
      </c>
      <c r="F61" s="70" t="s">
        <v>181</v>
      </c>
      <c r="G61" s="70" t="s">
        <v>1691</v>
      </c>
      <c r="H61" s="70" t="s">
        <v>1692</v>
      </c>
      <c r="I61" s="148"/>
      <c r="J61" s="71">
        <v>1209.0199804046219</v>
      </c>
      <c r="K61" s="71">
        <v>2.603217601757787</v>
      </c>
      <c r="L61" s="71">
        <v>7.8333476913734277</v>
      </c>
      <c r="M61" s="71">
        <v>161.39857039354109</v>
      </c>
      <c r="N61" s="71">
        <v>126.49430791740041</v>
      </c>
      <c r="O61" s="71">
        <v>96.970349202202897</v>
      </c>
      <c r="P61" s="71">
        <v>44.780212544645728</v>
      </c>
      <c r="Q61" s="71">
        <v>8.5073936272321493</v>
      </c>
      <c r="R61" s="71">
        <v>0</v>
      </c>
      <c r="S61" s="71">
        <v>15.299788858199999</v>
      </c>
      <c r="T61" s="72"/>
      <c r="U61" s="71">
        <v>53412913</v>
      </c>
      <c r="V61" s="71">
        <v>1144</v>
      </c>
      <c r="W61" s="71">
        <v>170</v>
      </c>
      <c r="X61" s="71">
        <v>30635</v>
      </c>
      <c r="Y61" s="71">
        <v>44521</v>
      </c>
      <c r="Z61" s="71">
        <v>55802</v>
      </c>
      <c r="AA61" s="71">
        <v>8918</v>
      </c>
      <c r="AB61" s="71">
        <v>114628</v>
      </c>
      <c r="AC61" s="71">
        <v>0</v>
      </c>
      <c r="AD61" s="71">
        <v>15.299788858199999</v>
      </c>
      <c r="AE61" s="72"/>
      <c r="AF61" s="71"/>
      <c r="AG61" s="71"/>
      <c r="AH61" s="71"/>
      <c r="AI61" s="71"/>
      <c r="AJ61" s="71"/>
      <c r="AK61" s="71"/>
      <c r="AL61" s="71"/>
      <c r="AM61" s="71"/>
      <c r="AN61" s="71"/>
      <c r="AO61" s="71"/>
      <c r="AP61" s="71"/>
      <c r="AQ61" s="72"/>
      <c r="AR61" s="71">
        <v>2903</v>
      </c>
      <c r="AS61" s="71">
        <v>238</v>
      </c>
      <c r="AT61" s="71">
        <v>0</v>
      </c>
      <c r="AU61" s="71">
        <v>0</v>
      </c>
      <c r="AV61" s="71">
        <v>0</v>
      </c>
      <c r="AW61" s="71">
        <v>0</v>
      </c>
      <c r="AX61" s="71"/>
      <c r="AY61" s="72"/>
      <c r="AZ61" s="71">
        <v>10478.299999999999</v>
      </c>
      <c r="BA61" s="71">
        <v>21529</v>
      </c>
      <c r="BB61" s="71">
        <v>0</v>
      </c>
      <c r="BC61" s="71">
        <v>0</v>
      </c>
      <c r="BD61" s="71">
        <v>0</v>
      </c>
      <c r="BE61" s="71">
        <v>0</v>
      </c>
      <c r="BF61" s="71"/>
      <c r="BG61" s="72"/>
      <c r="BH61" s="71">
        <v>0</v>
      </c>
      <c r="BI61" s="71">
        <v>0</v>
      </c>
      <c r="BJ61" s="71">
        <v>78.233000000000004</v>
      </c>
      <c r="BK61" s="71">
        <v>0</v>
      </c>
      <c r="BL61" s="71">
        <v>35.041000000000004</v>
      </c>
      <c r="BM61" s="71">
        <v>0</v>
      </c>
      <c r="BN61" s="72"/>
      <c r="BO61" s="71">
        <v>0</v>
      </c>
      <c r="BP61" s="71">
        <v>0</v>
      </c>
      <c r="BQ61" s="71">
        <v>13</v>
      </c>
      <c r="BR61" s="71">
        <v>0</v>
      </c>
      <c r="BS61" s="71">
        <v>6</v>
      </c>
      <c r="BT61" s="71">
        <v>0</v>
      </c>
      <c r="BU61"/>
      <c r="BV61" s="70">
        <v>99.769000000000005</v>
      </c>
      <c r="BW61" s="70">
        <v>0</v>
      </c>
      <c r="BX61" s="70">
        <v>13.505000000000001</v>
      </c>
      <c r="BY61" s="70">
        <v>0</v>
      </c>
      <c r="BZ61" s="70">
        <v>0</v>
      </c>
      <c r="CA61" s="70">
        <v>0</v>
      </c>
      <c r="CB61" s="70">
        <v>0</v>
      </c>
      <c r="CC61" s="70">
        <v>0</v>
      </c>
      <c r="CD61" s="70">
        <v>0</v>
      </c>
    </row>
    <row r="62" spans="1:82">
      <c r="A62" s="70" t="s">
        <v>1703</v>
      </c>
      <c r="B62" s="70">
        <v>488</v>
      </c>
      <c r="C62" s="70">
        <v>12</v>
      </c>
      <c r="D62" s="70">
        <v>29</v>
      </c>
      <c r="E62" s="70">
        <v>2015</v>
      </c>
      <c r="F62" s="70" t="s">
        <v>182</v>
      </c>
      <c r="G62" s="70" t="s">
        <v>1691</v>
      </c>
      <c r="H62" s="70" t="s">
        <v>1692</v>
      </c>
      <c r="I62" s="148"/>
      <c r="J62" s="71">
        <v>1209.9770874153589</v>
      </c>
      <c r="K62" s="71">
        <v>2.5061857287345779</v>
      </c>
      <c r="L62" s="71">
        <v>9.1715920677397644</v>
      </c>
      <c r="M62" s="71">
        <v>149.8062237094351</v>
      </c>
      <c r="N62" s="71">
        <v>116.4263968575976</v>
      </c>
      <c r="O62" s="71">
        <v>96.052895194351422</v>
      </c>
      <c r="P62" s="71">
        <v>44.599503792654978</v>
      </c>
      <c r="Q62" s="71">
        <v>8.2822727009684503</v>
      </c>
      <c r="R62" s="71">
        <v>0</v>
      </c>
      <c r="S62" s="71">
        <v>15.2205866284</v>
      </c>
      <c r="T62" s="72"/>
      <c r="U62" s="71">
        <v>57260212</v>
      </c>
      <c r="V62" s="71">
        <v>1144</v>
      </c>
      <c r="W62" s="71">
        <v>170</v>
      </c>
      <c r="X62" s="71">
        <v>30635</v>
      </c>
      <c r="Y62" s="71">
        <v>44889</v>
      </c>
      <c r="Z62" s="71">
        <v>55806</v>
      </c>
      <c r="AA62" s="71">
        <v>8875</v>
      </c>
      <c r="AB62" s="71">
        <v>113996</v>
      </c>
      <c r="AC62" s="71">
        <v>0</v>
      </c>
      <c r="AD62" s="71">
        <v>15.2205866284</v>
      </c>
      <c r="AE62" s="72"/>
      <c r="AF62" s="71">
        <v>481413189.93901843</v>
      </c>
      <c r="AG62" s="71">
        <v>1988783.7448964531</v>
      </c>
      <c r="AH62" s="71">
        <v>1766241.287118803</v>
      </c>
      <c r="AI62" s="71">
        <v>204692827.47651029</v>
      </c>
      <c r="AJ62" s="71">
        <v>168252516.46603939</v>
      </c>
      <c r="AK62" s="71">
        <v>0</v>
      </c>
      <c r="AL62" s="71">
        <v>0</v>
      </c>
      <c r="AM62" s="71">
        <v>15622673.60476527</v>
      </c>
      <c r="AN62" s="71">
        <v>0</v>
      </c>
      <c r="AO62" s="71">
        <v>0</v>
      </c>
      <c r="AP62" s="71">
        <v>873736232.51834869</v>
      </c>
      <c r="AQ62" s="72"/>
      <c r="AR62" s="71">
        <v>3156</v>
      </c>
      <c r="AS62" s="71">
        <v>323</v>
      </c>
      <c r="AT62" s="71">
        <v>0</v>
      </c>
      <c r="AU62" s="71">
        <v>0</v>
      </c>
      <c r="AV62" s="71">
        <v>0</v>
      </c>
      <c r="AW62" s="71">
        <v>0</v>
      </c>
      <c r="AX62" s="71"/>
      <c r="AY62" s="72"/>
      <c r="AZ62" s="71">
        <v>11492.5</v>
      </c>
      <c r="BA62" s="71">
        <v>37405.599999999999</v>
      </c>
      <c r="BB62" s="71">
        <v>0</v>
      </c>
      <c r="BC62" s="71">
        <v>0</v>
      </c>
      <c r="BD62" s="71">
        <v>0</v>
      </c>
      <c r="BE62" s="71">
        <v>0</v>
      </c>
      <c r="BF62" s="71"/>
      <c r="BG62" s="72"/>
      <c r="BH62" s="71">
        <v>0</v>
      </c>
      <c r="BI62" s="71">
        <v>0</v>
      </c>
      <c r="BJ62" s="71">
        <v>67.441999999999993</v>
      </c>
      <c r="BK62" s="71">
        <v>0</v>
      </c>
      <c r="BL62" s="71">
        <v>47.027999999999999</v>
      </c>
      <c r="BM62" s="71">
        <v>0</v>
      </c>
      <c r="BN62" s="72"/>
      <c r="BO62" s="71">
        <v>0</v>
      </c>
      <c r="BP62" s="71">
        <v>0</v>
      </c>
      <c r="BQ62" s="71">
        <v>12</v>
      </c>
      <c r="BR62" s="71">
        <v>0</v>
      </c>
      <c r="BS62" s="71">
        <v>7</v>
      </c>
      <c r="BT62" s="71">
        <v>0</v>
      </c>
      <c r="BU62"/>
      <c r="BV62" s="70">
        <v>101.42400000000001</v>
      </c>
      <c r="BW62" s="70">
        <v>0</v>
      </c>
      <c r="BX62" s="70">
        <v>13.045999999999999</v>
      </c>
      <c r="BY62" s="70">
        <v>0</v>
      </c>
      <c r="BZ62" s="70">
        <v>0</v>
      </c>
      <c r="CA62" s="70">
        <v>0</v>
      </c>
      <c r="CB62" s="70">
        <v>0</v>
      </c>
      <c r="CC62" s="70">
        <v>0</v>
      </c>
      <c r="CD62" s="70">
        <v>0</v>
      </c>
    </row>
    <row r="63" spans="1:82">
      <c r="A63" s="70" t="s">
        <v>1704</v>
      </c>
      <c r="B63" s="70">
        <v>489</v>
      </c>
      <c r="C63" s="70">
        <v>13</v>
      </c>
      <c r="D63" s="70">
        <v>29</v>
      </c>
      <c r="E63" s="70">
        <v>2016</v>
      </c>
      <c r="F63" s="70" t="s">
        <v>155</v>
      </c>
      <c r="G63" s="70" t="s">
        <v>1691</v>
      </c>
      <c r="H63" s="70" t="s">
        <v>1692</v>
      </c>
      <c r="I63" s="148"/>
      <c r="J63" s="71">
        <v>1253.3094645762733</v>
      </c>
      <c r="K63" s="71">
        <v>2.3833422342500485</v>
      </c>
      <c r="L63" s="71">
        <v>9.0486228181037465</v>
      </c>
      <c r="M63" s="71">
        <v>135.25675501658745</v>
      </c>
      <c r="N63" s="71">
        <v>107.77226871203274</v>
      </c>
      <c r="O63" s="71">
        <v>95.60060118706555</v>
      </c>
      <c r="P63" s="71">
        <v>43.660475299469617</v>
      </c>
      <c r="Q63" s="71">
        <v>8.0375009773115238</v>
      </c>
      <c r="R63" s="71">
        <v>0</v>
      </c>
      <c r="S63" s="71">
        <v>18.71220842368</v>
      </c>
      <c r="T63" s="72"/>
      <c r="U63" s="71">
        <v>59427896</v>
      </c>
      <c r="V63" s="71">
        <v>1144</v>
      </c>
      <c r="W63" s="71">
        <v>170</v>
      </c>
      <c r="X63" s="71">
        <v>30635</v>
      </c>
      <c r="Y63" s="71">
        <v>45397</v>
      </c>
      <c r="Z63" s="71">
        <v>56226</v>
      </c>
      <c r="AA63" s="71">
        <v>8986</v>
      </c>
      <c r="AB63" s="71">
        <v>113794</v>
      </c>
      <c r="AC63" s="71">
        <v>0</v>
      </c>
      <c r="AD63" s="71">
        <v>18.71220842368</v>
      </c>
      <c r="AE63" s="72"/>
      <c r="AF63" s="71">
        <v>498253570.29080522</v>
      </c>
      <c r="AG63" s="71">
        <v>1796669.176698081</v>
      </c>
      <c r="AH63" s="71">
        <v>1273306.107007361</v>
      </c>
      <c r="AI63" s="71">
        <v>203153167.63388431</v>
      </c>
      <c r="AJ63" s="71">
        <v>147768052.40467551</v>
      </c>
      <c r="AK63" s="71">
        <v>0</v>
      </c>
      <c r="AL63" s="71">
        <v>0</v>
      </c>
      <c r="AM63" s="71">
        <v>15607106.12946026</v>
      </c>
      <c r="AN63" s="71">
        <v>0</v>
      </c>
      <c r="AO63" s="71">
        <v>0</v>
      </c>
      <c r="AP63" s="71">
        <v>867851871.7425307</v>
      </c>
      <c r="AQ63" s="72"/>
      <c r="AR63" s="71">
        <v>3413</v>
      </c>
      <c r="AS63" s="71">
        <v>382</v>
      </c>
      <c r="AT63" s="71">
        <v>0</v>
      </c>
      <c r="AU63" s="71">
        <v>1</v>
      </c>
      <c r="AV63" s="71">
        <v>0</v>
      </c>
      <c r="AW63" s="71">
        <v>0</v>
      </c>
      <c r="AX63" s="71"/>
      <c r="AY63" s="72"/>
      <c r="AZ63" s="71">
        <v>12597.1</v>
      </c>
      <c r="BA63" s="71">
        <v>42405.1</v>
      </c>
      <c r="BB63" s="71">
        <v>0</v>
      </c>
      <c r="BC63" s="71">
        <v>199</v>
      </c>
      <c r="BD63" s="71">
        <v>0</v>
      </c>
      <c r="BE63" s="71">
        <v>0</v>
      </c>
      <c r="BF63" s="71"/>
      <c r="BG63" s="72"/>
      <c r="BH63" s="71">
        <v>0</v>
      </c>
      <c r="BI63" s="71">
        <v>0</v>
      </c>
      <c r="BJ63" s="71">
        <v>69.171000000000006</v>
      </c>
      <c r="BK63" s="71">
        <v>0</v>
      </c>
      <c r="BL63" s="71">
        <v>50.66</v>
      </c>
      <c r="BM63" s="71">
        <v>0</v>
      </c>
      <c r="BN63" s="72"/>
      <c r="BO63" s="71">
        <v>0</v>
      </c>
      <c r="BP63" s="71">
        <v>0</v>
      </c>
      <c r="BQ63" s="71">
        <v>13</v>
      </c>
      <c r="BR63" s="71">
        <v>0</v>
      </c>
      <c r="BS63" s="71">
        <v>7</v>
      </c>
      <c r="BT63" s="71">
        <v>0</v>
      </c>
      <c r="BU63"/>
      <c r="BV63" s="70">
        <v>102.688</v>
      </c>
      <c r="BW63" s="70">
        <v>0</v>
      </c>
      <c r="BX63" s="70">
        <v>17.143000000000001</v>
      </c>
      <c r="BY63" s="70">
        <v>0</v>
      </c>
      <c r="BZ63" s="70">
        <v>0</v>
      </c>
      <c r="CA63" s="70">
        <v>0</v>
      </c>
      <c r="CB63" s="70">
        <v>0</v>
      </c>
      <c r="CC63" s="70">
        <v>0</v>
      </c>
      <c r="CD63" s="70">
        <v>0</v>
      </c>
    </row>
    <row r="64" spans="1:82">
      <c r="A64" s="70" t="s">
        <v>1705</v>
      </c>
      <c r="B64" s="70">
        <v>490</v>
      </c>
      <c r="C64" s="70">
        <v>14</v>
      </c>
      <c r="D64" s="70">
        <v>29</v>
      </c>
      <c r="E64" s="70">
        <v>2017</v>
      </c>
      <c r="F64" s="70" t="s">
        <v>156</v>
      </c>
      <c r="G64" s="1064" t="s">
        <v>1691</v>
      </c>
      <c r="H64" s="70" t="s">
        <v>1692</v>
      </c>
      <c r="I64" s="148"/>
      <c r="J64" s="71">
        <v>1221.9461164925394</v>
      </c>
      <c r="K64" s="71">
        <v>2.3470684343632948</v>
      </c>
      <c r="L64" s="71">
        <v>7.2742911226840308</v>
      </c>
      <c r="M64" s="71">
        <v>117.80649597281581</v>
      </c>
      <c r="N64" s="71">
        <v>106.14107329767555</v>
      </c>
      <c r="O64" s="71">
        <v>94.388516941752982</v>
      </c>
      <c r="P64" s="71">
        <v>43.494944483348476</v>
      </c>
      <c r="Q64" s="71">
        <v>7.7505171712158898</v>
      </c>
      <c r="R64" s="71">
        <v>0</v>
      </c>
      <c r="S64" s="71">
        <v>15.162609293488801</v>
      </c>
      <c r="T64" s="72"/>
      <c r="U64" s="71">
        <v>61744009</v>
      </c>
      <c r="V64" s="71">
        <v>1144</v>
      </c>
      <c r="W64" s="71">
        <v>170</v>
      </c>
      <c r="X64" s="71">
        <v>30635</v>
      </c>
      <c r="Y64" s="71">
        <v>45818</v>
      </c>
      <c r="Z64" s="71">
        <v>56434</v>
      </c>
      <c r="AA64" s="71">
        <v>9009</v>
      </c>
      <c r="AB64" s="71">
        <v>113473</v>
      </c>
      <c r="AC64" s="71">
        <v>0</v>
      </c>
      <c r="AD64" s="71">
        <v>15.162609293488799</v>
      </c>
      <c r="AE64" s="72"/>
      <c r="AF64" s="71">
        <v>501859812.78085339</v>
      </c>
      <c r="AG64" s="71">
        <v>1899615.1830008109</v>
      </c>
      <c r="AH64" s="71">
        <v>1405735.253661335</v>
      </c>
      <c r="AI64" s="71">
        <v>205616227.23858309</v>
      </c>
      <c r="AJ64" s="71">
        <v>166071843.1227988</v>
      </c>
      <c r="AK64" s="71">
        <v>0</v>
      </c>
      <c r="AL64" s="71">
        <v>0</v>
      </c>
      <c r="AM64" s="71">
        <v>15587432.221092461</v>
      </c>
      <c r="AN64" s="71">
        <v>0</v>
      </c>
      <c r="AO64" s="71">
        <v>0</v>
      </c>
      <c r="AP64" s="71">
        <v>892440665.79998982</v>
      </c>
      <c r="AQ64" s="72"/>
      <c r="AR64" s="71">
        <v>3579</v>
      </c>
      <c r="AS64" s="71">
        <v>424</v>
      </c>
      <c r="AT64" s="71">
        <v>0</v>
      </c>
      <c r="AU64" s="71">
        <v>1</v>
      </c>
      <c r="AV64" s="71">
        <v>0</v>
      </c>
      <c r="AW64" s="71">
        <v>0</v>
      </c>
      <c r="AX64" s="71"/>
      <c r="AY64" s="72"/>
      <c r="AZ64" s="71">
        <v>13295.5</v>
      </c>
      <c r="BA64" s="71">
        <v>48699.9</v>
      </c>
      <c r="BB64" s="71">
        <v>0</v>
      </c>
      <c r="BC64" s="71">
        <v>199</v>
      </c>
      <c r="BD64" s="71">
        <v>0</v>
      </c>
      <c r="BE64" s="71">
        <v>0</v>
      </c>
      <c r="BF64" s="71"/>
      <c r="BG64" s="72"/>
      <c r="BH64" s="71">
        <v>0</v>
      </c>
      <c r="BI64" s="71">
        <v>0</v>
      </c>
      <c r="BJ64" s="71">
        <v>70.957999999999998</v>
      </c>
      <c r="BK64" s="71">
        <v>0</v>
      </c>
      <c r="BL64" s="71">
        <v>47.03</v>
      </c>
      <c r="BM64" s="71">
        <v>0</v>
      </c>
      <c r="BN64" s="72"/>
      <c r="BO64" s="71">
        <v>0</v>
      </c>
      <c r="BP64" s="71">
        <v>0</v>
      </c>
      <c r="BQ64" s="71">
        <v>14</v>
      </c>
      <c r="BR64" s="71">
        <v>0</v>
      </c>
      <c r="BS64" s="71">
        <v>7</v>
      </c>
      <c r="BT64" s="71">
        <v>0</v>
      </c>
      <c r="BU64"/>
      <c r="BV64" s="70">
        <v>105.149</v>
      </c>
      <c r="BW64" s="70">
        <v>0</v>
      </c>
      <c r="BX64" s="70">
        <v>12.839</v>
      </c>
      <c r="BY64" s="70">
        <v>0</v>
      </c>
      <c r="BZ64" s="70">
        <v>0</v>
      </c>
      <c r="CA64" s="70">
        <v>0</v>
      </c>
      <c r="CB64" s="70">
        <v>0</v>
      </c>
      <c r="CC64" s="70">
        <v>0</v>
      </c>
      <c r="CD64" s="70">
        <v>0</v>
      </c>
    </row>
    <row r="65" spans="1:82">
      <c r="A65" s="70" t="s">
        <v>1706</v>
      </c>
      <c r="B65" s="70">
        <v>491</v>
      </c>
      <c r="C65" s="70">
        <v>15</v>
      </c>
      <c r="D65" s="70">
        <v>29</v>
      </c>
      <c r="E65" s="70">
        <v>2018</v>
      </c>
      <c r="F65" s="70" t="s">
        <v>183</v>
      </c>
      <c r="G65" s="1064" t="s">
        <v>1691</v>
      </c>
      <c r="H65" s="70" t="s">
        <v>1692</v>
      </c>
      <c r="I65" s="148"/>
      <c r="J65" s="71">
        <v>1153.7791458499498</v>
      </c>
      <c r="K65" s="71">
        <v>2.04606768120283</v>
      </c>
      <c r="L65" s="71">
        <v>6.5658554288479332</v>
      </c>
      <c r="M65" s="71">
        <v>98.371528134406915</v>
      </c>
      <c r="N65" s="71">
        <v>87.425962146800174</v>
      </c>
      <c r="O65" s="71">
        <v>92.764504943079487</v>
      </c>
      <c r="P65" s="71">
        <v>42.932928582589284</v>
      </c>
      <c r="Q65" s="71">
        <v>7.1497382902867503</v>
      </c>
      <c r="R65" s="71">
        <v>0</v>
      </c>
      <c r="S65" s="71">
        <v>22.704976811544</v>
      </c>
      <c r="T65" s="72"/>
      <c r="U65" s="71">
        <v>65753086</v>
      </c>
      <c r="V65" s="71">
        <v>1144</v>
      </c>
      <c r="W65" s="71">
        <v>170</v>
      </c>
      <c r="X65" s="71">
        <v>30635</v>
      </c>
      <c r="Y65" s="71">
        <v>46173</v>
      </c>
      <c r="Z65" s="71">
        <v>56525</v>
      </c>
      <c r="AA65" s="71">
        <v>8982</v>
      </c>
      <c r="AB65" s="71">
        <v>112806</v>
      </c>
      <c r="AC65" s="71">
        <v>0</v>
      </c>
      <c r="AD65" s="71">
        <v>22.704976811544</v>
      </c>
      <c r="AE65" s="72"/>
      <c r="AF65" s="71">
        <v>512660238.31218803</v>
      </c>
      <c r="AG65" s="71">
        <v>1638856.1472055139</v>
      </c>
      <c r="AH65" s="71">
        <v>1322422.694555236</v>
      </c>
      <c r="AI65" s="71">
        <v>191629675.92611909</v>
      </c>
      <c r="AJ65" s="71">
        <v>159268591.0781737</v>
      </c>
      <c r="AK65" s="71">
        <v>0</v>
      </c>
      <c r="AL65" s="71">
        <v>0</v>
      </c>
      <c r="AM65" s="71">
        <v>15527871.194938259</v>
      </c>
      <c r="AN65" s="71">
        <v>0</v>
      </c>
      <c r="AO65" s="71">
        <v>0</v>
      </c>
      <c r="AP65" s="71">
        <v>882047655.35317981</v>
      </c>
      <c r="AQ65" s="72"/>
      <c r="AR65" s="71">
        <v>3757</v>
      </c>
      <c r="AS65" s="71">
        <v>436</v>
      </c>
      <c r="AT65" s="71">
        <v>0</v>
      </c>
      <c r="AU65" s="71">
        <v>1</v>
      </c>
      <c r="AV65" s="71">
        <v>0</v>
      </c>
      <c r="AW65" s="71">
        <v>0</v>
      </c>
      <c r="AX65" s="71"/>
      <c r="AY65" s="72"/>
      <c r="AZ65" s="71">
        <v>14283.700000000015</v>
      </c>
      <c r="BA65" s="71">
        <v>50986</v>
      </c>
      <c r="BB65" s="71">
        <v>0</v>
      </c>
      <c r="BC65" s="71">
        <v>199</v>
      </c>
      <c r="BD65" s="71">
        <v>0</v>
      </c>
      <c r="BE65" s="71">
        <v>0</v>
      </c>
      <c r="BF65" s="71"/>
      <c r="BG65" s="72"/>
      <c r="BH65" s="71">
        <v>0</v>
      </c>
      <c r="BI65" s="71">
        <v>0</v>
      </c>
      <c r="BJ65" s="71">
        <v>62.904000000000003</v>
      </c>
      <c r="BK65" s="71">
        <v>0</v>
      </c>
      <c r="BL65" s="71">
        <v>56.366</v>
      </c>
      <c r="BM65" s="71">
        <v>0</v>
      </c>
      <c r="BN65" s="72"/>
      <c r="BO65" s="71">
        <v>0</v>
      </c>
      <c r="BP65" s="71">
        <v>0</v>
      </c>
      <c r="BQ65" s="71">
        <v>13</v>
      </c>
      <c r="BR65" s="71">
        <v>0</v>
      </c>
      <c r="BS65" s="71">
        <v>7</v>
      </c>
      <c r="BT65" s="71">
        <v>0</v>
      </c>
      <c r="BU65"/>
      <c r="BV65" s="70">
        <v>97.531999999999996</v>
      </c>
      <c r="BW65" s="70">
        <v>0</v>
      </c>
      <c r="BX65" s="70">
        <v>21.738</v>
      </c>
      <c r="BY65" s="70">
        <v>0</v>
      </c>
      <c r="BZ65" s="70">
        <v>0</v>
      </c>
      <c r="CA65" s="70">
        <v>0</v>
      </c>
      <c r="CB65" s="70">
        <v>0</v>
      </c>
      <c r="CC65" s="70">
        <v>0</v>
      </c>
      <c r="CD65" s="70">
        <v>0</v>
      </c>
    </row>
    <row r="66" spans="1:82">
      <c r="A66" s="70" t="s">
        <v>1707</v>
      </c>
      <c r="B66" s="70">
        <v>492</v>
      </c>
      <c r="C66" s="70">
        <v>16</v>
      </c>
      <c r="D66" s="70">
        <v>29</v>
      </c>
      <c r="E66" s="70">
        <v>2019</v>
      </c>
      <c r="F66" s="70" t="s">
        <v>158</v>
      </c>
      <c r="G66" s="70" t="s">
        <v>1691</v>
      </c>
      <c r="H66" s="70" t="s">
        <v>1692</v>
      </c>
      <c r="I66" s="148"/>
      <c r="J66" s="71">
        <v>1004.2404185448282</v>
      </c>
      <c r="K66" s="71">
        <v>1.9088806484892955</v>
      </c>
      <c r="L66" s="71">
        <v>6.6236762219400536</v>
      </c>
      <c r="M66" s="71">
        <v>95.036476601502642</v>
      </c>
      <c r="N66" s="71">
        <v>91.806462230581133</v>
      </c>
      <c r="O66" s="71">
        <v>90.774627461226004</v>
      </c>
      <c r="P66" s="71">
        <v>43.035175167020981</v>
      </c>
      <c r="Q66" s="71">
        <v>6.9074717144352302</v>
      </c>
      <c r="R66" s="71">
        <v>0</v>
      </c>
      <c r="S66" s="71">
        <v>20.114522380418403</v>
      </c>
      <c r="T66" s="72"/>
      <c r="U66" s="71">
        <v>59930423</v>
      </c>
      <c r="V66" s="71">
        <v>1144</v>
      </c>
      <c r="W66" s="71">
        <v>170</v>
      </c>
      <c r="X66" s="71">
        <v>30635</v>
      </c>
      <c r="Y66" s="71">
        <v>46527</v>
      </c>
      <c r="Z66" s="71">
        <v>56831</v>
      </c>
      <c r="AA66" s="71">
        <v>8936</v>
      </c>
      <c r="AB66" s="71">
        <v>111934</v>
      </c>
      <c r="AC66" s="71">
        <v>0</v>
      </c>
      <c r="AD66" s="71">
        <v>20.1145223804184</v>
      </c>
      <c r="AE66" s="72"/>
      <c r="AF66" s="71">
        <v>442835141.16223001</v>
      </c>
      <c r="AG66" s="71">
        <v>1652545.0502236809</v>
      </c>
      <c r="AH66" s="71">
        <v>1415456.2328711411</v>
      </c>
      <c r="AI66" s="71">
        <v>195331760.96989429</v>
      </c>
      <c r="AJ66" s="71">
        <v>172125657.69065151</v>
      </c>
      <c r="AK66" s="71">
        <v>0</v>
      </c>
      <c r="AL66" s="71">
        <v>0</v>
      </c>
      <c r="AM66" s="71">
        <v>15244568.161299145</v>
      </c>
      <c r="AN66" s="71">
        <v>0</v>
      </c>
      <c r="AO66" s="71">
        <v>0</v>
      </c>
      <c r="AP66" s="71">
        <v>828605129.26716971</v>
      </c>
      <c r="AQ66" s="72"/>
      <c r="AR66" s="71">
        <v>3850</v>
      </c>
      <c r="AS66" s="71">
        <v>492</v>
      </c>
      <c r="AT66" s="71">
        <v>0</v>
      </c>
      <c r="AU66" s="71">
        <v>1</v>
      </c>
      <c r="AV66" s="71">
        <v>0</v>
      </c>
      <c r="AW66" s="71">
        <v>0</v>
      </c>
      <c r="AX66" s="71"/>
      <c r="AY66" s="72"/>
      <c r="AZ66" s="71">
        <v>14554.19999999999</v>
      </c>
      <c r="BA66" s="71">
        <v>53438.700000000019</v>
      </c>
      <c r="BB66" s="71">
        <v>0</v>
      </c>
      <c r="BC66" s="71">
        <v>199</v>
      </c>
      <c r="BD66" s="71">
        <v>0</v>
      </c>
      <c r="BE66" s="71">
        <v>0</v>
      </c>
      <c r="BF66" s="71"/>
      <c r="BG66" s="72"/>
      <c r="BH66" s="71">
        <v>0</v>
      </c>
      <c r="BI66" s="71">
        <v>0</v>
      </c>
      <c r="BJ66" s="71">
        <v>50.633000000000003</v>
      </c>
      <c r="BK66" s="71">
        <v>0</v>
      </c>
      <c r="BL66" s="71">
        <v>50.545000000000002</v>
      </c>
      <c r="BM66" s="71">
        <v>0</v>
      </c>
      <c r="BN66" s="72"/>
      <c r="BO66" s="71">
        <v>0</v>
      </c>
      <c r="BP66" s="71">
        <v>0</v>
      </c>
      <c r="BQ66" s="71">
        <v>12</v>
      </c>
      <c r="BR66" s="71">
        <v>0</v>
      </c>
      <c r="BS66" s="71">
        <v>7</v>
      </c>
      <c r="BT66" s="71">
        <v>0</v>
      </c>
      <c r="BU66"/>
      <c r="BV66" s="70">
        <v>85.986999999999995</v>
      </c>
      <c r="BW66" s="70">
        <v>0</v>
      </c>
      <c r="BX66" s="70">
        <v>15.191000000000001</v>
      </c>
      <c r="BY66" s="70">
        <v>0</v>
      </c>
      <c r="BZ66" s="70">
        <v>0</v>
      </c>
      <c r="CA66" s="70">
        <v>0</v>
      </c>
      <c r="CB66" s="70">
        <v>0</v>
      </c>
      <c r="CC66" s="70">
        <v>0</v>
      </c>
      <c r="CD66" s="70">
        <v>0</v>
      </c>
    </row>
    <row r="67" spans="1:82">
      <c r="A67" s="70" t="s">
        <v>1708</v>
      </c>
      <c r="B67" s="70">
        <v>493</v>
      </c>
      <c r="C67" s="70">
        <v>17</v>
      </c>
      <c r="D67" s="70">
        <v>29</v>
      </c>
      <c r="E67" s="70">
        <v>2020</v>
      </c>
      <c r="F67" s="70" t="s">
        <v>159</v>
      </c>
      <c r="G67" s="70" t="s">
        <v>1691</v>
      </c>
      <c r="H67" s="70" t="s">
        <v>1692</v>
      </c>
      <c r="I67" s="148"/>
      <c r="J67" s="71">
        <v>923.79029644186392</v>
      </c>
      <c r="K67" s="71">
        <v>1.723319448234309</v>
      </c>
      <c r="L67" s="71">
        <v>10.703995476484488</v>
      </c>
      <c r="M67" s="71">
        <v>100.27815402980744</v>
      </c>
      <c r="N67" s="71">
        <v>91.774682284736699</v>
      </c>
      <c r="O67" s="71">
        <v>79.364874633617802</v>
      </c>
      <c r="P67" s="71">
        <v>40.221328017964012</v>
      </c>
      <c r="Q67" s="71">
        <v>6.5365626781744499</v>
      </c>
      <c r="R67" s="71">
        <v>0</v>
      </c>
      <c r="S67" s="71">
        <v>28.161416479839989</v>
      </c>
      <c r="T67" s="72"/>
      <c r="U67" s="71">
        <v>53512105</v>
      </c>
      <c r="V67" s="71">
        <v>914</v>
      </c>
      <c r="W67" s="71">
        <v>350</v>
      </c>
      <c r="X67" s="71">
        <v>32776</v>
      </c>
      <c r="Y67" s="71">
        <v>46835</v>
      </c>
      <c r="Z67" s="71">
        <v>56712</v>
      </c>
      <c r="AA67" s="71">
        <v>8877</v>
      </c>
      <c r="AB67" s="71">
        <v>110863</v>
      </c>
      <c r="AC67" s="71">
        <v>0</v>
      </c>
      <c r="AD67" s="71">
        <v>28.161416479839989</v>
      </c>
      <c r="AE67" s="72"/>
      <c r="AF67" s="71">
        <v>421511184.87102872</v>
      </c>
      <c r="AG67" s="71">
        <v>1351474.7546345582</v>
      </c>
      <c r="AH67" s="71">
        <v>2339563.0875577442</v>
      </c>
      <c r="AI67" s="71">
        <v>196514354.05271277</v>
      </c>
      <c r="AJ67" s="71">
        <v>171011120.03401151</v>
      </c>
      <c r="AK67" s="71"/>
      <c r="AL67" s="71"/>
      <c r="AM67" s="71">
        <v>14468853.213619908</v>
      </c>
      <c r="AN67" s="71"/>
      <c r="AO67" s="71"/>
      <c r="AP67" s="71">
        <v>807196550.01356518</v>
      </c>
      <c r="AQ67" s="72"/>
      <c r="AR67" s="71">
        <v>3959</v>
      </c>
      <c r="AS67" s="71">
        <v>503</v>
      </c>
      <c r="AT67" s="71">
        <v>0</v>
      </c>
      <c r="AU67" s="71">
        <v>1</v>
      </c>
      <c r="AV67" s="71">
        <v>0</v>
      </c>
      <c r="AW67" s="71">
        <v>0</v>
      </c>
      <c r="AX67" s="71"/>
      <c r="AY67" s="72"/>
      <c r="AZ67" s="71">
        <v>15111.099999999989</v>
      </c>
      <c r="BA67" s="71">
        <v>53912.89999999998</v>
      </c>
      <c r="BB67" s="71">
        <v>0</v>
      </c>
      <c r="BC67" s="71">
        <v>199</v>
      </c>
      <c r="BD67" s="71">
        <v>0</v>
      </c>
      <c r="BE67" s="71">
        <v>0</v>
      </c>
      <c r="BF67" s="71"/>
      <c r="BG67" s="72"/>
      <c r="BH67" s="71">
        <v>0</v>
      </c>
      <c r="BI67" s="71">
        <v>0</v>
      </c>
      <c r="BJ67" s="71">
        <v>50.002000000000002</v>
      </c>
      <c r="BK67" s="71">
        <v>0</v>
      </c>
      <c r="BL67" s="71">
        <v>62.42</v>
      </c>
      <c r="BM67" s="71">
        <v>0</v>
      </c>
      <c r="BN67" s="72"/>
      <c r="BO67" s="71">
        <v>0</v>
      </c>
      <c r="BP67" s="71">
        <v>0</v>
      </c>
      <c r="BQ67" s="71">
        <v>13</v>
      </c>
      <c r="BR67" s="71">
        <v>0</v>
      </c>
      <c r="BS67" s="71">
        <v>7</v>
      </c>
      <c r="BT67" s="71">
        <v>0</v>
      </c>
      <c r="BU67"/>
      <c r="BV67" s="70">
        <v>87.213999999999999</v>
      </c>
      <c r="BW67" s="70">
        <v>0</v>
      </c>
      <c r="BX67" s="70">
        <v>25.207999999999998</v>
      </c>
      <c r="BY67" s="70">
        <v>0</v>
      </c>
      <c r="BZ67" s="70">
        <v>0</v>
      </c>
      <c r="CA67" s="70">
        <v>0</v>
      </c>
      <c r="CB67" s="70">
        <v>0</v>
      </c>
      <c r="CC67" s="70">
        <v>0</v>
      </c>
      <c r="CD67" s="70">
        <v>0</v>
      </c>
    </row>
    <row r="68" spans="1:82">
      <c r="A68" s="70" t="s">
        <v>1709</v>
      </c>
      <c r="B68" s="70">
        <v>493</v>
      </c>
      <c r="C68" s="70">
        <v>18</v>
      </c>
      <c r="D68" s="70">
        <v>29</v>
      </c>
      <c r="E68" s="70">
        <v>2021</v>
      </c>
      <c r="F68" s="70" t="s">
        <v>160</v>
      </c>
      <c r="G68" s="70" t="s">
        <v>1691</v>
      </c>
      <c r="H68" s="70" t="s">
        <v>1692</v>
      </c>
      <c r="I68" s="148"/>
      <c r="J68" s="71">
        <v>864.19962105318189</v>
      </c>
      <c r="K68" s="71">
        <v>1.7599738094551205</v>
      </c>
      <c r="L68" s="71">
        <v>11.193792357442941</v>
      </c>
      <c r="M68" s="71">
        <v>94.648563822759684</v>
      </c>
      <c r="N68" s="71">
        <v>84.345771571643795</v>
      </c>
      <c r="O68" s="71">
        <v>76.572344357065234</v>
      </c>
      <c r="P68" s="71">
        <v>41.433820492816402</v>
      </c>
      <c r="Q68" s="71">
        <v>6.4048321330691396</v>
      </c>
      <c r="R68" s="71">
        <v>0</v>
      </c>
      <c r="S68" s="71">
        <v>15.876579945997401</v>
      </c>
      <c r="T68" s="72"/>
      <c r="U68" s="71">
        <v>53417826</v>
      </c>
      <c r="V68" s="71">
        <v>914</v>
      </c>
      <c r="W68" s="71">
        <v>350</v>
      </c>
      <c r="X68" s="71">
        <v>32776</v>
      </c>
      <c r="Y68" s="71">
        <v>46908</v>
      </c>
      <c r="Z68" s="71">
        <v>56339</v>
      </c>
      <c r="AA68" s="71">
        <v>8917</v>
      </c>
      <c r="AB68" s="71">
        <v>109696</v>
      </c>
      <c r="AC68" s="71">
        <v>0</v>
      </c>
      <c r="AD68" s="71">
        <v>15.876579945997401</v>
      </c>
      <c r="AE68" s="72"/>
      <c r="AF68" s="71">
        <v>396114557.26196784</v>
      </c>
      <c r="AG68" s="71">
        <v>1443243.8440668846</v>
      </c>
      <c r="AH68" s="71">
        <v>2365926.6646070047</v>
      </c>
      <c r="AI68" s="71">
        <v>213366701.92965907</v>
      </c>
      <c r="AJ68" s="71">
        <v>176056215.34848899</v>
      </c>
      <c r="AK68" s="71">
        <v>0</v>
      </c>
      <c r="AL68" s="71">
        <v>0</v>
      </c>
      <c r="AM68" s="71">
        <v>14399123.43696475</v>
      </c>
      <c r="AN68" s="71">
        <v>0</v>
      </c>
      <c r="AO68" s="71">
        <v>0</v>
      </c>
      <c r="AP68" s="71">
        <v>803745768.48575449</v>
      </c>
      <c r="AQ68" s="72"/>
      <c r="AR68" s="71">
        <v>4071</v>
      </c>
      <c r="AS68" s="71">
        <v>513</v>
      </c>
      <c r="AT68" s="71">
        <v>0</v>
      </c>
      <c r="AU68" s="71">
        <v>1</v>
      </c>
      <c r="AV68" s="71">
        <v>0</v>
      </c>
      <c r="AW68" s="71">
        <v>0</v>
      </c>
      <c r="AX68" s="71"/>
      <c r="AY68" s="72"/>
      <c r="AZ68" s="71">
        <v>15701</v>
      </c>
      <c r="BA68" s="71">
        <v>57036.299999999981</v>
      </c>
      <c r="BB68" s="71">
        <v>0</v>
      </c>
      <c r="BC68" s="71">
        <v>199</v>
      </c>
      <c r="BD68" s="71">
        <v>0</v>
      </c>
      <c r="BE68" s="71">
        <v>0</v>
      </c>
      <c r="BF68" s="71"/>
      <c r="BG68" s="72"/>
      <c r="BH68" s="71">
        <v>0</v>
      </c>
      <c r="BI68" s="71">
        <v>0</v>
      </c>
      <c r="BJ68" s="71">
        <v>56.938000000000002</v>
      </c>
      <c r="BK68" s="71">
        <v>0</v>
      </c>
      <c r="BL68" s="71">
        <v>62.140999999999998</v>
      </c>
      <c r="BM68" s="71">
        <v>0</v>
      </c>
      <c r="BN68" s="72"/>
      <c r="BO68" s="71">
        <v>0</v>
      </c>
      <c r="BP68" s="71">
        <v>0</v>
      </c>
      <c r="BQ68" s="71">
        <v>14</v>
      </c>
      <c r="BR68" s="71">
        <v>0</v>
      </c>
      <c r="BS68" s="71">
        <v>7</v>
      </c>
      <c r="BT68" s="71">
        <v>0</v>
      </c>
      <c r="BU68"/>
      <c r="BV68" s="70">
        <v>96.858999999999995</v>
      </c>
      <c r="BW68" s="70">
        <v>0</v>
      </c>
      <c r="BX68" s="70">
        <v>22.22</v>
      </c>
      <c r="BY68" s="70">
        <v>0</v>
      </c>
      <c r="BZ68" s="70">
        <v>0</v>
      </c>
      <c r="CA68" s="70">
        <v>0</v>
      </c>
      <c r="CB68" s="70">
        <v>0</v>
      </c>
      <c r="CC68" s="70">
        <v>0</v>
      </c>
      <c r="CD68" s="70">
        <v>0</v>
      </c>
    </row>
    <row r="69" spans="1:82">
      <c r="A69" s="70" t="s">
        <v>1710</v>
      </c>
      <c r="B69" s="70">
        <v>493</v>
      </c>
      <c r="C69" s="70">
        <v>19</v>
      </c>
      <c r="D69" s="70">
        <v>29</v>
      </c>
      <c r="E69" s="70">
        <v>2022</v>
      </c>
      <c r="F69" s="70" t="s">
        <v>161</v>
      </c>
      <c r="G69" s="70" t="s">
        <v>1691</v>
      </c>
      <c r="H69" s="70" t="s">
        <v>1692</v>
      </c>
      <c r="I69" s="148"/>
      <c r="J69" s="71">
        <v>803.96652403062285</v>
      </c>
      <c r="K69" s="71">
        <v>1.6915787714914692</v>
      </c>
      <c r="L69" s="71">
        <v>10.237995486209766</v>
      </c>
      <c r="M69" s="71">
        <v>106.60230188505003</v>
      </c>
      <c r="N69" s="71">
        <v>98.45703321109859</v>
      </c>
      <c r="O69" s="71">
        <v>80.62621894857466</v>
      </c>
      <c r="P69" s="71">
        <v>40.930668005695601</v>
      </c>
      <c r="Q69" s="71">
        <v>6.3807256198153421</v>
      </c>
      <c r="R69" s="71">
        <v>0</v>
      </c>
      <c r="S69" s="71">
        <v>23.384609268036002</v>
      </c>
      <c r="T69" s="72"/>
      <c r="U69" s="71">
        <v>55566354</v>
      </c>
      <c r="V69" s="71">
        <v>914</v>
      </c>
      <c r="W69" s="71">
        <v>350</v>
      </c>
      <c r="X69" s="71">
        <v>32776</v>
      </c>
      <c r="Y69" s="71">
        <v>47014</v>
      </c>
      <c r="Z69" s="71">
        <v>56362</v>
      </c>
      <c r="AA69" s="71">
        <v>8943</v>
      </c>
      <c r="AB69" s="71">
        <v>108387</v>
      </c>
      <c r="AC69" s="71">
        <v>0</v>
      </c>
      <c r="AD69" s="71">
        <v>23.384609268036002</v>
      </c>
      <c r="AE69" s="72"/>
      <c r="AF69" s="71">
        <v>351073848.95929688</v>
      </c>
      <c r="AG69" s="71">
        <v>1427954.1366220841</v>
      </c>
      <c r="AH69" s="71">
        <v>2520423.4649214759</v>
      </c>
      <c r="AI69" s="71">
        <v>206659055.82002342</v>
      </c>
      <c r="AJ69" s="71">
        <v>186807499.87154457</v>
      </c>
      <c r="AK69" s="71">
        <v>0</v>
      </c>
      <c r="AL69" s="71">
        <v>0</v>
      </c>
      <c r="AM69" s="71">
        <v>13995720.058904033</v>
      </c>
      <c r="AN69" s="71">
        <v>0</v>
      </c>
      <c r="AO69" s="71">
        <v>0</v>
      </c>
      <c r="AP69" s="71">
        <v>762484502.31131256</v>
      </c>
      <c r="AQ69" s="72"/>
      <c r="AR69" s="71">
        <v>4187</v>
      </c>
      <c r="AS69" s="71">
        <v>518</v>
      </c>
      <c r="AT69" s="71">
        <v>0</v>
      </c>
      <c r="AU69" s="71">
        <v>1</v>
      </c>
      <c r="AV69" s="71">
        <v>0</v>
      </c>
      <c r="AW69" s="71">
        <v>0</v>
      </c>
      <c r="AX69" s="71"/>
      <c r="AY69" s="72"/>
      <c r="AZ69" s="71">
        <v>16373.399999999981</v>
      </c>
      <c r="BA69" s="71">
        <v>59464.599999999984</v>
      </c>
      <c r="BB69" s="71">
        <v>0</v>
      </c>
      <c r="BC69" s="71">
        <v>199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1711</v>
      </c>
      <c r="B70" s="70">
        <v>493</v>
      </c>
      <c r="C70" s="70">
        <v>20</v>
      </c>
      <c r="D70" s="70">
        <v>29</v>
      </c>
      <c r="E70" s="70">
        <v>2023</v>
      </c>
      <c r="F70" s="70" t="s">
        <v>1539</v>
      </c>
      <c r="G70" s="70" t="s">
        <v>1691</v>
      </c>
      <c r="H70" s="70" t="s">
        <v>1692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4315</v>
      </c>
      <c r="AS70" s="71">
        <v>523</v>
      </c>
      <c r="AT70" s="71">
        <v>0</v>
      </c>
      <c r="AU70" s="71">
        <v>1</v>
      </c>
      <c r="AV70" s="71">
        <v>0</v>
      </c>
      <c r="AW70" s="71">
        <v>0</v>
      </c>
      <c r="AX70" s="71"/>
      <c r="AY70" s="72"/>
      <c r="AZ70" s="71">
        <v>17045.499999999978</v>
      </c>
      <c r="BA70" s="71">
        <v>144681.99999999997</v>
      </c>
      <c r="BB70" s="71">
        <v>0</v>
      </c>
      <c r="BC70" s="71">
        <v>199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1712</v>
      </c>
      <c r="B71" s="70">
        <v>493</v>
      </c>
      <c r="C71" s="70">
        <v>21</v>
      </c>
      <c r="D71" s="70">
        <v>29</v>
      </c>
      <c r="E71" s="70">
        <v>2024</v>
      </c>
      <c r="F71" s="70" t="s">
        <v>1554</v>
      </c>
      <c r="G71" s="70" t="s">
        <v>1691</v>
      </c>
      <c r="H71" s="70" t="s">
        <v>1692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1713</v>
      </c>
      <c r="B72" s="70">
        <v>290</v>
      </c>
      <c r="C72" s="70">
        <v>1</v>
      </c>
      <c r="D72" s="70">
        <v>18</v>
      </c>
      <c r="E72" s="70">
        <v>1990</v>
      </c>
      <c r="F72" s="70" t="s">
        <v>787</v>
      </c>
      <c r="G72" s="70" t="s">
        <v>1714</v>
      </c>
      <c r="H72" s="70" t="s">
        <v>1715</v>
      </c>
      <c r="I72" s="148"/>
      <c r="J72" s="71">
        <v>868.31475816643399</v>
      </c>
      <c r="K72" s="71">
        <v>31.35961927796771</v>
      </c>
      <c r="L72" s="71">
        <v>1.404875322934537</v>
      </c>
      <c r="M72" s="71">
        <v>125.17642652090341</v>
      </c>
      <c r="N72" s="71">
        <v>114.7982562646159</v>
      </c>
      <c r="O72" s="71">
        <v>99.588707598722408</v>
      </c>
      <c r="P72" s="71">
        <v>100.8191168517013</v>
      </c>
      <c r="Q72" s="71">
        <v>9.2662827002171806</v>
      </c>
      <c r="R72" s="71">
        <v>13.981280803315981</v>
      </c>
      <c r="S72" s="71">
        <v>9.5319634888496267</v>
      </c>
      <c r="T72" s="72"/>
      <c r="U72" s="71">
        <v>22949155</v>
      </c>
      <c r="V72" s="71">
        <v>7619</v>
      </c>
      <c r="W72" s="71">
        <v>13</v>
      </c>
      <c r="X72" s="71">
        <v>44919</v>
      </c>
      <c r="Y72" s="71">
        <v>50333</v>
      </c>
      <c r="Z72" s="71">
        <v>40962</v>
      </c>
      <c r="AA72" s="71">
        <v>24480</v>
      </c>
      <c r="AB72" s="71">
        <v>150453</v>
      </c>
      <c r="AC72" s="71">
        <v>2421583</v>
      </c>
      <c r="AD72" s="71">
        <v>9.5319634888496267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1716</v>
      </c>
      <c r="B73" s="70">
        <v>291</v>
      </c>
      <c r="C73" s="70">
        <v>2</v>
      </c>
      <c r="D73" s="70">
        <v>18</v>
      </c>
      <c r="E73" s="70">
        <v>2005</v>
      </c>
      <c r="F73" s="70" t="s">
        <v>789</v>
      </c>
      <c r="G73" s="70" t="s">
        <v>1714</v>
      </c>
      <c r="H73" s="70" t="s">
        <v>1715</v>
      </c>
      <c r="I73" s="148"/>
      <c r="J73" s="71">
        <v>655.24408129682672</v>
      </c>
      <c r="K73" s="71">
        <v>9.2270307544625787</v>
      </c>
      <c r="L73" s="71">
        <v>4.299973399577417</v>
      </c>
      <c r="M73" s="71">
        <v>167.75150559565469</v>
      </c>
      <c r="N73" s="71">
        <v>156.4783545351433</v>
      </c>
      <c r="O73" s="71">
        <v>133.39816861713669</v>
      </c>
      <c r="P73" s="71">
        <v>87.156795921249113</v>
      </c>
      <c r="Q73" s="71">
        <v>7.8305375218265398</v>
      </c>
      <c r="R73" s="71">
        <v>4.852600946562502</v>
      </c>
      <c r="S73" s="71">
        <v>0</v>
      </c>
      <c r="T73" s="72"/>
      <c r="U73" s="71">
        <v>25275197</v>
      </c>
      <c r="V73" s="71">
        <v>4441</v>
      </c>
      <c r="W73" s="71">
        <v>60</v>
      </c>
      <c r="X73" s="71">
        <v>37213</v>
      </c>
      <c r="Y73" s="71">
        <v>56890</v>
      </c>
      <c r="Z73" s="71">
        <v>63493</v>
      </c>
      <c r="AA73" s="71">
        <v>17332</v>
      </c>
      <c r="AB73" s="71">
        <v>132914</v>
      </c>
      <c r="AC73" s="71">
        <v>858082</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1717</v>
      </c>
      <c r="B74" s="70">
        <v>292</v>
      </c>
      <c r="C74" s="70">
        <v>3</v>
      </c>
      <c r="D74" s="70">
        <v>18</v>
      </c>
      <c r="E74" s="70">
        <v>2006</v>
      </c>
      <c r="F74" s="70" t="s">
        <v>790</v>
      </c>
      <c r="G74" s="70" t="s">
        <v>1714</v>
      </c>
      <c r="H74" s="70" t="s">
        <v>1715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1718</v>
      </c>
      <c r="B75" s="70">
        <v>293</v>
      </c>
      <c r="C75" s="70">
        <v>4</v>
      </c>
      <c r="D75" s="70">
        <v>18</v>
      </c>
      <c r="E75" s="70">
        <v>2007</v>
      </c>
      <c r="F75" s="70" t="s">
        <v>791</v>
      </c>
      <c r="G75" s="70" t="s">
        <v>1714</v>
      </c>
      <c r="H75" s="70" t="s">
        <v>1715</v>
      </c>
      <c r="I75" s="148"/>
      <c r="J75" s="71">
        <v>733.66279294977733</v>
      </c>
      <c r="K75" s="71">
        <v>9.6751596047074688</v>
      </c>
      <c r="L75" s="71">
        <v>5.2620547881487463</v>
      </c>
      <c r="M75" s="71">
        <v>157.04395630339999</v>
      </c>
      <c r="N75" s="71">
        <v>154.9182048607662</v>
      </c>
      <c r="O75" s="71">
        <v>129.9881437074869</v>
      </c>
      <c r="P75" s="71">
        <v>85.053887491418934</v>
      </c>
      <c r="Q75" s="71">
        <v>8.0584174975917406</v>
      </c>
      <c r="R75" s="71">
        <v>3.9643055560811762</v>
      </c>
      <c r="S75" s="71">
        <v>0</v>
      </c>
      <c r="T75" s="72"/>
      <c r="U75" s="71">
        <v>31344245</v>
      </c>
      <c r="V75" s="71">
        <v>4330</v>
      </c>
      <c r="W75" s="71">
        <v>74</v>
      </c>
      <c r="X75" s="71">
        <v>41499</v>
      </c>
      <c r="Y75" s="71">
        <v>57051</v>
      </c>
      <c r="Z75" s="71">
        <v>64317</v>
      </c>
      <c r="AA75" s="71">
        <v>16656</v>
      </c>
      <c r="AB75" s="71">
        <v>129549</v>
      </c>
      <c r="AC75" s="71">
        <v>721119</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1719</v>
      </c>
      <c r="B76" s="70">
        <v>294</v>
      </c>
      <c r="C76" s="70">
        <v>5</v>
      </c>
      <c r="D76" s="70">
        <v>18</v>
      </c>
      <c r="E76" s="70">
        <v>2008</v>
      </c>
      <c r="F76" s="70" t="s">
        <v>792</v>
      </c>
      <c r="G76" s="70" t="s">
        <v>1714</v>
      </c>
      <c r="H76" s="70" t="s">
        <v>1715</v>
      </c>
      <c r="I76" s="148"/>
      <c r="J76" s="71">
        <v>761.90582685023867</v>
      </c>
      <c r="K76" s="71">
        <v>7.5564912753851399</v>
      </c>
      <c r="L76" s="71">
        <v>4.5689995198775151</v>
      </c>
      <c r="M76" s="71">
        <v>164.3451938690001</v>
      </c>
      <c r="N76" s="71">
        <v>145.21578699278891</v>
      </c>
      <c r="O76" s="71">
        <v>125.2797999319932</v>
      </c>
      <c r="P76" s="71">
        <v>83.238026231561065</v>
      </c>
      <c r="Q76" s="71">
        <v>7.84069028920511</v>
      </c>
      <c r="R76" s="71">
        <v>3.9317792354174799</v>
      </c>
      <c r="S76" s="71">
        <v>0</v>
      </c>
      <c r="T76" s="72"/>
      <c r="U76" s="71">
        <v>33623141</v>
      </c>
      <c r="V76" s="71">
        <v>4330</v>
      </c>
      <c r="W76" s="71">
        <v>74</v>
      </c>
      <c r="X76" s="71">
        <v>41499</v>
      </c>
      <c r="Y76" s="71">
        <v>57133</v>
      </c>
      <c r="Z76" s="71">
        <v>64163</v>
      </c>
      <c r="AA76" s="71">
        <v>16319</v>
      </c>
      <c r="AB76" s="71">
        <v>128122</v>
      </c>
      <c r="AC76" s="71">
        <v>742659</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1720</v>
      </c>
      <c r="B77" s="70">
        <v>295</v>
      </c>
      <c r="C77" s="70">
        <v>6</v>
      </c>
      <c r="D77" s="70">
        <v>18</v>
      </c>
      <c r="E77" s="70">
        <v>2009</v>
      </c>
      <c r="F77" s="70" t="s">
        <v>176</v>
      </c>
      <c r="G77" s="70" t="s">
        <v>1714</v>
      </c>
      <c r="H77" s="70" t="s">
        <v>1715</v>
      </c>
      <c r="I77" s="148"/>
      <c r="J77" s="71">
        <v>495.55074787304937</v>
      </c>
      <c r="K77" s="71">
        <v>6.2154965590500728</v>
      </c>
      <c r="L77" s="71">
        <v>3.139207717004485</v>
      </c>
      <c r="M77" s="71">
        <v>162.57392491334349</v>
      </c>
      <c r="N77" s="71">
        <v>140.93219188998631</v>
      </c>
      <c r="O77" s="71">
        <v>127.3192687299444</v>
      </c>
      <c r="P77" s="71">
        <v>79.157454986333789</v>
      </c>
      <c r="Q77" s="71">
        <v>7.3799208917196504</v>
      </c>
      <c r="R77" s="71">
        <v>5.1971614247766906</v>
      </c>
      <c r="S77" s="71">
        <v>0</v>
      </c>
      <c r="T77" s="72"/>
      <c r="U77" s="71">
        <v>22379757</v>
      </c>
      <c r="V77" s="71">
        <v>4480</v>
      </c>
      <c r="W77" s="71">
        <v>74</v>
      </c>
      <c r="X77" s="71">
        <v>43289</v>
      </c>
      <c r="Y77" s="71">
        <v>57003</v>
      </c>
      <c r="Z77" s="71">
        <v>64363</v>
      </c>
      <c r="AA77" s="71">
        <v>15932</v>
      </c>
      <c r="AB77" s="71">
        <v>126591</v>
      </c>
      <c r="AC77" s="71">
        <v>957700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835.51400000000001</v>
      </c>
      <c r="BK77" s="71">
        <v>136.893</v>
      </c>
      <c r="BL77" s="71">
        <v>91.231999999999999</v>
      </c>
      <c r="BM77" s="71">
        <v>0</v>
      </c>
      <c r="BN77" s="72"/>
      <c r="BO77" s="71">
        <v>0</v>
      </c>
      <c r="BP77" s="71">
        <v>0</v>
      </c>
      <c r="BQ77" s="71">
        <v>13</v>
      </c>
      <c r="BR77" s="71">
        <v>3</v>
      </c>
      <c r="BS77" s="71">
        <v>5</v>
      </c>
      <c r="BT77" s="71">
        <v>0</v>
      </c>
      <c r="BU77"/>
      <c r="BV77" s="70">
        <v>938.91800000000001</v>
      </c>
      <c r="BW77" s="70">
        <v>16.600000000000001</v>
      </c>
      <c r="BX77" s="70">
        <v>99.700999999999993</v>
      </c>
      <c r="BY77" s="70">
        <v>0</v>
      </c>
      <c r="BZ77" s="70">
        <v>8.42</v>
      </c>
      <c r="CA77" s="70">
        <v>0</v>
      </c>
      <c r="CB77" s="70">
        <v>0</v>
      </c>
      <c r="CC77" s="70">
        <v>0</v>
      </c>
      <c r="CD77" s="70">
        <v>0</v>
      </c>
    </row>
    <row r="78" spans="1:82">
      <c r="A78" s="70" t="s">
        <v>1721</v>
      </c>
      <c r="B78" s="70">
        <v>296</v>
      </c>
      <c r="C78" s="70">
        <v>7</v>
      </c>
      <c r="D78" s="70">
        <v>18</v>
      </c>
      <c r="E78" s="70">
        <v>2010</v>
      </c>
      <c r="F78" s="70" t="s">
        <v>177</v>
      </c>
      <c r="G78" s="70" t="s">
        <v>1714</v>
      </c>
      <c r="H78" s="70" t="s">
        <v>1715</v>
      </c>
      <c r="I78" s="148"/>
      <c r="J78" s="71">
        <v>601.91416965114718</v>
      </c>
      <c r="K78" s="71">
        <v>6.9644936817241394</v>
      </c>
      <c r="L78" s="71">
        <v>2.9662482168246962</v>
      </c>
      <c r="M78" s="71">
        <v>171.00022941264609</v>
      </c>
      <c r="N78" s="71">
        <v>142.8892564154142</v>
      </c>
      <c r="O78" s="71">
        <v>127.4628439360043</v>
      </c>
      <c r="P78" s="71">
        <v>79.136464822283727</v>
      </c>
      <c r="Q78" s="71">
        <v>7.6194112880519</v>
      </c>
      <c r="R78" s="71">
        <v>7.7369815934534252</v>
      </c>
      <c r="S78" s="71">
        <v>0</v>
      </c>
      <c r="T78" s="72"/>
      <c r="U78" s="71">
        <v>25093927</v>
      </c>
      <c r="V78" s="71">
        <v>4480</v>
      </c>
      <c r="W78" s="71">
        <v>74</v>
      </c>
      <c r="X78" s="71">
        <v>43289</v>
      </c>
      <c r="Y78" s="71">
        <v>57003</v>
      </c>
      <c r="Z78" s="71">
        <v>64735</v>
      </c>
      <c r="AA78" s="71">
        <v>15530</v>
      </c>
      <c r="AB78" s="71">
        <v>125239</v>
      </c>
      <c r="AC78" s="71">
        <v>1351098</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934.48599999999999</v>
      </c>
      <c r="BK78" s="71">
        <v>156.499</v>
      </c>
      <c r="BL78" s="71">
        <v>27.028000000000002</v>
      </c>
      <c r="BM78" s="71">
        <v>0</v>
      </c>
      <c r="BN78" s="72"/>
      <c r="BO78" s="71">
        <v>0</v>
      </c>
      <c r="BP78" s="71">
        <v>0</v>
      </c>
      <c r="BQ78" s="71">
        <v>13</v>
      </c>
      <c r="BR78" s="71">
        <v>2</v>
      </c>
      <c r="BS78" s="71">
        <v>4</v>
      </c>
      <c r="BT78" s="71">
        <v>0</v>
      </c>
      <c r="BU78"/>
      <c r="BV78" s="70">
        <v>1050.163</v>
      </c>
      <c r="BW78" s="70">
        <v>16.13</v>
      </c>
      <c r="BX78" s="70">
        <v>44.046999999999997</v>
      </c>
      <c r="BY78" s="70">
        <v>0</v>
      </c>
      <c r="BZ78" s="70">
        <v>7.673</v>
      </c>
      <c r="CA78" s="70">
        <v>0</v>
      </c>
      <c r="CB78" s="70">
        <v>0</v>
      </c>
      <c r="CC78" s="70">
        <v>0</v>
      </c>
      <c r="CD78" s="70">
        <v>0</v>
      </c>
    </row>
    <row r="79" spans="1:82">
      <c r="A79" s="70" t="s">
        <v>1722</v>
      </c>
      <c r="B79" s="70">
        <v>297</v>
      </c>
      <c r="C79" s="70">
        <v>8</v>
      </c>
      <c r="D79" s="70">
        <v>18</v>
      </c>
      <c r="E79" s="70">
        <v>2011</v>
      </c>
      <c r="F79" s="70" t="s">
        <v>178</v>
      </c>
      <c r="G79" s="70" t="s">
        <v>1714</v>
      </c>
      <c r="H79" s="70" t="s">
        <v>1715</v>
      </c>
      <c r="I79" s="148"/>
      <c r="J79" s="71">
        <v>623.69232938058065</v>
      </c>
      <c r="K79" s="71">
        <v>11.289602579253939</v>
      </c>
      <c r="L79" s="71">
        <v>3.3357324091459479</v>
      </c>
      <c r="M79" s="71">
        <v>206.9293504028465</v>
      </c>
      <c r="N79" s="71">
        <v>175.2803529537448</v>
      </c>
      <c r="O79" s="71">
        <v>125.77204443182562</v>
      </c>
      <c r="P79" s="71">
        <v>76.072640809243879</v>
      </c>
      <c r="Q79" s="71">
        <v>8.7052515046167898</v>
      </c>
      <c r="R79" s="71">
        <v>7.22303425371366</v>
      </c>
      <c r="S79" s="71">
        <v>0</v>
      </c>
      <c r="T79" s="72"/>
      <c r="U79" s="71">
        <v>24552810</v>
      </c>
      <c r="V79" s="71">
        <v>4480</v>
      </c>
      <c r="W79" s="71">
        <v>74</v>
      </c>
      <c r="X79" s="71">
        <v>43289</v>
      </c>
      <c r="Y79" s="71">
        <v>57308</v>
      </c>
      <c r="Z79" s="71">
        <v>65264</v>
      </c>
      <c r="AA79" s="71">
        <v>15373</v>
      </c>
      <c r="AB79" s="71">
        <v>124047</v>
      </c>
      <c r="AC79" s="71">
        <v>1259262</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891.97699999999998</v>
      </c>
      <c r="BK79" s="71">
        <v>142.27199999999999</v>
      </c>
      <c r="BL79" s="71">
        <v>90.833000000000013</v>
      </c>
      <c r="BM79" s="71">
        <v>0</v>
      </c>
      <c r="BN79" s="72"/>
      <c r="BO79" s="71">
        <v>0</v>
      </c>
      <c r="BP79" s="71">
        <v>0</v>
      </c>
      <c r="BQ79" s="71">
        <v>12</v>
      </c>
      <c r="BR79" s="71">
        <v>2</v>
      </c>
      <c r="BS79" s="71">
        <v>5</v>
      </c>
      <c r="BT79" s="71">
        <v>0</v>
      </c>
      <c r="BU79"/>
      <c r="BV79" s="70">
        <v>988.39499999999998</v>
      </c>
      <c r="BW79" s="70">
        <v>19.306000000000001</v>
      </c>
      <c r="BX79" s="70">
        <v>108.39</v>
      </c>
      <c r="BY79" s="70">
        <v>0</v>
      </c>
      <c r="BZ79" s="70">
        <v>8.9909999999999997</v>
      </c>
      <c r="CA79" s="70">
        <v>0</v>
      </c>
      <c r="CB79" s="70">
        <v>0</v>
      </c>
      <c r="CC79" s="70">
        <v>0</v>
      </c>
      <c r="CD79" s="70">
        <v>0</v>
      </c>
    </row>
    <row r="80" spans="1:82">
      <c r="A80" s="70" t="s">
        <v>1723</v>
      </c>
      <c r="B80" s="70">
        <v>298</v>
      </c>
      <c r="C80" s="70">
        <v>9</v>
      </c>
      <c r="D80" s="70">
        <v>18</v>
      </c>
      <c r="E80" s="70">
        <v>2012</v>
      </c>
      <c r="F80" s="70" t="s">
        <v>179</v>
      </c>
      <c r="G80" s="70" t="s">
        <v>1714</v>
      </c>
      <c r="H80" s="70" t="s">
        <v>1715</v>
      </c>
      <c r="I80" s="148"/>
      <c r="J80" s="71">
        <v>662.45076960248389</v>
      </c>
      <c r="K80" s="71">
        <v>10.546188793412551</v>
      </c>
      <c r="L80" s="71">
        <v>3.4143028879629389</v>
      </c>
      <c r="M80" s="71">
        <v>229.56541048494921</v>
      </c>
      <c r="N80" s="71">
        <v>203.1804060454534</v>
      </c>
      <c r="O80" s="71">
        <v>125.61785258830918</v>
      </c>
      <c r="P80" s="71">
        <v>75.181677631206767</v>
      </c>
      <c r="Q80" s="71">
        <v>9.3865616555821401</v>
      </c>
      <c r="R80" s="71">
        <v>7.6553277641321182</v>
      </c>
      <c r="S80" s="71">
        <v>0</v>
      </c>
      <c r="T80" s="72"/>
      <c r="U80" s="71">
        <v>25087624</v>
      </c>
      <c r="V80" s="71">
        <v>4480</v>
      </c>
      <c r="W80" s="71">
        <v>74</v>
      </c>
      <c r="X80" s="71">
        <v>43289</v>
      </c>
      <c r="Y80" s="71">
        <v>57473</v>
      </c>
      <c r="Z80" s="71">
        <v>65701</v>
      </c>
      <c r="AA80" s="71">
        <v>15107</v>
      </c>
      <c r="AB80" s="71">
        <v>123109</v>
      </c>
      <c r="AC80" s="71">
        <v>1300060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969.39300000000003</v>
      </c>
      <c r="BK80" s="71">
        <v>157.93899999999999</v>
      </c>
      <c r="BL80" s="71">
        <v>27.169</v>
      </c>
      <c r="BM80" s="71">
        <v>0</v>
      </c>
      <c r="BN80" s="72"/>
      <c r="BO80" s="71">
        <v>0</v>
      </c>
      <c r="BP80" s="71">
        <v>0</v>
      </c>
      <c r="BQ80" s="71">
        <v>13</v>
      </c>
      <c r="BR80" s="71">
        <v>2</v>
      </c>
      <c r="BS80" s="71">
        <v>4</v>
      </c>
      <c r="BT80" s="71">
        <v>0</v>
      </c>
      <c r="BU80"/>
      <c r="BV80" s="70">
        <v>1097.6289999999999</v>
      </c>
      <c r="BW80" s="70">
        <v>15.701000000000001</v>
      </c>
      <c r="BX80" s="70">
        <v>32</v>
      </c>
      <c r="BY80" s="70">
        <v>0</v>
      </c>
      <c r="BZ80" s="70">
        <v>9.1709999999999994</v>
      </c>
      <c r="CA80" s="70">
        <v>0</v>
      </c>
      <c r="CB80" s="70">
        <v>0</v>
      </c>
      <c r="CC80" s="70">
        <v>0</v>
      </c>
      <c r="CD80" s="70">
        <v>0</v>
      </c>
    </row>
    <row r="81" spans="1:82">
      <c r="A81" s="70" t="s">
        <v>1724</v>
      </c>
      <c r="B81" s="70">
        <v>299</v>
      </c>
      <c r="C81" s="70">
        <v>10</v>
      </c>
      <c r="D81" s="70">
        <v>18</v>
      </c>
      <c r="E81" s="70">
        <v>2013</v>
      </c>
      <c r="F81" s="70" t="s">
        <v>180</v>
      </c>
      <c r="G81" s="70" t="s">
        <v>1714</v>
      </c>
      <c r="H81" s="70" t="s">
        <v>1715</v>
      </c>
      <c r="I81" s="148"/>
      <c r="J81" s="71">
        <v>659.05531830597431</v>
      </c>
      <c r="K81" s="71">
        <v>8.7831354787974298</v>
      </c>
      <c r="L81" s="71">
        <v>3.2811177200056441</v>
      </c>
      <c r="M81" s="71">
        <v>227.4411125606841</v>
      </c>
      <c r="N81" s="71">
        <v>193.33389294444979</v>
      </c>
      <c r="O81" s="71">
        <v>121.38371042269301</v>
      </c>
      <c r="P81" s="71">
        <v>74.790588608553122</v>
      </c>
      <c r="Q81" s="71">
        <v>9.4587243489382207</v>
      </c>
      <c r="R81" s="71">
        <v>8.9859066052796219</v>
      </c>
      <c r="S81" s="71">
        <v>0</v>
      </c>
      <c r="T81" s="72"/>
      <c r="U81" s="71">
        <v>25069928</v>
      </c>
      <c r="V81" s="71">
        <v>4480</v>
      </c>
      <c r="W81" s="71">
        <v>74</v>
      </c>
      <c r="X81" s="71">
        <v>43289</v>
      </c>
      <c r="Y81" s="71">
        <v>57388</v>
      </c>
      <c r="Z81" s="71">
        <v>66321</v>
      </c>
      <c r="AA81" s="71">
        <v>14972</v>
      </c>
      <c r="AB81" s="71">
        <v>122277</v>
      </c>
      <c r="AC81" s="71">
        <v>1489610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972.44399999999996</v>
      </c>
      <c r="BK81" s="71">
        <v>140.42099999999999</v>
      </c>
      <c r="BL81" s="71">
        <v>19.560000000000002</v>
      </c>
      <c r="BM81" s="71">
        <v>0</v>
      </c>
      <c r="BN81" s="72"/>
      <c r="BO81" s="71">
        <v>0</v>
      </c>
      <c r="BP81" s="71">
        <v>0</v>
      </c>
      <c r="BQ81" s="71">
        <v>13</v>
      </c>
      <c r="BR81" s="71">
        <v>2</v>
      </c>
      <c r="BS81" s="71">
        <v>3</v>
      </c>
      <c r="BT81" s="71">
        <v>0</v>
      </c>
      <c r="BU81"/>
      <c r="BV81" s="70">
        <v>1085.8530000000001</v>
      </c>
      <c r="BW81" s="70">
        <v>16.571999999999999</v>
      </c>
      <c r="BX81" s="70">
        <v>30</v>
      </c>
      <c r="BY81" s="70">
        <v>0</v>
      </c>
      <c r="BZ81" s="70">
        <v>0</v>
      </c>
      <c r="CA81" s="70">
        <v>0</v>
      </c>
      <c r="CB81" s="70">
        <v>0</v>
      </c>
      <c r="CC81" s="70">
        <v>0</v>
      </c>
      <c r="CD81" s="70">
        <v>0</v>
      </c>
    </row>
    <row r="82" spans="1:82">
      <c r="A82" s="70" t="s">
        <v>1725</v>
      </c>
      <c r="B82" s="70">
        <v>300</v>
      </c>
      <c r="C82" s="70">
        <v>11</v>
      </c>
      <c r="D82" s="70">
        <v>18</v>
      </c>
      <c r="E82" s="70">
        <v>2014</v>
      </c>
      <c r="F82" s="70" t="s">
        <v>181</v>
      </c>
      <c r="G82" s="70" t="s">
        <v>1714</v>
      </c>
      <c r="H82" s="70" t="s">
        <v>1715</v>
      </c>
      <c r="I82" s="148"/>
      <c r="J82" s="71">
        <v>714.25630062341349</v>
      </c>
      <c r="K82" s="71">
        <v>10.240746277485661</v>
      </c>
      <c r="L82" s="71">
        <v>6.1014549291111724</v>
      </c>
      <c r="M82" s="71">
        <v>224.82440207489921</v>
      </c>
      <c r="N82" s="71">
        <v>169.42984305835861</v>
      </c>
      <c r="O82" s="71">
        <v>115.55392890128822</v>
      </c>
      <c r="P82" s="71">
        <v>74.059582285375626</v>
      </c>
      <c r="Q82" s="71">
        <v>8.9744438077828992</v>
      </c>
      <c r="R82" s="71">
        <v>9.0661030240159128</v>
      </c>
      <c r="S82" s="71">
        <v>0</v>
      </c>
      <c r="T82" s="72"/>
      <c r="U82" s="71">
        <v>27717107</v>
      </c>
      <c r="V82" s="71">
        <v>4006</v>
      </c>
      <c r="W82" s="71">
        <v>140</v>
      </c>
      <c r="X82" s="71">
        <v>43745</v>
      </c>
      <c r="Y82" s="71">
        <v>57518</v>
      </c>
      <c r="Z82" s="71">
        <v>66496</v>
      </c>
      <c r="AA82" s="71">
        <v>14749</v>
      </c>
      <c r="AB82" s="71">
        <v>120921</v>
      </c>
      <c r="AC82" s="71">
        <v>1507630</v>
      </c>
      <c r="AD82" s="71">
        <v>0</v>
      </c>
      <c r="AE82" s="72"/>
      <c r="AF82" s="71"/>
      <c r="AG82" s="71"/>
      <c r="AH82" s="71"/>
      <c r="AI82" s="71"/>
      <c r="AJ82" s="71"/>
      <c r="AK82" s="71"/>
      <c r="AL82" s="71"/>
      <c r="AM82" s="71"/>
      <c r="AN82" s="71"/>
      <c r="AO82" s="71"/>
      <c r="AP82" s="71"/>
      <c r="AQ82" s="72"/>
      <c r="AR82" s="71">
        <v>2159</v>
      </c>
      <c r="AS82" s="71">
        <v>496</v>
      </c>
      <c r="AT82" s="71">
        <v>0</v>
      </c>
      <c r="AU82" s="71">
        <v>0</v>
      </c>
      <c r="AV82" s="71">
        <v>0</v>
      </c>
      <c r="AW82" s="71">
        <v>1</v>
      </c>
      <c r="AX82" s="71"/>
      <c r="AY82" s="72"/>
      <c r="AZ82" s="71">
        <v>9402.07</v>
      </c>
      <c r="BA82" s="71">
        <v>67034.7</v>
      </c>
      <c r="BB82" s="71">
        <v>0</v>
      </c>
      <c r="BC82" s="71">
        <v>0</v>
      </c>
      <c r="BD82" s="71">
        <v>0</v>
      </c>
      <c r="BE82" s="71">
        <v>11948</v>
      </c>
      <c r="BF82" s="71"/>
      <c r="BG82" s="72"/>
      <c r="BH82" s="71">
        <v>0</v>
      </c>
      <c r="BI82" s="71">
        <v>0</v>
      </c>
      <c r="BJ82" s="71">
        <v>984.31</v>
      </c>
      <c r="BK82" s="71">
        <v>150.05500000000001</v>
      </c>
      <c r="BL82" s="71">
        <v>18.741</v>
      </c>
      <c r="BM82" s="71">
        <v>0</v>
      </c>
      <c r="BN82" s="72"/>
      <c r="BO82" s="71">
        <v>0</v>
      </c>
      <c r="BP82" s="71">
        <v>0</v>
      </c>
      <c r="BQ82" s="71">
        <v>15</v>
      </c>
      <c r="BR82" s="71">
        <v>2</v>
      </c>
      <c r="BS82" s="71">
        <v>3</v>
      </c>
      <c r="BT82" s="71">
        <v>0</v>
      </c>
      <c r="BU82"/>
      <c r="BV82" s="70">
        <v>1100.902</v>
      </c>
      <c r="BW82" s="70">
        <v>15.925000000000001</v>
      </c>
      <c r="BX82" s="70">
        <v>36.279000000000003</v>
      </c>
      <c r="BY82" s="70">
        <v>0</v>
      </c>
      <c r="BZ82" s="70">
        <v>0</v>
      </c>
      <c r="CA82" s="70">
        <v>0</v>
      </c>
      <c r="CB82" s="70">
        <v>0</v>
      </c>
      <c r="CC82" s="70">
        <v>0</v>
      </c>
      <c r="CD82" s="70">
        <v>0</v>
      </c>
    </row>
    <row r="83" spans="1:82">
      <c r="A83" s="70" t="s">
        <v>1726</v>
      </c>
      <c r="B83" s="70">
        <v>301</v>
      </c>
      <c r="C83" s="70">
        <v>12</v>
      </c>
      <c r="D83" s="70">
        <v>18</v>
      </c>
      <c r="E83" s="70">
        <v>2015</v>
      </c>
      <c r="F83" s="70" t="s">
        <v>182</v>
      </c>
      <c r="G83" s="1064" t="s">
        <v>1714</v>
      </c>
      <c r="H83" s="70" t="s">
        <v>1715</v>
      </c>
      <c r="I83" s="148"/>
      <c r="J83" s="71">
        <v>682.16375965944906</v>
      </c>
      <c r="K83" s="71">
        <v>9.1949945464315874</v>
      </c>
      <c r="L83" s="71">
        <v>6.1028438183666749</v>
      </c>
      <c r="M83" s="71">
        <v>215.16066055451381</v>
      </c>
      <c r="N83" s="71">
        <v>149.32932468509159</v>
      </c>
      <c r="O83" s="71">
        <v>114.79496550527305</v>
      </c>
      <c r="P83" s="71">
        <v>73.404501622457616</v>
      </c>
      <c r="Q83" s="71">
        <v>8.6754038422799002</v>
      </c>
      <c r="R83" s="71">
        <v>8.6910196554775503</v>
      </c>
      <c r="S83" s="71">
        <v>0</v>
      </c>
      <c r="T83" s="72"/>
      <c r="U83" s="71">
        <v>30217692</v>
      </c>
      <c r="V83" s="71">
        <v>4006</v>
      </c>
      <c r="W83" s="71">
        <v>140</v>
      </c>
      <c r="X83" s="71">
        <v>43745</v>
      </c>
      <c r="Y83" s="71">
        <v>57193</v>
      </c>
      <c r="Z83" s="71">
        <v>66695</v>
      </c>
      <c r="AA83" s="71">
        <v>14607</v>
      </c>
      <c r="AB83" s="71">
        <v>119407</v>
      </c>
      <c r="AC83" s="71">
        <v>1485588</v>
      </c>
      <c r="AD83" s="71">
        <v>0</v>
      </c>
      <c r="AE83" s="72"/>
      <c r="AF83" s="71">
        <v>346726989.42470598</v>
      </c>
      <c r="AG83" s="71">
        <v>7374301.4125252506</v>
      </c>
      <c r="AH83" s="71">
        <v>1146273.3060733951</v>
      </c>
      <c r="AI83" s="71">
        <v>270410469.66470933</v>
      </c>
      <c r="AJ83" s="71">
        <v>238372177.74014691</v>
      </c>
      <c r="AK83" s="71">
        <v>0</v>
      </c>
      <c r="AL83" s="71">
        <v>0</v>
      </c>
      <c r="AM83" s="71">
        <v>16364228.45647396</v>
      </c>
      <c r="AN83" s="71">
        <v>0</v>
      </c>
      <c r="AO83" s="71">
        <v>0</v>
      </c>
      <c r="AP83" s="71">
        <v>880394440.00463474</v>
      </c>
      <c r="AQ83" s="72"/>
      <c r="AR83" s="71">
        <v>2315</v>
      </c>
      <c r="AS83" s="71">
        <v>598</v>
      </c>
      <c r="AT83" s="71">
        <v>0</v>
      </c>
      <c r="AU83" s="71">
        <v>0</v>
      </c>
      <c r="AV83" s="71">
        <v>0</v>
      </c>
      <c r="AW83" s="71">
        <v>1</v>
      </c>
      <c r="AX83" s="71"/>
      <c r="AY83" s="72"/>
      <c r="AZ83" s="71">
        <v>10277.34</v>
      </c>
      <c r="BA83" s="71">
        <v>74170</v>
      </c>
      <c r="BB83" s="71">
        <v>0</v>
      </c>
      <c r="BC83" s="71">
        <v>0</v>
      </c>
      <c r="BD83" s="71">
        <v>0</v>
      </c>
      <c r="BE83" s="71">
        <v>11948</v>
      </c>
      <c r="BF83" s="71"/>
      <c r="BG83" s="72"/>
      <c r="BH83" s="71">
        <v>0</v>
      </c>
      <c r="BI83" s="71">
        <v>0</v>
      </c>
      <c r="BJ83" s="71">
        <v>927.18299999999999</v>
      </c>
      <c r="BK83" s="71">
        <v>138.21600000000001</v>
      </c>
      <c r="BL83" s="71">
        <v>18.806000000000001</v>
      </c>
      <c r="BM83" s="71">
        <v>0</v>
      </c>
      <c r="BN83" s="72"/>
      <c r="BO83" s="71">
        <v>0</v>
      </c>
      <c r="BP83" s="71">
        <v>0</v>
      </c>
      <c r="BQ83" s="71">
        <v>16</v>
      </c>
      <c r="BR83" s="71">
        <v>2</v>
      </c>
      <c r="BS83" s="71">
        <v>3</v>
      </c>
      <c r="BT83" s="71">
        <v>0</v>
      </c>
      <c r="BU83"/>
      <c r="BV83" s="70">
        <v>1039.2070000000001</v>
      </c>
      <c r="BW83" s="70">
        <v>16.619</v>
      </c>
      <c r="BX83" s="70">
        <v>28.379000000000001</v>
      </c>
      <c r="BY83" s="70">
        <v>0</v>
      </c>
      <c r="BZ83" s="70">
        <v>0</v>
      </c>
      <c r="CA83" s="70">
        <v>0</v>
      </c>
      <c r="CB83" s="70">
        <v>0</v>
      </c>
      <c r="CC83" s="70">
        <v>0</v>
      </c>
      <c r="CD83" s="70">
        <v>0</v>
      </c>
    </row>
    <row r="84" spans="1:82">
      <c r="A84" s="70" t="s">
        <v>1727</v>
      </c>
      <c r="B84" s="70">
        <v>302</v>
      </c>
      <c r="C84" s="70">
        <v>13</v>
      </c>
      <c r="D84" s="70">
        <v>18</v>
      </c>
      <c r="E84" s="70">
        <v>2016</v>
      </c>
      <c r="F84" s="70" t="s">
        <v>155</v>
      </c>
      <c r="G84" s="1064" t="s">
        <v>1714</v>
      </c>
      <c r="H84" s="70" t="s">
        <v>1715</v>
      </c>
      <c r="I84" s="148"/>
      <c r="J84" s="71">
        <v>573.02774864524952</v>
      </c>
      <c r="K84" s="71">
        <v>8.9441419974426797</v>
      </c>
      <c r="L84" s="71">
        <v>5.7613577817162991</v>
      </c>
      <c r="M84" s="71">
        <v>174.97411697045965</v>
      </c>
      <c r="N84" s="71">
        <v>148.18548524024729</v>
      </c>
      <c r="O84" s="71">
        <v>113.91614339150959</v>
      </c>
      <c r="P84" s="71">
        <v>72.049987560186409</v>
      </c>
      <c r="Q84" s="71">
        <v>8.3349324465933723</v>
      </c>
      <c r="R84" s="71">
        <v>8.3407101011408091</v>
      </c>
      <c r="S84" s="71">
        <v>0</v>
      </c>
      <c r="T84" s="72"/>
      <c r="U84" s="71">
        <v>26848352</v>
      </c>
      <c r="V84" s="71">
        <v>4006</v>
      </c>
      <c r="W84" s="71">
        <v>140</v>
      </c>
      <c r="X84" s="71">
        <v>43745</v>
      </c>
      <c r="Y84" s="71">
        <v>57076</v>
      </c>
      <c r="Z84" s="71">
        <v>66998</v>
      </c>
      <c r="AA84" s="71">
        <v>14829</v>
      </c>
      <c r="AB84" s="71">
        <v>118005</v>
      </c>
      <c r="AC84" s="71">
        <v>1424511.183661388</v>
      </c>
      <c r="AD84" s="71">
        <v>0</v>
      </c>
      <c r="AE84" s="72"/>
      <c r="AF84" s="71">
        <v>300138746.93388748</v>
      </c>
      <c r="AG84" s="71">
        <v>7430672.2690415476</v>
      </c>
      <c r="AH84" s="71">
        <v>850175.22726260615</v>
      </c>
      <c r="AI84" s="71">
        <v>281154650.60395229</v>
      </c>
      <c r="AJ84" s="71">
        <v>247986083.08927411</v>
      </c>
      <c r="AK84" s="71">
        <v>0</v>
      </c>
      <c r="AL84" s="71">
        <v>0</v>
      </c>
      <c r="AM84" s="71">
        <v>16184654.36496615</v>
      </c>
      <c r="AN84" s="71">
        <v>0</v>
      </c>
      <c r="AO84" s="71">
        <v>0</v>
      </c>
      <c r="AP84" s="71">
        <v>853744982.48838425</v>
      </c>
      <c r="AQ84" s="72"/>
      <c r="AR84" s="71">
        <v>2467</v>
      </c>
      <c r="AS84" s="71">
        <v>653</v>
      </c>
      <c r="AT84" s="71">
        <v>0</v>
      </c>
      <c r="AU84" s="71">
        <v>0</v>
      </c>
      <c r="AV84" s="71">
        <v>0</v>
      </c>
      <c r="AW84" s="71">
        <v>1</v>
      </c>
      <c r="AX84" s="71"/>
      <c r="AY84" s="72"/>
      <c r="AZ84" s="71">
        <v>11115.18</v>
      </c>
      <c r="BA84" s="71">
        <v>89602.2</v>
      </c>
      <c r="BB84" s="71">
        <v>0</v>
      </c>
      <c r="BC84" s="71">
        <v>0</v>
      </c>
      <c r="BD84" s="71">
        <v>0</v>
      </c>
      <c r="BE84" s="71">
        <v>11948</v>
      </c>
      <c r="BF84" s="71"/>
      <c r="BG84" s="72"/>
      <c r="BH84" s="71">
        <v>0</v>
      </c>
      <c r="BI84" s="71">
        <v>0</v>
      </c>
      <c r="BJ84" s="71">
        <v>832.91700000000003</v>
      </c>
      <c r="BK84" s="71">
        <v>134.00899999999999</v>
      </c>
      <c r="BL84" s="71">
        <v>17.817</v>
      </c>
      <c r="BM84" s="71">
        <v>0</v>
      </c>
      <c r="BN84" s="72"/>
      <c r="BO84" s="71">
        <v>0</v>
      </c>
      <c r="BP84" s="71">
        <v>0</v>
      </c>
      <c r="BQ84" s="71">
        <v>16</v>
      </c>
      <c r="BR84" s="71">
        <v>2</v>
      </c>
      <c r="BS84" s="71">
        <v>3</v>
      </c>
      <c r="BT84" s="71">
        <v>0</v>
      </c>
      <c r="BU84"/>
      <c r="BV84" s="70">
        <v>941.96199999999999</v>
      </c>
      <c r="BW84" s="70">
        <v>16.763999999999999</v>
      </c>
      <c r="BX84" s="70">
        <v>26.016999999999999</v>
      </c>
      <c r="BY84" s="70">
        <v>0</v>
      </c>
      <c r="BZ84" s="70">
        <v>0</v>
      </c>
      <c r="CA84" s="70">
        <v>0</v>
      </c>
      <c r="CB84" s="70">
        <v>0</v>
      </c>
      <c r="CC84" s="70">
        <v>0</v>
      </c>
      <c r="CD84" s="70">
        <v>0</v>
      </c>
    </row>
    <row r="85" spans="1:82">
      <c r="A85" s="70" t="s">
        <v>1728</v>
      </c>
      <c r="B85" s="70">
        <v>303</v>
      </c>
      <c r="C85" s="70">
        <v>14</v>
      </c>
      <c r="D85" s="70">
        <v>18</v>
      </c>
      <c r="E85" s="70">
        <v>2017</v>
      </c>
      <c r="F85" s="70" t="s">
        <v>156</v>
      </c>
      <c r="G85" s="70" t="s">
        <v>1714</v>
      </c>
      <c r="H85" s="70" t="s">
        <v>1715</v>
      </c>
      <c r="I85" s="148"/>
      <c r="J85" s="71">
        <v>586.08874635965537</v>
      </c>
      <c r="K85" s="71">
        <v>9.189429802663744</v>
      </c>
      <c r="L85" s="71">
        <v>5.7148310289133013</v>
      </c>
      <c r="M85" s="71">
        <v>162.91225876567347</v>
      </c>
      <c r="N85" s="71">
        <v>136.677566429829</v>
      </c>
      <c r="O85" s="71">
        <v>112.62931443558219</v>
      </c>
      <c r="P85" s="71">
        <v>71.250792616856117</v>
      </c>
      <c r="Q85" s="71">
        <v>7.9625971886352298</v>
      </c>
      <c r="R85" s="71">
        <v>8.2973727752496824</v>
      </c>
      <c r="S85" s="71">
        <v>0</v>
      </c>
      <c r="T85" s="72"/>
      <c r="U85" s="71">
        <v>29533777</v>
      </c>
      <c r="V85" s="71">
        <v>4006</v>
      </c>
      <c r="W85" s="71">
        <v>140</v>
      </c>
      <c r="X85" s="71">
        <v>43745</v>
      </c>
      <c r="Y85" s="71">
        <v>56879</v>
      </c>
      <c r="Z85" s="71">
        <v>67340</v>
      </c>
      <c r="AA85" s="71">
        <v>14758</v>
      </c>
      <c r="AB85" s="71">
        <v>116578</v>
      </c>
      <c r="AC85" s="71">
        <v>1445228</v>
      </c>
      <c r="AD85" s="71">
        <v>0</v>
      </c>
      <c r="AE85" s="72"/>
      <c r="AF85" s="71">
        <v>314415846.15656161</v>
      </c>
      <c r="AG85" s="71">
        <v>7522385.3607536647</v>
      </c>
      <c r="AH85" s="71">
        <v>1140860.450317607</v>
      </c>
      <c r="AI85" s="71">
        <v>267137879.67035151</v>
      </c>
      <c r="AJ85" s="71">
        <v>252023864.9829177</v>
      </c>
      <c r="AK85" s="71">
        <v>0</v>
      </c>
      <c r="AL85" s="71">
        <v>0</v>
      </c>
      <c r="AM85" s="71">
        <v>16013956.39024717</v>
      </c>
      <c r="AN85" s="71">
        <v>0</v>
      </c>
      <c r="AO85" s="71">
        <v>0</v>
      </c>
      <c r="AP85" s="71">
        <v>858254793.01114929</v>
      </c>
      <c r="AQ85" s="72"/>
      <c r="AR85" s="71">
        <v>2589</v>
      </c>
      <c r="AS85" s="71">
        <v>683</v>
      </c>
      <c r="AT85" s="71">
        <v>0</v>
      </c>
      <c r="AU85" s="71">
        <v>0</v>
      </c>
      <c r="AV85" s="71">
        <v>0</v>
      </c>
      <c r="AW85" s="71">
        <v>2</v>
      </c>
      <c r="AX85" s="71"/>
      <c r="AY85" s="72"/>
      <c r="AZ85" s="71">
        <v>11811.29</v>
      </c>
      <c r="BA85" s="71">
        <v>90787.599999999991</v>
      </c>
      <c r="BB85" s="71">
        <v>0</v>
      </c>
      <c r="BC85" s="71">
        <v>0</v>
      </c>
      <c r="BD85" s="71">
        <v>0</v>
      </c>
      <c r="BE85" s="71">
        <v>57948</v>
      </c>
      <c r="BF85" s="71"/>
      <c r="BG85" s="72"/>
      <c r="BH85" s="71">
        <v>0</v>
      </c>
      <c r="BI85" s="71">
        <v>0</v>
      </c>
      <c r="BJ85" s="71">
        <v>849.93799999999999</v>
      </c>
      <c r="BK85" s="71">
        <v>0.16400000000000001</v>
      </c>
      <c r="BL85" s="71">
        <v>86.486000000000004</v>
      </c>
      <c r="BM85" s="71">
        <v>0</v>
      </c>
      <c r="BN85" s="72"/>
      <c r="BO85" s="71">
        <v>0</v>
      </c>
      <c r="BP85" s="71">
        <v>0</v>
      </c>
      <c r="BQ85" s="71">
        <v>17</v>
      </c>
      <c r="BR85" s="71">
        <v>1</v>
      </c>
      <c r="BS85" s="71">
        <v>5</v>
      </c>
      <c r="BT85" s="71">
        <v>0</v>
      </c>
      <c r="BU85"/>
      <c r="BV85" s="70">
        <v>815.66899999999998</v>
      </c>
      <c r="BW85" s="70">
        <v>16.14</v>
      </c>
      <c r="BX85" s="70">
        <v>95.878</v>
      </c>
      <c r="BY85" s="70">
        <v>0</v>
      </c>
      <c r="BZ85" s="70">
        <v>8.9009999999999998</v>
      </c>
      <c r="CA85" s="70">
        <v>0</v>
      </c>
      <c r="CB85" s="70">
        <v>0</v>
      </c>
      <c r="CC85" s="70">
        <v>0</v>
      </c>
      <c r="CD85" s="70">
        <v>0</v>
      </c>
    </row>
    <row r="86" spans="1:82">
      <c r="A86" s="70" t="s">
        <v>1729</v>
      </c>
      <c r="B86" s="70">
        <v>304</v>
      </c>
      <c r="C86" s="70">
        <v>15</v>
      </c>
      <c r="D86" s="70">
        <v>18</v>
      </c>
      <c r="E86" s="70">
        <v>2018</v>
      </c>
      <c r="F86" s="70" t="s">
        <v>183</v>
      </c>
      <c r="G86" s="70" t="s">
        <v>1714</v>
      </c>
      <c r="H86" s="70" t="s">
        <v>1715</v>
      </c>
      <c r="I86" s="148"/>
      <c r="J86" s="71">
        <v>559.00510002239082</v>
      </c>
      <c r="K86" s="71">
        <v>7.7549549018909545</v>
      </c>
      <c r="L86" s="71">
        <v>5.1611364663852752</v>
      </c>
      <c r="M86" s="71">
        <v>148.63943805992949</v>
      </c>
      <c r="N86" s="71">
        <v>94.510227827256259</v>
      </c>
      <c r="O86" s="71">
        <v>110.80045203417978</v>
      </c>
      <c r="P86" s="71">
        <v>70.249972320008325</v>
      </c>
      <c r="Q86" s="71">
        <v>7.3084438970707701</v>
      </c>
      <c r="R86" s="71">
        <v>7.3696648190072427</v>
      </c>
      <c r="S86" s="71">
        <v>0</v>
      </c>
      <c r="T86" s="72"/>
      <c r="U86" s="71">
        <v>31086099</v>
      </c>
      <c r="V86" s="71">
        <v>4006</v>
      </c>
      <c r="W86" s="71">
        <v>140</v>
      </c>
      <c r="X86" s="71">
        <v>43745</v>
      </c>
      <c r="Y86" s="71">
        <v>56897</v>
      </c>
      <c r="Z86" s="71">
        <v>67515</v>
      </c>
      <c r="AA86" s="71">
        <v>14697</v>
      </c>
      <c r="AB86" s="71">
        <v>115310</v>
      </c>
      <c r="AC86" s="71">
        <v>1278610</v>
      </c>
      <c r="AD86" s="71">
        <v>0</v>
      </c>
      <c r="AE86" s="72"/>
      <c r="AF86" s="71">
        <v>303690575.21979028</v>
      </c>
      <c r="AG86" s="71">
        <v>6804901.8759305179</v>
      </c>
      <c r="AH86" s="71">
        <v>1083521.279756567</v>
      </c>
      <c r="AI86" s="71">
        <v>256577973.57315689</v>
      </c>
      <c r="AJ86" s="71">
        <v>211810081.5319491</v>
      </c>
      <c r="AK86" s="71">
        <v>0</v>
      </c>
      <c r="AL86" s="71">
        <v>0</v>
      </c>
      <c r="AM86" s="71">
        <v>15872549.57616023</v>
      </c>
      <c r="AN86" s="71">
        <v>0</v>
      </c>
      <c r="AO86" s="71">
        <v>0</v>
      </c>
      <c r="AP86" s="71">
        <v>795839603.05674362</v>
      </c>
      <c r="AQ86" s="72"/>
      <c r="AR86" s="71">
        <v>2705</v>
      </c>
      <c r="AS86" s="71">
        <v>718</v>
      </c>
      <c r="AT86" s="71">
        <v>0</v>
      </c>
      <c r="AU86" s="71">
        <v>0</v>
      </c>
      <c r="AV86" s="71">
        <v>0</v>
      </c>
      <c r="AW86" s="71">
        <v>2</v>
      </c>
      <c r="AX86" s="71"/>
      <c r="AY86" s="72"/>
      <c r="AZ86" s="71">
        <v>12418.529999999999</v>
      </c>
      <c r="BA86" s="71">
        <v>92626.8</v>
      </c>
      <c r="BB86" s="71">
        <v>0</v>
      </c>
      <c r="BC86" s="71">
        <v>0</v>
      </c>
      <c r="BD86" s="71">
        <v>0</v>
      </c>
      <c r="BE86" s="71">
        <v>61948</v>
      </c>
      <c r="BF86" s="71"/>
      <c r="BG86" s="72"/>
      <c r="BH86" s="71">
        <v>0</v>
      </c>
      <c r="BI86" s="71">
        <v>0</v>
      </c>
      <c r="BJ86" s="71">
        <v>870.88800000000003</v>
      </c>
      <c r="BK86" s="71">
        <v>0.52</v>
      </c>
      <c r="BL86" s="71">
        <v>81.488</v>
      </c>
      <c r="BM86" s="71">
        <v>0</v>
      </c>
      <c r="BN86" s="72"/>
      <c r="BO86" s="71">
        <v>0</v>
      </c>
      <c r="BP86" s="71">
        <v>0</v>
      </c>
      <c r="BQ86" s="71">
        <v>17</v>
      </c>
      <c r="BR86" s="71">
        <v>1</v>
      </c>
      <c r="BS86" s="71">
        <v>5</v>
      </c>
      <c r="BT86" s="71">
        <v>0</v>
      </c>
      <c r="BU86"/>
      <c r="BV86" s="70">
        <v>840.49599999999998</v>
      </c>
      <c r="BW86" s="70">
        <v>17.641999999999999</v>
      </c>
      <c r="BX86" s="70">
        <v>86.081000000000003</v>
      </c>
      <c r="BY86" s="70">
        <v>0</v>
      </c>
      <c r="BZ86" s="70">
        <v>8.6769999999999996</v>
      </c>
      <c r="CA86" s="70">
        <v>0</v>
      </c>
      <c r="CB86" s="70">
        <v>0</v>
      </c>
      <c r="CC86" s="70">
        <v>0</v>
      </c>
      <c r="CD86" s="70">
        <v>0</v>
      </c>
    </row>
    <row r="87" spans="1:82">
      <c r="A87" s="70" t="s">
        <v>1730</v>
      </c>
      <c r="B87" s="70">
        <v>305</v>
      </c>
      <c r="C87" s="70">
        <v>16</v>
      </c>
      <c r="D87" s="70">
        <v>18</v>
      </c>
      <c r="E87" s="70">
        <v>2019</v>
      </c>
      <c r="F87" s="70" t="s">
        <v>158</v>
      </c>
      <c r="G87" s="70" t="s">
        <v>1714</v>
      </c>
      <c r="H87" s="70" t="s">
        <v>1715</v>
      </c>
      <c r="I87" s="148"/>
      <c r="J87" s="71">
        <v>544.71746421918931</v>
      </c>
      <c r="K87" s="71">
        <v>7.3686066769545553</v>
      </c>
      <c r="L87" s="71">
        <v>5.2484759949647977</v>
      </c>
      <c r="M87" s="71">
        <v>156.09430515092347</v>
      </c>
      <c r="N87" s="71">
        <v>92.04891442810397</v>
      </c>
      <c r="O87" s="71">
        <v>107.63224774286418</v>
      </c>
      <c r="P87" s="71">
        <v>68.920813766253062</v>
      </c>
      <c r="Q87" s="71">
        <v>7.0094787073414198</v>
      </c>
      <c r="R87" s="71">
        <v>7.3420808298290634</v>
      </c>
      <c r="S87" s="71">
        <v>0</v>
      </c>
      <c r="T87" s="72"/>
      <c r="U87" s="71">
        <v>30228144</v>
      </c>
      <c r="V87" s="71">
        <v>4006</v>
      </c>
      <c r="W87" s="71">
        <v>140</v>
      </c>
      <c r="X87" s="71">
        <v>43745</v>
      </c>
      <c r="Y87" s="71">
        <v>56462</v>
      </c>
      <c r="Z87" s="71">
        <v>67385</v>
      </c>
      <c r="AA87" s="71">
        <v>14311</v>
      </c>
      <c r="AB87" s="71">
        <v>113587</v>
      </c>
      <c r="AC87" s="71">
        <v>1294688</v>
      </c>
      <c r="AD87" s="71">
        <v>0</v>
      </c>
      <c r="AE87" s="72"/>
      <c r="AF87" s="71">
        <v>302268462.67318648</v>
      </c>
      <c r="AG87" s="71">
        <v>6594767.8852554066</v>
      </c>
      <c r="AH87" s="71">
        <v>1151449.851968684</v>
      </c>
      <c r="AI87" s="71">
        <v>262329979.59685501</v>
      </c>
      <c r="AJ87" s="71">
        <v>189617646.9679051</v>
      </c>
      <c r="AK87" s="71">
        <v>0</v>
      </c>
      <c r="AL87" s="71">
        <v>0</v>
      </c>
      <c r="AM87" s="71">
        <v>15469694.317521809</v>
      </c>
      <c r="AN87" s="71">
        <v>0</v>
      </c>
      <c r="AO87" s="71">
        <v>0</v>
      </c>
      <c r="AP87" s="71">
        <v>777432001.29269242</v>
      </c>
      <c r="AQ87" s="72"/>
      <c r="AR87" s="71">
        <v>2856</v>
      </c>
      <c r="AS87" s="71">
        <v>746</v>
      </c>
      <c r="AT87" s="71">
        <v>0</v>
      </c>
      <c r="AU87" s="71">
        <v>0</v>
      </c>
      <c r="AV87" s="71">
        <v>0</v>
      </c>
      <c r="AW87" s="71">
        <v>2</v>
      </c>
      <c r="AX87" s="71"/>
      <c r="AY87" s="72"/>
      <c r="AZ87" s="71">
        <v>13229.149999999991</v>
      </c>
      <c r="BA87" s="71">
        <v>95524.799999999988</v>
      </c>
      <c r="BB87" s="71">
        <v>0</v>
      </c>
      <c r="BC87" s="71">
        <v>0</v>
      </c>
      <c r="BD87" s="71">
        <v>0</v>
      </c>
      <c r="BE87" s="71">
        <v>61948</v>
      </c>
      <c r="BF87" s="71"/>
      <c r="BG87" s="72"/>
      <c r="BH87" s="71">
        <v>0</v>
      </c>
      <c r="BI87" s="71">
        <v>0</v>
      </c>
      <c r="BJ87" s="71">
        <v>758.95799999999997</v>
      </c>
      <c r="BK87" s="71">
        <v>9.1430000000000007</v>
      </c>
      <c r="BL87" s="71">
        <v>12.994</v>
      </c>
      <c r="BM87" s="71">
        <v>0</v>
      </c>
      <c r="BN87" s="72"/>
      <c r="BO87" s="71">
        <v>0</v>
      </c>
      <c r="BP87" s="71">
        <v>0</v>
      </c>
      <c r="BQ87" s="71">
        <v>17</v>
      </c>
      <c r="BR87" s="71">
        <v>2</v>
      </c>
      <c r="BS87" s="71">
        <v>3</v>
      </c>
      <c r="BT87" s="71">
        <v>0</v>
      </c>
      <c r="BU87"/>
      <c r="BV87" s="70">
        <v>738.76599999999996</v>
      </c>
      <c r="BW87" s="70">
        <v>18.283999999999999</v>
      </c>
      <c r="BX87" s="70">
        <v>15.686999999999999</v>
      </c>
      <c r="BY87" s="70">
        <v>0</v>
      </c>
      <c r="BZ87" s="70">
        <v>8.3580000000000005</v>
      </c>
      <c r="CA87" s="70">
        <v>0</v>
      </c>
      <c r="CB87" s="70">
        <v>0</v>
      </c>
      <c r="CC87" s="70">
        <v>0</v>
      </c>
      <c r="CD87" s="70">
        <v>0</v>
      </c>
    </row>
    <row r="88" spans="1:82">
      <c r="A88" s="70" t="s">
        <v>1731</v>
      </c>
      <c r="B88" s="70">
        <v>306</v>
      </c>
      <c r="C88" s="70">
        <v>17</v>
      </c>
      <c r="D88" s="70">
        <v>18</v>
      </c>
      <c r="E88" s="70">
        <v>2020</v>
      </c>
      <c r="F88" s="70" t="s">
        <v>159</v>
      </c>
      <c r="G88" s="70" t="s">
        <v>1714</v>
      </c>
      <c r="H88" s="70" t="s">
        <v>1715</v>
      </c>
      <c r="I88" s="148"/>
      <c r="J88" s="71">
        <v>505.84149020560437</v>
      </c>
      <c r="K88" s="71">
        <v>6.4338942024290544</v>
      </c>
      <c r="L88" s="71">
        <v>4.2526046353097851</v>
      </c>
      <c r="M88" s="71">
        <v>139.36353532903092</v>
      </c>
      <c r="N88" s="71">
        <v>106.34866025124641</v>
      </c>
      <c r="O88" s="71">
        <v>94.319259073151571</v>
      </c>
      <c r="P88" s="71">
        <v>64.683978684741959</v>
      </c>
      <c r="Q88" s="71">
        <v>6.6016553168068599</v>
      </c>
      <c r="R88" s="71">
        <v>4.0768880888698824</v>
      </c>
      <c r="S88" s="71">
        <v>0</v>
      </c>
      <c r="T88" s="72"/>
      <c r="U88" s="71">
        <v>28555531</v>
      </c>
      <c r="V88" s="71">
        <v>3457</v>
      </c>
      <c r="W88" s="71">
        <v>150</v>
      </c>
      <c r="X88" s="71">
        <v>41127</v>
      </c>
      <c r="Y88" s="71">
        <v>56238</v>
      </c>
      <c r="Z88" s="71">
        <v>67398</v>
      </c>
      <c r="AA88" s="71">
        <v>14276</v>
      </c>
      <c r="AB88" s="71">
        <v>111967</v>
      </c>
      <c r="AC88" s="71">
        <v>722708.99999999988</v>
      </c>
      <c r="AD88" s="71">
        <v>0</v>
      </c>
      <c r="AE88" s="72"/>
      <c r="AF88" s="71">
        <v>290356588.57267332</v>
      </c>
      <c r="AG88" s="71">
        <v>5195354.7467811294</v>
      </c>
      <c r="AH88" s="71">
        <v>967690.64026859484</v>
      </c>
      <c r="AI88" s="71">
        <v>232085842.20355904</v>
      </c>
      <c r="AJ88" s="71">
        <v>221971782.34148261</v>
      </c>
      <c r="AK88" s="71"/>
      <c r="AL88" s="71"/>
      <c r="AM88" s="71">
        <v>14612937.479315734</v>
      </c>
      <c r="AN88" s="71"/>
      <c r="AO88" s="71"/>
      <c r="AP88" s="71">
        <v>765190195.98408043</v>
      </c>
      <c r="AQ88" s="72"/>
      <c r="AR88" s="71">
        <v>2975</v>
      </c>
      <c r="AS88" s="71">
        <v>761</v>
      </c>
      <c r="AT88" s="71">
        <v>0</v>
      </c>
      <c r="AU88" s="71">
        <v>0</v>
      </c>
      <c r="AV88" s="71">
        <v>0</v>
      </c>
      <c r="AW88" s="71">
        <v>2</v>
      </c>
      <c r="AX88" s="71"/>
      <c r="AY88" s="72"/>
      <c r="AZ88" s="71">
        <v>13866.609999999981</v>
      </c>
      <c r="BA88" s="71">
        <v>96572.699999999924</v>
      </c>
      <c r="BB88" s="71">
        <v>0</v>
      </c>
      <c r="BC88" s="71">
        <v>0</v>
      </c>
      <c r="BD88" s="71">
        <v>0</v>
      </c>
      <c r="BE88" s="71">
        <v>61948</v>
      </c>
      <c r="BF88" s="71"/>
      <c r="BG88" s="72"/>
      <c r="BH88" s="71">
        <v>0</v>
      </c>
      <c r="BI88" s="71">
        <v>0</v>
      </c>
      <c r="BJ88" s="71">
        <v>769.77599999999995</v>
      </c>
      <c r="BK88" s="71">
        <v>0.60699999999999998</v>
      </c>
      <c r="BL88" s="71">
        <v>21.606999999999999</v>
      </c>
      <c r="BM88" s="71">
        <v>0</v>
      </c>
      <c r="BN88" s="72"/>
      <c r="BO88" s="71">
        <v>0</v>
      </c>
      <c r="BP88" s="71">
        <v>0</v>
      </c>
      <c r="BQ88" s="71">
        <v>17</v>
      </c>
      <c r="BR88" s="71">
        <v>1</v>
      </c>
      <c r="BS88" s="71">
        <v>4</v>
      </c>
      <c r="BT88" s="71">
        <v>0</v>
      </c>
      <c r="BU88"/>
      <c r="BV88" s="70">
        <v>744.63699999999994</v>
      </c>
      <c r="BW88" s="70">
        <v>17.295000000000002</v>
      </c>
      <c r="BX88" s="70">
        <v>21.468</v>
      </c>
      <c r="BY88" s="70">
        <v>0</v>
      </c>
      <c r="BZ88" s="70">
        <v>8.59</v>
      </c>
      <c r="CA88" s="70">
        <v>0</v>
      </c>
      <c r="CB88" s="70">
        <v>0</v>
      </c>
      <c r="CC88" s="70">
        <v>0</v>
      </c>
      <c r="CD88" s="70">
        <v>0</v>
      </c>
    </row>
    <row r="89" spans="1:82">
      <c r="A89" s="70" t="s">
        <v>1732</v>
      </c>
      <c r="B89" s="70">
        <v>306</v>
      </c>
      <c r="C89" s="70">
        <v>18</v>
      </c>
      <c r="D89" s="70">
        <v>18</v>
      </c>
      <c r="E89" s="70">
        <v>2021</v>
      </c>
      <c r="F89" s="70" t="s">
        <v>160</v>
      </c>
      <c r="G89" s="70" t="s">
        <v>1714</v>
      </c>
      <c r="H89" s="70" t="s">
        <v>1715</v>
      </c>
      <c r="I89" s="148"/>
      <c r="J89" s="71">
        <v>506.77463134298966</v>
      </c>
      <c r="K89" s="71">
        <v>6.9540639547246883</v>
      </c>
      <c r="L89" s="71">
        <v>3.8641760217668408</v>
      </c>
      <c r="M89" s="71">
        <v>128.24027041853449</v>
      </c>
      <c r="N89" s="71">
        <v>101.28981814771555</v>
      </c>
      <c r="O89" s="71">
        <v>91.400514486737066</v>
      </c>
      <c r="P89" s="71">
        <v>66.423288543771491</v>
      </c>
      <c r="Q89" s="71">
        <v>6.4381127842856802</v>
      </c>
      <c r="R89" s="71">
        <v>4.1053955965385409</v>
      </c>
      <c r="S89" s="71">
        <v>0</v>
      </c>
      <c r="T89" s="72"/>
      <c r="U89" s="71">
        <v>31189171</v>
      </c>
      <c r="V89" s="71">
        <v>3457</v>
      </c>
      <c r="W89" s="71">
        <v>150</v>
      </c>
      <c r="X89" s="71">
        <v>41127</v>
      </c>
      <c r="Y89" s="71">
        <v>55937</v>
      </c>
      <c r="Z89" s="71">
        <v>67249</v>
      </c>
      <c r="AA89" s="71">
        <v>14295</v>
      </c>
      <c r="AB89" s="71">
        <v>110266</v>
      </c>
      <c r="AC89" s="71">
        <v>706014.99999999977</v>
      </c>
      <c r="AD89" s="71">
        <v>0</v>
      </c>
      <c r="AE89" s="72"/>
      <c r="AF89" s="71">
        <v>302488792.80915153</v>
      </c>
      <c r="AG89" s="71">
        <v>5792993.0146727618</v>
      </c>
      <c r="AH89" s="71">
        <v>866087.37745442323</v>
      </c>
      <c r="AI89" s="71">
        <v>246845775.86693409</v>
      </c>
      <c r="AJ89" s="71">
        <v>232567580.28794861</v>
      </c>
      <c r="AK89" s="71">
        <v>0</v>
      </c>
      <c r="AL89" s="71">
        <v>0</v>
      </c>
      <c r="AM89" s="71">
        <v>14473943.853015196</v>
      </c>
      <c r="AN89" s="71">
        <v>0</v>
      </c>
      <c r="AO89" s="71">
        <v>0</v>
      </c>
      <c r="AP89" s="71">
        <v>803035173.20917654</v>
      </c>
      <c r="AQ89" s="72"/>
      <c r="AR89" s="71">
        <v>3106</v>
      </c>
      <c r="AS89" s="71">
        <v>768</v>
      </c>
      <c r="AT89" s="71">
        <v>0</v>
      </c>
      <c r="AU89" s="71">
        <v>0</v>
      </c>
      <c r="AV89" s="71">
        <v>0</v>
      </c>
      <c r="AW89" s="71">
        <v>4</v>
      </c>
      <c r="AX89" s="71"/>
      <c r="AY89" s="72"/>
      <c r="AZ89" s="71">
        <v>14619.089999999969</v>
      </c>
      <c r="BA89" s="71">
        <v>96868.499999999927</v>
      </c>
      <c r="BB89" s="71">
        <v>0</v>
      </c>
      <c r="BC89" s="71">
        <v>0</v>
      </c>
      <c r="BD89" s="71">
        <v>0</v>
      </c>
      <c r="BE89" s="71">
        <v>106148</v>
      </c>
      <c r="BF89" s="71"/>
      <c r="BG89" s="72"/>
      <c r="BH89" s="71">
        <v>0</v>
      </c>
      <c r="BI89" s="71">
        <v>0</v>
      </c>
      <c r="BJ89" s="71">
        <v>768.721</v>
      </c>
      <c r="BK89" s="71">
        <v>78.28</v>
      </c>
      <c r="BL89" s="71">
        <v>21.602</v>
      </c>
      <c r="BM89" s="71">
        <v>0</v>
      </c>
      <c r="BN89" s="72"/>
      <c r="BO89" s="71">
        <v>0</v>
      </c>
      <c r="BP89" s="71">
        <v>0</v>
      </c>
      <c r="BQ89" s="71">
        <v>17</v>
      </c>
      <c r="BR89" s="71">
        <v>1</v>
      </c>
      <c r="BS89" s="71">
        <v>4</v>
      </c>
      <c r="BT89" s="71">
        <v>0</v>
      </c>
      <c r="BU89"/>
      <c r="BV89" s="70">
        <v>841.63699999999994</v>
      </c>
      <c r="BW89" s="70">
        <v>17.068999999999999</v>
      </c>
      <c r="BX89" s="70">
        <v>1.0349999999999999</v>
      </c>
      <c r="BY89" s="70">
        <v>0</v>
      </c>
      <c r="BZ89" s="70">
        <v>8.8620000000000001</v>
      </c>
      <c r="CA89" s="70">
        <v>0</v>
      </c>
      <c r="CB89" s="70">
        <v>0</v>
      </c>
      <c r="CC89" s="70">
        <v>0</v>
      </c>
      <c r="CD89" s="70">
        <v>0</v>
      </c>
    </row>
    <row r="90" spans="1:82">
      <c r="A90" s="70" t="s">
        <v>1733</v>
      </c>
      <c r="B90" s="70">
        <v>306</v>
      </c>
      <c r="C90" s="70">
        <v>19</v>
      </c>
      <c r="D90" s="70">
        <v>18</v>
      </c>
      <c r="E90" s="70">
        <v>2022</v>
      </c>
      <c r="F90" s="70" t="s">
        <v>161</v>
      </c>
      <c r="G90" s="70" t="s">
        <v>1714</v>
      </c>
      <c r="H90" s="70" t="s">
        <v>1715</v>
      </c>
      <c r="I90" s="148"/>
      <c r="J90" s="71">
        <v>499.01614562448594</v>
      </c>
      <c r="K90" s="71">
        <v>6.918837902076362</v>
      </c>
      <c r="L90" s="71">
        <v>3.2795230123528274</v>
      </c>
      <c r="M90" s="71">
        <v>145.14034845710256</v>
      </c>
      <c r="N90" s="71">
        <v>127.78786337376167</v>
      </c>
      <c r="O90" s="71">
        <v>95.884003471932544</v>
      </c>
      <c r="P90" s="71">
        <v>65.76917133421064</v>
      </c>
      <c r="Q90" s="71">
        <v>6.3827271944605837</v>
      </c>
      <c r="R90" s="71">
        <v>4.1780291082741599</v>
      </c>
      <c r="S90" s="71">
        <v>0</v>
      </c>
      <c r="T90" s="72"/>
      <c r="U90" s="71">
        <v>33000216</v>
      </c>
      <c r="V90" s="71">
        <v>3457</v>
      </c>
      <c r="W90" s="71">
        <v>150</v>
      </c>
      <c r="X90" s="71">
        <v>41127</v>
      </c>
      <c r="Y90" s="71">
        <v>55730</v>
      </c>
      <c r="Z90" s="71">
        <v>67028</v>
      </c>
      <c r="AA90" s="71">
        <v>14370</v>
      </c>
      <c r="AB90" s="71">
        <v>108421</v>
      </c>
      <c r="AC90" s="71">
        <v>727530</v>
      </c>
      <c r="AD90" s="71">
        <v>0</v>
      </c>
      <c r="AE90" s="72"/>
      <c r="AF90" s="71">
        <v>297364959.45336771</v>
      </c>
      <c r="AG90" s="71">
        <v>5787797.1635261485</v>
      </c>
      <c r="AH90" s="71">
        <v>857170.95709524455</v>
      </c>
      <c r="AI90" s="71">
        <v>247209169.4138419</v>
      </c>
      <c r="AJ90" s="71">
        <v>244513487.23288575</v>
      </c>
      <c r="AK90" s="71">
        <v>0</v>
      </c>
      <c r="AL90" s="71">
        <v>0</v>
      </c>
      <c r="AM90" s="71">
        <v>14000110.386913877</v>
      </c>
      <c r="AN90" s="71">
        <v>0</v>
      </c>
      <c r="AO90" s="71">
        <v>0</v>
      </c>
      <c r="AP90" s="71">
        <v>809732694.60763061</v>
      </c>
      <c r="AQ90" s="72"/>
      <c r="AR90" s="71">
        <v>3279</v>
      </c>
      <c r="AS90" s="71">
        <v>772</v>
      </c>
      <c r="AT90" s="71">
        <v>0</v>
      </c>
      <c r="AU90" s="71">
        <v>0</v>
      </c>
      <c r="AV90" s="71">
        <v>0</v>
      </c>
      <c r="AW90" s="71">
        <v>4</v>
      </c>
      <c r="AX90" s="71"/>
      <c r="AY90" s="72"/>
      <c r="AZ90" s="71">
        <v>15651.579999999954</v>
      </c>
      <c r="BA90" s="71">
        <v>96938.79999999993</v>
      </c>
      <c r="BB90" s="71">
        <v>0</v>
      </c>
      <c r="BC90" s="71">
        <v>0</v>
      </c>
      <c r="BD90" s="71">
        <v>0</v>
      </c>
      <c r="BE90" s="71">
        <v>106148</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1734</v>
      </c>
      <c r="B91" s="70">
        <v>306</v>
      </c>
      <c r="C91" s="70">
        <v>20</v>
      </c>
      <c r="D91" s="70">
        <v>18</v>
      </c>
      <c r="E91" s="70">
        <v>2023</v>
      </c>
      <c r="F91" s="70" t="s">
        <v>1539</v>
      </c>
      <c r="G91" s="70" t="s">
        <v>1714</v>
      </c>
      <c r="H91" s="70" t="s">
        <v>1715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3418</v>
      </c>
      <c r="AS91" s="71">
        <v>773</v>
      </c>
      <c r="AT91" s="71">
        <v>0</v>
      </c>
      <c r="AU91" s="71">
        <v>0</v>
      </c>
      <c r="AV91" s="71">
        <v>0</v>
      </c>
      <c r="AW91" s="71">
        <v>4</v>
      </c>
      <c r="AX91" s="71"/>
      <c r="AY91" s="72"/>
      <c r="AZ91" s="71">
        <v>16557.019999999931</v>
      </c>
      <c r="BA91" s="71">
        <v>96966.099999999919</v>
      </c>
      <c r="BB91" s="71">
        <v>0</v>
      </c>
      <c r="BC91" s="71">
        <v>0</v>
      </c>
      <c r="BD91" s="71">
        <v>0</v>
      </c>
      <c r="BE91" s="71">
        <v>106148</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1735</v>
      </c>
      <c r="B92" s="70">
        <v>306</v>
      </c>
      <c r="C92" s="70">
        <v>21</v>
      </c>
      <c r="D92" s="70">
        <v>18</v>
      </c>
      <c r="E92" s="70">
        <v>2024</v>
      </c>
      <c r="F92" s="70" t="s">
        <v>1554</v>
      </c>
      <c r="G92" s="70" t="s">
        <v>1714</v>
      </c>
      <c r="H92" s="70" t="s">
        <v>1715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1736</v>
      </c>
      <c r="B93" s="70">
        <v>205</v>
      </c>
      <c r="C93" s="70">
        <v>1</v>
      </c>
      <c r="D93" s="70">
        <v>13</v>
      </c>
      <c r="E93" s="70">
        <v>1990</v>
      </c>
      <c r="F93" s="70" t="s">
        <v>787</v>
      </c>
      <c r="G93" s="70" t="s">
        <v>1737</v>
      </c>
      <c r="H93" s="70" t="s">
        <v>1738</v>
      </c>
      <c r="I93" s="148"/>
      <c r="J93" s="71">
        <v>771.21554576446692</v>
      </c>
      <c r="K93" s="71">
        <v>7.5651634378402219</v>
      </c>
      <c r="L93" s="71">
        <v>6.700174617072407</v>
      </c>
      <c r="M93" s="71">
        <v>51.035888494931442</v>
      </c>
      <c r="N93" s="71">
        <v>51.851142549019087</v>
      </c>
      <c r="O93" s="71">
        <v>47.141864175070253</v>
      </c>
      <c r="P93" s="71">
        <v>40.541804995430873</v>
      </c>
      <c r="Q93" s="71">
        <v>4.3299068325215702</v>
      </c>
      <c r="R93" s="71">
        <v>0</v>
      </c>
      <c r="S93" s="71">
        <v>4.4540529544548484</v>
      </c>
      <c r="T93" s="72"/>
      <c r="U93" s="71">
        <v>20382868</v>
      </c>
      <c r="V93" s="71">
        <v>1838</v>
      </c>
      <c r="W93" s="71">
        <v>62</v>
      </c>
      <c r="X93" s="71">
        <v>18314</v>
      </c>
      <c r="Y93" s="71">
        <v>22734</v>
      </c>
      <c r="Z93" s="71">
        <v>19390</v>
      </c>
      <c r="AA93" s="71">
        <v>9844</v>
      </c>
      <c r="AB93" s="71">
        <v>70303</v>
      </c>
      <c r="AC93" s="71">
        <v>0</v>
      </c>
      <c r="AD93" s="71">
        <v>4.4540529544548484</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1739</v>
      </c>
      <c r="B94" s="70">
        <v>206</v>
      </c>
      <c r="C94" s="70">
        <v>2</v>
      </c>
      <c r="D94" s="70">
        <v>13</v>
      </c>
      <c r="E94" s="70">
        <v>2005</v>
      </c>
      <c r="F94" s="70" t="s">
        <v>789</v>
      </c>
      <c r="G94" s="70" t="s">
        <v>1737</v>
      </c>
      <c r="H94" s="70" t="s">
        <v>1738</v>
      </c>
      <c r="I94" s="148"/>
      <c r="J94" s="71">
        <v>886.12107901375452</v>
      </c>
      <c r="K94" s="71">
        <v>4.6083211469033998</v>
      </c>
      <c r="L94" s="71">
        <v>2.938315156377902</v>
      </c>
      <c r="M94" s="71">
        <v>94.110880131149926</v>
      </c>
      <c r="N94" s="71">
        <v>101.9406007344258</v>
      </c>
      <c r="O94" s="71">
        <v>92.479284141881848</v>
      </c>
      <c r="P94" s="71">
        <v>50.633612862396568</v>
      </c>
      <c r="Q94" s="71">
        <v>5.7708930015874698</v>
      </c>
      <c r="R94" s="71">
        <v>0</v>
      </c>
      <c r="S94" s="71">
        <v>9.9778178819704877</v>
      </c>
      <c r="T94" s="72"/>
      <c r="U94" s="71">
        <v>34180980</v>
      </c>
      <c r="V94" s="71">
        <v>2218</v>
      </c>
      <c r="W94" s="71">
        <v>41</v>
      </c>
      <c r="X94" s="71">
        <v>20877</v>
      </c>
      <c r="Y94" s="71">
        <v>37062</v>
      </c>
      <c r="Z94" s="71">
        <v>44017</v>
      </c>
      <c r="AA94" s="71">
        <v>10069</v>
      </c>
      <c r="AB94" s="71">
        <v>97954</v>
      </c>
      <c r="AC94" s="71">
        <v>0</v>
      </c>
      <c r="AD94" s="71">
        <v>9.9778178819704877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1740</v>
      </c>
      <c r="B95" s="70">
        <v>207</v>
      </c>
      <c r="C95" s="70">
        <v>3</v>
      </c>
      <c r="D95" s="70">
        <v>13</v>
      </c>
      <c r="E95" s="70">
        <v>2006</v>
      </c>
      <c r="F95" s="70" t="s">
        <v>790</v>
      </c>
      <c r="G95" s="70" t="s">
        <v>1737</v>
      </c>
      <c r="H95" s="70" t="s">
        <v>1738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1741</v>
      </c>
      <c r="B96" s="70">
        <v>208</v>
      </c>
      <c r="C96" s="70">
        <v>4</v>
      </c>
      <c r="D96" s="70">
        <v>13</v>
      </c>
      <c r="E96" s="70">
        <v>2007</v>
      </c>
      <c r="F96" s="70" t="s">
        <v>791</v>
      </c>
      <c r="G96" s="70" t="s">
        <v>1737</v>
      </c>
      <c r="H96" s="70" t="s">
        <v>1738</v>
      </c>
      <c r="I96" s="148"/>
      <c r="J96" s="71">
        <v>817.23518895789493</v>
      </c>
      <c r="K96" s="71">
        <v>4.8062975311144953</v>
      </c>
      <c r="L96" s="71">
        <v>2.2754831516318901</v>
      </c>
      <c r="M96" s="71">
        <v>93.237162230491549</v>
      </c>
      <c r="N96" s="71">
        <v>104.1803272105337</v>
      </c>
      <c r="O96" s="71">
        <v>92.643103991285216</v>
      </c>
      <c r="P96" s="71">
        <v>51.999503861978809</v>
      </c>
      <c r="Q96" s="71">
        <v>6.1544267204820304</v>
      </c>
      <c r="R96" s="71">
        <v>0</v>
      </c>
      <c r="S96" s="71">
        <v>4.8053101098248909</v>
      </c>
      <c r="T96" s="72"/>
      <c r="U96" s="71">
        <v>34914705</v>
      </c>
      <c r="V96" s="71">
        <v>2151</v>
      </c>
      <c r="W96" s="71">
        <v>32</v>
      </c>
      <c r="X96" s="71">
        <v>24638</v>
      </c>
      <c r="Y96" s="71">
        <v>38366</v>
      </c>
      <c r="Z96" s="71">
        <v>45839</v>
      </c>
      <c r="AA96" s="71">
        <v>10183</v>
      </c>
      <c r="AB96" s="71">
        <v>98940</v>
      </c>
      <c r="AC96" s="71">
        <v>0</v>
      </c>
      <c r="AD96" s="71">
        <v>4.8053101098248909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1742</v>
      </c>
      <c r="B97" s="70">
        <v>209</v>
      </c>
      <c r="C97" s="70">
        <v>5</v>
      </c>
      <c r="D97" s="70">
        <v>13</v>
      </c>
      <c r="E97" s="70">
        <v>2008</v>
      </c>
      <c r="F97" s="70" t="s">
        <v>792</v>
      </c>
      <c r="G97" s="70" t="s">
        <v>1737</v>
      </c>
      <c r="H97" s="70" t="s">
        <v>1738</v>
      </c>
      <c r="I97" s="148"/>
      <c r="J97" s="71">
        <v>857.42325956185539</v>
      </c>
      <c r="K97" s="71">
        <v>3.753813564284858</v>
      </c>
      <c r="L97" s="71">
        <v>1.975783576163249</v>
      </c>
      <c r="M97" s="71">
        <v>97.571914661664735</v>
      </c>
      <c r="N97" s="71">
        <v>99.66063409915904</v>
      </c>
      <c r="O97" s="71">
        <v>90.401863018426255</v>
      </c>
      <c r="P97" s="71">
        <v>49.094062288055348</v>
      </c>
      <c r="Q97" s="71">
        <v>6.1104656865084896</v>
      </c>
      <c r="R97" s="71">
        <v>0</v>
      </c>
      <c r="S97" s="71">
        <v>11.395285470291711</v>
      </c>
      <c r="T97" s="72"/>
      <c r="U97" s="71">
        <v>37838355</v>
      </c>
      <c r="V97" s="71">
        <v>2151</v>
      </c>
      <c r="W97" s="71">
        <v>32</v>
      </c>
      <c r="X97" s="71">
        <v>24638</v>
      </c>
      <c r="Y97" s="71">
        <v>39210</v>
      </c>
      <c r="Z97" s="71">
        <v>46300</v>
      </c>
      <c r="AA97" s="71">
        <v>9625</v>
      </c>
      <c r="AB97" s="71">
        <v>99849</v>
      </c>
      <c r="AC97" s="71">
        <v>0</v>
      </c>
      <c r="AD97" s="71">
        <v>11.395285470291711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1743</v>
      </c>
      <c r="B98" s="70">
        <v>210</v>
      </c>
      <c r="C98" s="70">
        <v>6</v>
      </c>
      <c r="D98" s="70">
        <v>13</v>
      </c>
      <c r="E98" s="70">
        <v>2009</v>
      </c>
      <c r="F98" s="70" t="s">
        <v>176</v>
      </c>
      <c r="G98" s="70" t="s">
        <v>1737</v>
      </c>
      <c r="H98" s="70" t="s">
        <v>1738</v>
      </c>
      <c r="I98" s="148"/>
      <c r="J98" s="71">
        <v>896.77829880235242</v>
      </c>
      <c r="K98" s="71">
        <v>3.3977122931057209</v>
      </c>
      <c r="L98" s="71">
        <v>1.9513993916514361</v>
      </c>
      <c r="M98" s="71">
        <v>109.9962504744142</v>
      </c>
      <c r="N98" s="71">
        <v>98.130618183349057</v>
      </c>
      <c r="O98" s="71">
        <v>93.014299130722833</v>
      </c>
      <c r="P98" s="71">
        <v>47.339457137194849</v>
      </c>
      <c r="Q98" s="71">
        <v>5.8520637239100202</v>
      </c>
      <c r="R98" s="71">
        <v>0</v>
      </c>
      <c r="S98" s="71">
        <v>10.898824250737039</v>
      </c>
      <c r="T98" s="72"/>
      <c r="U98" s="71">
        <v>40499748</v>
      </c>
      <c r="V98" s="71">
        <v>2449</v>
      </c>
      <c r="W98" s="71">
        <v>46</v>
      </c>
      <c r="X98" s="71">
        <v>29289</v>
      </c>
      <c r="Y98" s="71">
        <v>39691</v>
      </c>
      <c r="Z98" s="71">
        <v>47021</v>
      </c>
      <c r="AA98" s="71">
        <v>9528</v>
      </c>
      <c r="AB98" s="71">
        <v>100383</v>
      </c>
      <c r="AC98" s="71">
        <v>0</v>
      </c>
      <c r="AD98" s="71">
        <v>10.898824250737039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17.7</v>
      </c>
      <c r="BK98" s="71">
        <v>0</v>
      </c>
      <c r="BL98" s="71">
        <v>15.99</v>
      </c>
      <c r="BM98" s="71">
        <v>0</v>
      </c>
      <c r="BN98" s="72"/>
      <c r="BO98" s="71">
        <v>0</v>
      </c>
      <c r="BP98" s="71">
        <v>0</v>
      </c>
      <c r="BQ98" s="71">
        <v>2</v>
      </c>
      <c r="BR98" s="71">
        <v>0</v>
      </c>
      <c r="BS98" s="71">
        <v>4</v>
      </c>
      <c r="BT98" s="71">
        <v>0</v>
      </c>
      <c r="BU98"/>
      <c r="BV98" s="70">
        <v>33.69</v>
      </c>
      <c r="BW98" s="70">
        <v>0</v>
      </c>
      <c r="BX98" s="70">
        <v>0</v>
      </c>
      <c r="BY98" s="70">
        <v>0</v>
      </c>
      <c r="BZ98" s="70">
        <v>0</v>
      </c>
      <c r="CA98" s="70">
        <v>0</v>
      </c>
      <c r="CB98" s="70">
        <v>0</v>
      </c>
      <c r="CC98" s="70">
        <v>0</v>
      </c>
      <c r="CD98" s="70">
        <v>0</v>
      </c>
    </row>
    <row r="99" spans="1:82">
      <c r="A99" s="70" t="s">
        <v>1744</v>
      </c>
      <c r="B99" s="70">
        <v>211</v>
      </c>
      <c r="C99" s="70">
        <v>7</v>
      </c>
      <c r="D99" s="70">
        <v>13</v>
      </c>
      <c r="E99" s="70">
        <v>2010</v>
      </c>
      <c r="F99" s="70" t="s">
        <v>177</v>
      </c>
      <c r="G99" s="70" t="s">
        <v>1737</v>
      </c>
      <c r="H99" s="70" t="s">
        <v>1738</v>
      </c>
      <c r="I99" s="148"/>
      <c r="J99" s="71">
        <v>928.17058848569911</v>
      </c>
      <c r="K99" s="71">
        <v>3.807152907710361</v>
      </c>
      <c r="L99" s="71">
        <v>1.8438840266748111</v>
      </c>
      <c r="M99" s="71">
        <v>115.69742242294789</v>
      </c>
      <c r="N99" s="71">
        <v>100.7090638342838</v>
      </c>
      <c r="O99" s="71">
        <v>93.294886404197953</v>
      </c>
      <c r="P99" s="71">
        <v>46.42706574345312</v>
      </c>
      <c r="Q99" s="71">
        <v>6.1143769421706002</v>
      </c>
      <c r="R99" s="71">
        <v>0</v>
      </c>
      <c r="S99" s="71">
        <v>11.73754995667729</v>
      </c>
      <c r="T99" s="72"/>
      <c r="U99" s="71">
        <v>38695625</v>
      </c>
      <c r="V99" s="71">
        <v>2449</v>
      </c>
      <c r="W99" s="71">
        <v>46</v>
      </c>
      <c r="X99" s="71">
        <v>29289</v>
      </c>
      <c r="Y99" s="71">
        <v>40176</v>
      </c>
      <c r="Z99" s="71">
        <v>47382</v>
      </c>
      <c r="AA99" s="71">
        <v>9111</v>
      </c>
      <c r="AB99" s="71">
        <v>100501</v>
      </c>
      <c r="AC99" s="71">
        <v>0</v>
      </c>
      <c r="AD99" s="71">
        <v>11.73754995667729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14.679</v>
      </c>
      <c r="BK99" s="71">
        <v>0</v>
      </c>
      <c r="BL99" s="71">
        <v>45.378</v>
      </c>
      <c r="BM99" s="71">
        <v>0</v>
      </c>
      <c r="BN99" s="72"/>
      <c r="BO99" s="71">
        <v>0</v>
      </c>
      <c r="BP99" s="71">
        <v>0</v>
      </c>
      <c r="BQ99" s="71">
        <v>2</v>
      </c>
      <c r="BR99" s="71">
        <v>0</v>
      </c>
      <c r="BS99" s="71">
        <v>4</v>
      </c>
      <c r="BT99" s="71">
        <v>0</v>
      </c>
      <c r="BU99"/>
      <c r="BV99" s="70">
        <v>33.478000000000002</v>
      </c>
      <c r="BW99" s="70">
        <v>0</v>
      </c>
      <c r="BX99" s="70">
        <v>26.579000000000001</v>
      </c>
      <c r="BY99" s="70">
        <v>0</v>
      </c>
      <c r="BZ99" s="70">
        <v>0</v>
      </c>
      <c r="CA99" s="70">
        <v>0</v>
      </c>
      <c r="CB99" s="70">
        <v>0</v>
      </c>
      <c r="CC99" s="70">
        <v>0</v>
      </c>
      <c r="CD99" s="70">
        <v>0</v>
      </c>
    </row>
    <row r="100" spans="1:82">
      <c r="A100" s="70" t="s">
        <v>1745</v>
      </c>
      <c r="B100" s="70">
        <v>212</v>
      </c>
      <c r="C100" s="70">
        <v>8</v>
      </c>
      <c r="D100" s="70">
        <v>13</v>
      </c>
      <c r="E100" s="70">
        <v>2011</v>
      </c>
      <c r="F100" s="70" t="s">
        <v>178</v>
      </c>
      <c r="G100" s="70" t="s">
        <v>1737</v>
      </c>
      <c r="H100" s="70" t="s">
        <v>1738</v>
      </c>
      <c r="I100" s="148"/>
      <c r="J100" s="71">
        <v>999.61489888409722</v>
      </c>
      <c r="K100" s="71">
        <v>6.1714814099537714</v>
      </c>
      <c r="L100" s="71">
        <v>2.0735633894691028</v>
      </c>
      <c r="M100" s="71">
        <v>140.0067856487554</v>
      </c>
      <c r="N100" s="71">
        <v>124.8292916364414</v>
      </c>
      <c r="O100" s="71">
        <v>92.55222183566525</v>
      </c>
      <c r="P100" s="71">
        <v>44.763748699695583</v>
      </c>
      <c r="Q100" s="71">
        <v>7.0928637921362299</v>
      </c>
      <c r="R100" s="71">
        <v>0</v>
      </c>
      <c r="S100" s="71">
        <v>13.49433416452235</v>
      </c>
      <c r="T100" s="72"/>
      <c r="U100" s="71">
        <v>39351702</v>
      </c>
      <c r="V100" s="71">
        <v>2449</v>
      </c>
      <c r="W100" s="71">
        <v>46</v>
      </c>
      <c r="X100" s="71">
        <v>29289</v>
      </c>
      <c r="Y100" s="71">
        <v>40813</v>
      </c>
      <c r="Z100" s="71">
        <v>48026</v>
      </c>
      <c r="AA100" s="71">
        <v>9046</v>
      </c>
      <c r="AB100" s="71">
        <v>101071</v>
      </c>
      <c r="AC100" s="71">
        <v>0</v>
      </c>
      <c r="AD100" s="71">
        <v>13.49433416452235</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11.291</v>
      </c>
      <c r="BK100" s="71">
        <v>0</v>
      </c>
      <c r="BL100" s="71">
        <v>45.963000000000008</v>
      </c>
      <c r="BM100" s="71">
        <v>0</v>
      </c>
      <c r="BN100" s="72"/>
      <c r="BO100" s="71">
        <v>0</v>
      </c>
      <c r="BP100" s="71">
        <v>0</v>
      </c>
      <c r="BQ100" s="71">
        <v>1</v>
      </c>
      <c r="BR100" s="71">
        <v>0</v>
      </c>
      <c r="BS100" s="71">
        <v>4</v>
      </c>
      <c r="BT100" s="71">
        <v>0</v>
      </c>
      <c r="BU100"/>
      <c r="BV100" s="70">
        <v>29.225000000000001</v>
      </c>
      <c r="BW100" s="70">
        <v>0</v>
      </c>
      <c r="BX100" s="70">
        <v>28.029</v>
      </c>
      <c r="BY100" s="70">
        <v>0</v>
      </c>
      <c r="BZ100" s="70">
        <v>0</v>
      </c>
      <c r="CA100" s="70">
        <v>0</v>
      </c>
      <c r="CB100" s="70">
        <v>0</v>
      </c>
      <c r="CC100" s="70">
        <v>0</v>
      </c>
      <c r="CD100" s="70">
        <v>0</v>
      </c>
    </row>
    <row r="101" spans="1:82">
      <c r="A101" s="70" t="s">
        <v>1746</v>
      </c>
      <c r="B101" s="70">
        <v>213</v>
      </c>
      <c r="C101" s="70">
        <v>9</v>
      </c>
      <c r="D101" s="70">
        <v>13</v>
      </c>
      <c r="E101" s="70">
        <v>2012</v>
      </c>
      <c r="F101" s="70" t="s">
        <v>179</v>
      </c>
      <c r="G101" s="70" t="s">
        <v>1737</v>
      </c>
      <c r="H101" s="70" t="s">
        <v>1738</v>
      </c>
      <c r="I101" s="148"/>
      <c r="J101" s="71">
        <v>1108.6511094098</v>
      </c>
      <c r="K101" s="71">
        <v>5.7650929363989576</v>
      </c>
      <c r="L101" s="71">
        <v>2.1224044979229082</v>
      </c>
      <c r="M101" s="71">
        <v>155.32216747196</v>
      </c>
      <c r="N101" s="71">
        <v>147.4227221913151</v>
      </c>
      <c r="O101" s="71">
        <v>93.594391560294525</v>
      </c>
      <c r="P101" s="71">
        <v>44.923876611961575</v>
      </c>
      <c r="Q101" s="71">
        <v>7.7844819253667099</v>
      </c>
      <c r="R101" s="71">
        <v>0</v>
      </c>
      <c r="S101" s="71">
        <v>13.007322329853229</v>
      </c>
      <c r="T101" s="72"/>
      <c r="U101" s="71">
        <v>41985644</v>
      </c>
      <c r="V101" s="71">
        <v>2449</v>
      </c>
      <c r="W101" s="71">
        <v>46</v>
      </c>
      <c r="X101" s="71">
        <v>29289</v>
      </c>
      <c r="Y101" s="71">
        <v>41701</v>
      </c>
      <c r="Z101" s="71">
        <v>48952</v>
      </c>
      <c r="AA101" s="71">
        <v>9027</v>
      </c>
      <c r="AB101" s="71">
        <v>102097</v>
      </c>
      <c r="AC101" s="71">
        <v>0</v>
      </c>
      <c r="AD101" s="71">
        <v>13.007322329853229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14.467000000000001</v>
      </c>
      <c r="BK101" s="71">
        <v>0</v>
      </c>
      <c r="BL101" s="71">
        <v>20.86</v>
      </c>
      <c r="BM101" s="71">
        <v>0</v>
      </c>
      <c r="BN101" s="72"/>
      <c r="BO101" s="71">
        <v>0</v>
      </c>
      <c r="BP101" s="71">
        <v>0</v>
      </c>
      <c r="BQ101" s="71">
        <v>1</v>
      </c>
      <c r="BR101" s="71">
        <v>0</v>
      </c>
      <c r="BS101" s="71">
        <v>4</v>
      </c>
      <c r="BT101" s="71">
        <v>0</v>
      </c>
      <c r="BU101"/>
      <c r="BV101" s="70">
        <v>35.326999999999998</v>
      </c>
      <c r="BW101" s="70">
        <v>0</v>
      </c>
      <c r="BX101" s="70">
        <v>0</v>
      </c>
      <c r="BY101" s="70">
        <v>0</v>
      </c>
      <c r="BZ101" s="70">
        <v>0</v>
      </c>
      <c r="CA101" s="70">
        <v>0</v>
      </c>
      <c r="CB101" s="70">
        <v>0</v>
      </c>
      <c r="CC101" s="70">
        <v>0</v>
      </c>
      <c r="CD101" s="70">
        <v>0</v>
      </c>
    </row>
    <row r="102" spans="1:82">
      <c r="A102" s="70" t="s">
        <v>1747</v>
      </c>
      <c r="B102" s="70">
        <v>214</v>
      </c>
      <c r="C102" s="70">
        <v>10</v>
      </c>
      <c r="D102" s="70">
        <v>13</v>
      </c>
      <c r="E102" s="70">
        <v>2013</v>
      </c>
      <c r="F102" s="70" t="s">
        <v>180</v>
      </c>
      <c r="G102" s="1064" t="s">
        <v>1737</v>
      </c>
      <c r="H102" s="70" t="s">
        <v>1738</v>
      </c>
      <c r="I102" s="148"/>
      <c r="J102" s="71">
        <v>759.54737339874828</v>
      </c>
      <c r="K102" s="71">
        <v>4.8013166936551137</v>
      </c>
      <c r="L102" s="71">
        <v>2.039613717841346</v>
      </c>
      <c r="M102" s="71">
        <v>153.8848840534518</v>
      </c>
      <c r="N102" s="71">
        <v>141.46645348371331</v>
      </c>
      <c r="O102" s="71">
        <v>91.345721618886714</v>
      </c>
      <c r="P102" s="71">
        <v>45.312946117297983</v>
      </c>
      <c r="Q102" s="71">
        <v>7.9078360831820902</v>
      </c>
      <c r="R102" s="71">
        <v>0</v>
      </c>
      <c r="S102" s="71">
        <v>10.608392031848011</v>
      </c>
      <c r="T102" s="72"/>
      <c r="U102" s="71">
        <v>28892564</v>
      </c>
      <c r="V102" s="71">
        <v>2449</v>
      </c>
      <c r="W102" s="71">
        <v>46</v>
      </c>
      <c r="X102" s="71">
        <v>29289</v>
      </c>
      <c r="Y102" s="71">
        <v>41992</v>
      </c>
      <c r="Z102" s="71">
        <v>49909</v>
      </c>
      <c r="AA102" s="71">
        <v>9071</v>
      </c>
      <c r="AB102" s="71">
        <v>102228</v>
      </c>
      <c r="AC102" s="71">
        <v>0</v>
      </c>
      <c r="AD102" s="71">
        <v>10.608392031848011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15.561999999999999</v>
      </c>
      <c r="BK102" s="71">
        <v>0</v>
      </c>
      <c r="BL102" s="71">
        <v>21.584</v>
      </c>
      <c r="BM102" s="71">
        <v>0</v>
      </c>
      <c r="BN102" s="72"/>
      <c r="BO102" s="71">
        <v>0</v>
      </c>
      <c r="BP102" s="71">
        <v>0</v>
      </c>
      <c r="BQ102" s="71">
        <v>1</v>
      </c>
      <c r="BR102" s="71">
        <v>0</v>
      </c>
      <c r="BS102" s="71">
        <v>4</v>
      </c>
      <c r="BT102" s="71">
        <v>0</v>
      </c>
      <c r="BU102"/>
      <c r="BV102" s="70">
        <v>37.146000000000001</v>
      </c>
      <c r="BW102" s="70">
        <v>0</v>
      </c>
      <c r="BX102" s="70">
        <v>0</v>
      </c>
      <c r="BY102" s="70">
        <v>0</v>
      </c>
      <c r="BZ102" s="70">
        <v>0</v>
      </c>
      <c r="CA102" s="70">
        <v>0</v>
      </c>
      <c r="CB102" s="70">
        <v>0</v>
      </c>
      <c r="CC102" s="70">
        <v>0</v>
      </c>
      <c r="CD102" s="70">
        <v>0</v>
      </c>
    </row>
    <row r="103" spans="1:82">
      <c r="A103" s="70" t="s">
        <v>1748</v>
      </c>
      <c r="B103" s="70">
        <v>215</v>
      </c>
      <c r="C103" s="70">
        <v>11</v>
      </c>
      <c r="D103" s="70">
        <v>13</v>
      </c>
      <c r="E103" s="70">
        <v>2014</v>
      </c>
      <c r="F103" s="70" t="s">
        <v>181</v>
      </c>
      <c r="G103" s="1064" t="s">
        <v>1737</v>
      </c>
      <c r="H103" s="70" t="s">
        <v>1738</v>
      </c>
      <c r="I103" s="148"/>
      <c r="J103" s="71">
        <v>579.73321568244285</v>
      </c>
      <c r="K103" s="71">
        <v>5.7211158684505516</v>
      </c>
      <c r="L103" s="71">
        <v>2.745654718100027</v>
      </c>
      <c r="M103" s="71">
        <v>161.45008039275081</v>
      </c>
      <c r="N103" s="71">
        <v>125.1002469634798</v>
      </c>
      <c r="O103" s="71">
        <v>87.649017473579988</v>
      </c>
      <c r="P103" s="71">
        <v>45.307452095799334</v>
      </c>
      <c r="Q103" s="71">
        <v>7.6014216656902596</v>
      </c>
      <c r="R103" s="71">
        <v>0</v>
      </c>
      <c r="S103" s="71">
        <v>9.8626875207753777</v>
      </c>
      <c r="T103" s="72"/>
      <c r="U103" s="71">
        <v>22496865</v>
      </c>
      <c r="V103" s="71">
        <v>2238</v>
      </c>
      <c r="W103" s="71">
        <v>63</v>
      </c>
      <c r="X103" s="71">
        <v>31414</v>
      </c>
      <c r="Y103" s="71">
        <v>42469</v>
      </c>
      <c r="Z103" s="71">
        <v>50438</v>
      </c>
      <c r="AA103" s="71">
        <v>9023</v>
      </c>
      <c r="AB103" s="71">
        <v>102421</v>
      </c>
      <c r="AC103" s="71">
        <v>0</v>
      </c>
      <c r="AD103" s="71">
        <v>9.8626875207753777</v>
      </c>
      <c r="AE103" s="72"/>
      <c r="AF103" s="71"/>
      <c r="AG103" s="71"/>
      <c r="AH103" s="71"/>
      <c r="AI103" s="71"/>
      <c r="AJ103" s="71"/>
      <c r="AK103" s="71"/>
      <c r="AL103" s="71"/>
      <c r="AM103" s="71"/>
      <c r="AN103" s="71"/>
      <c r="AO103" s="71"/>
      <c r="AP103" s="71"/>
      <c r="AQ103" s="72"/>
      <c r="AR103" s="71">
        <v>2032</v>
      </c>
      <c r="AS103" s="71">
        <v>190</v>
      </c>
      <c r="AT103" s="71">
        <v>0</v>
      </c>
      <c r="AU103" s="71">
        <v>0</v>
      </c>
      <c r="AV103" s="71">
        <v>0</v>
      </c>
      <c r="AW103" s="71">
        <v>1</v>
      </c>
      <c r="AX103" s="71"/>
      <c r="AY103" s="72"/>
      <c r="AZ103" s="71">
        <v>8548.7340000000004</v>
      </c>
      <c r="BA103" s="71">
        <v>10450.549999999999</v>
      </c>
      <c r="BB103" s="71">
        <v>0</v>
      </c>
      <c r="BC103" s="71">
        <v>0</v>
      </c>
      <c r="BD103" s="71">
        <v>0</v>
      </c>
      <c r="BE103" s="71">
        <v>2095.8000000000002</v>
      </c>
      <c r="BF103" s="71"/>
      <c r="BG103" s="72"/>
      <c r="BH103" s="71">
        <v>0</v>
      </c>
      <c r="BI103" s="71">
        <v>0</v>
      </c>
      <c r="BJ103" s="71">
        <v>13.964</v>
      </c>
      <c r="BK103" s="71">
        <v>0</v>
      </c>
      <c r="BL103" s="71">
        <v>28.590000000000003</v>
      </c>
      <c r="BM103" s="71">
        <v>0</v>
      </c>
      <c r="BN103" s="72"/>
      <c r="BO103" s="71">
        <v>0</v>
      </c>
      <c r="BP103" s="71">
        <v>0</v>
      </c>
      <c r="BQ103" s="71">
        <v>1</v>
      </c>
      <c r="BR103" s="71">
        <v>0</v>
      </c>
      <c r="BS103" s="71">
        <v>5</v>
      </c>
      <c r="BT103" s="71">
        <v>0</v>
      </c>
      <c r="BU103"/>
      <c r="BV103" s="70">
        <v>42.554000000000002</v>
      </c>
      <c r="BW103" s="70">
        <v>0</v>
      </c>
      <c r="BX103" s="70">
        <v>0</v>
      </c>
      <c r="BY103" s="70">
        <v>0</v>
      </c>
      <c r="BZ103" s="70">
        <v>0</v>
      </c>
      <c r="CA103" s="70">
        <v>0</v>
      </c>
      <c r="CB103" s="70">
        <v>0</v>
      </c>
      <c r="CC103" s="70">
        <v>0</v>
      </c>
      <c r="CD103" s="70">
        <v>0</v>
      </c>
    </row>
    <row r="104" spans="1:82">
      <c r="A104" s="70" t="s">
        <v>1749</v>
      </c>
      <c r="B104" s="70">
        <v>216</v>
      </c>
      <c r="C104" s="70">
        <v>12</v>
      </c>
      <c r="D104" s="70">
        <v>13</v>
      </c>
      <c r="E104" s="70">
        <v>2015</v>
      </c>
      <c r="F104" s="70" t="s">
        <v>182</v>
      </c>
      <c r="G104" s="70" t="s">
        <v>1737</v>
      </c>
      <c r="H104" s="70" t="s">
        <v>1738</v>
      </c>
      <c r="I104" s="148"/>
      <c r="J104" s="71">
        <v>637.96653367111116</v>
      </c>
      <c r="K104" s="71">
        <v>5.1368941075671231</v>
      </c>
      <c r="L104" s="71">
        <v>2.7462797182650038</v>
      </c>
      <c r="M104" s="71">
        <v>154.5103895453079</v>
      </c>
      <c r="N104" s="71">
        <v>112.0211450053183</v>
      </c>
      <c r="O104" s="71">
        <v>87.755023859155045</v>
      </c>
      <c r="P104" s="71">
        <v>45.413601777377245</v>
      </c>
      <c r="Q104" s="71">
        <v>7.44406276245242</v>
      </c>
      <c r="R104" s="71">
        <v>0</v>
      </c>
      <c r="S104" s="71">
        <v>8.6274889969753232</v>
      </c>
      <c r="T104" s="72"/>
      <c r="U104" s="71">
        <v>28259895</v>
      </c>
      <c r="V104" s="71">
        <v>2238</v>
      </c>
      <c r="W104" s="71">
        <v>63</v>
      </c>
      <c r="X104" s="71">
        <v>31414</v>
      </c>
      <c r="Y104" s="71">
        <v>42904</v>
      </c>
      <c r="Z104" s="71">
        <v>50985</v>
      </c>
      <c r="AA104" s="71">
        <v>9037</v>
      </c>
      <c r="AB104" s="71">
        <v>102459</v>
      </c>
      <c r="AC104" s="71">
        <v>0</v>
      </c>
      <c r="AD104" s="71">
        <v>8.6274889969753232</v>
      </c>
      <c r="AE104" s="72"/>
      <c r="AF104" s="71">
        <v>324262631.13702738</v>
      </c>
      <c r="AG104" s="71">
        <v>4119742.0272669778</v>
      </c>
      <c r="AH104" s="71">
        <v>515822.98773302778</v>
      </c>
      <c r="AI104" s="71">
        <v>194186181.14178029</v>
      </c>
      <c r="AJ104" s="71">
        <v>178817685.97141719</v>
      </c>
      <c r="AK104" s="71">
        <v>0</v>
      </c>
      <c r="AL104" s="71">
        <v>0</v>
      </c>
      <c r="AM104" s="71">
        <v>14041576.15066006</v>
      </c>
      <c r="AN104" s="71">
        <v>0</v>
      </c>
      <c r="AO104" s="71">
        <v>0</v>
      </c>
      <c r="AP104" s="71">
        <v>715943639.41588485</v>
      </c>
      <c r="AQ104" s="72"/>
      <c r="AR104" s="71">
        <v>2163</v>
      </c>
      <c r="AS104" s="71">
        <v>232</v>
      </c>
      <c r="AT104" s="71">
        <v>0</v>
      </c>
      <c r="AU104" s="71">
        <v>0</v>
      </c>
      <c r="AV104" s="71">
        <v>0</v>
      </c>
      <c r="AW104" s="71">
        <v>1</v>
      </c>
      <c r="AX104" s="71"/>
      <c r="AY104" s="72"/>
      <c r="AZ104" s="71">
        <v>9229.9940000000006</v>
      </c>
      <c r="BA104" s="71">
        <v>11474.55</v>
      </c>
      <c r="BB104" s="71">
        <v>0</v>
      </c>
      <c r="BC104" s="71">
        <v>0</v>
      </c>
      <c r="BD104" s="71">
        <v>0</v>
      </c>
      <c r="BE104" s="71">
        <v>2095.8000000000002</v>
      </c>
      <c r="BF104" s="71"/>
      <c r="BG104" s="72"/>
      <c r="BH104" s="71">
        <v>0</v>
      </c>
      <c r="BI104" s="71">
        <v>0</v>
      </c>
      <c r="BJ104" s="71">
        <v>14.403</v>
      </c>
      <c r="BK104" s="71">
        <v>0</v>
      </c>
      <c r="BL104" s="71">
        <v>46.852000000000004</v>
      </c>
      <c r="BM104" s="71">
        <v>0</v>
      </c>
      <c r="BN104" s="72"/>
      <c r="BO104" s="71">
        <v>0</v>
      </c>
      <c r="BP104" s="71">
        <v>0</v>
      </c>
      <c r="BQ104" s="71">
        <v>1</v>
      </c>
      <c r="BR104" s="71">
        <v>0</v>
      </c>
      <c r="BS104" s="71">
        <v>5</v>
      </c>
      <c r="BT104" s="71">
        <v>0</v>
      </c>
      <c r="BU104"/>
      <c r="BV104" s="70">
        <v>41.878</v>
      </c>
      <c r="BW104" s="70">
        <v>0</v>
      </c>
      <c r="BX104" s="70">
        <v>19.376999999999999</v>
      </c>
      <c r="BY104" s="70">
        <v>0</v>
      </c>
      <c r="BZ104" s="70">
        <v>0</v>
      </c>
      <c r="CA104" s="70">
        <v>0</v>
      </c>
      <c r="CB104" s="70">
        <v>0</v>
      </c>
      <c r="CC104" s="70">
        <v>0</v>
      </c>
      <c r="CD104" s="70">
        <v>0</v>
      </c>
    </row>
    <row r="105" spans="1:82">
      <c r="A105" s="70" t="s">
        <v>1750</v>
      </c>
      <c r="B105" s="70">
        <v>217</v>
      </c>
      <c r="C105" s="70">
        <v>13</v>
      </c>
      <c r="D105" s="70">
        <v>13</v>
      </c>
      <c r="E105" s="70">
        <v>2016</v>
      </c>
      <c r="F105" s="70" t="s">
        <v>155</v>
      </c>
      <c r="G105" s="70" t="s">
        <v>1737</v>
      </c>
      <c r="H105" s="70" t="s">
        <v>1738</v>
      </c>
      <c r="I105" s="148"/>
      <c r="J105" s="71">
        <v>680.20364110322168</v>
      </c>
      <c r="K105" s="71">
        <v>4.9967523190905441</v>
      </c>
      <c r="L105" s="71">
        <v>2.5926110017723345</v>
      </c>
      <c r="M105" s="71">
        <v>125.65177530026334</v>
      </c>
      <c r="N105" s="71">
        <v>113.30701077256417</v>
      </c>
      <c r="O105" s="71">
        <v>88.413468166439387</v>
      </c>
      <c r="P105" s="71">
        <v>44.787698788171703</v>
      </c>
      <c r="Q105" s="71">
        <v>7.2971360613741334</v>
      </c>
      <c r="R105" s="71">
        <v>0</v>
      </c>
      <c r="S105" s="71">
        <v>9.4909044063190517</v>
      </c>
      <c r="T105" s="72"/>
      <c r="U105" s="71">
        <v>31869917</v>
      </c>
      <c r="V105" s="71">
        <v>2238</v>
      </c>
      <c r="W105" s="71">
        <v>63</v>
      </c>
      <c r="X105" s="71">
        <v>31414</v>
      </c>
      <c r="Y105" s="71">
        <v>43642</v>
      </c>
      <c r="Z105" s="71">
        <v>51999</v>
      </c>
      <c r="AA105" s="71">
        <v>9218</v>
      </c>
      <c r="AB105" s="71">
        <v>103312</v>
      </c>
      <c r="AC105" s="71">
        <v>0</v>
      </c>
      <c r="AD105" s="71">
        <v>9.4909044063190517</v>
      </c>
      <c r="AE105" s="72"/>
      <c r="AF105" s="71">
        <v>356275012.83009851</v>
      </c>
      <c r="AG105" s="71">
        <v>4151234.283104091</v>
      </c>
      <c r="AH105" s="71">
        <v>382578.85226817272</v>
      </c>
      <c r="AI105" s="71">
        <v>201901753.20773941</v>
      </c>
      <c r="AJ105" s="71">
        <v>189617503.6474542</v>
      </c>
      <c r="AK105" s="71">
        <v>0</v>
      </c>
      <c r="AL105" s="71">
        <v>0</v>
      </c>
      <c r="AM105" s="71">
        <v>14169475.96926726</v>
      </c>
      <c r="AN105" s="71">
        <v>0</v>
      </c>
      <c r="AO105" s="71">
        <v>0</v>
      </c>
      <c r="AP105" s="71">
        <v>766497558.78993165</v>
      </c>
      <c r="AQ105" s="72"/>
      <c r="AR105" s="71">
        <v>2347</v>
      </c>
      <c r="AS105" s="71">
        <v>245</v>
      </c>
      <c r="AT105" s="71">
        <v>0</v>
      </c>
      <c r="AU105" s="71">
        <v>0</v>
      </c>
      <c r="AV105" s="71">
        <v>0</v>
      </c>
      <c r="AW105" s="71">
        <v>1</v>
      </c>
      <c r="AX105" s="71"/>
      <c r="AY105" s="72"/>
      <c r="AZ105" s="71">
        <v>10195.194</v>
      </c>
      <c r="BA105" s="71">
        <v>11661.15</v>
      </c>
      <c r="BB105" s="71">
        <v>0</v>
      </c>
      <c r="BC105" s="71">
        <v>0</v>
      </c>
      <c r="BD105" s="71">
        <v>0</v>
      </c>
      <c r="BE105" s="71">
        <v>2095.8000000000002</v>
      </c>
      <c r="BF105" s="71"/>
      <c r="BG105" s="72"/>
      <c r="BH105" s="71">
        <v>0</v>
      </c>
      <c r="BI105" s="71">
        <v>0</v>
      </c>
      <c r="BJ105" s="71">
        <v>12.202</v>
      </c>
      <c r="BK105" s="71">
        <v>0</v>
      </c>
      <c r="BL105" s="71">
        <v>23.085999999999999</v>
      </c>
      <c r="BM105" s="71">
        <v>0</v>
      </c>
      <c r="BN105" s="72"/>
      <c r="BO105" s="71">
        <v>0</v>
      </c>
      <c r="BP105" s="71">
        <v>0</v>
      </c>
      <c r="BQ105" s="71">
        <v>1</v>
      </c>
      <c r="BR105" s="71">
        <v>0</v>
      </c>
      <c r="BS105" s="71">
        <v>4</v>
      </c>
      <c r="BT105" s="71">
        <v>0</v>
      </c>
      <c r="BU105"/>
      <c r="BV105" s="70">
        <v>35.287999999999997</v>
      </c>
      <c r="BW105" s="70">
        <v>0</v>
      </c>
      <c r="BX105" s="70">
        <v>0</v>
      </c>
      <c r="BY105" s="70">
        <v>0</v>
      </c>
      <c r="BZ105" s="70">
        <v>0</v>
      </c>
      <c r="CA105" s="70">
        <v>0</v>
      </c>
      <c r="CB105" s="70">
        <v>0</v>
      </c>
      <c r="CC105" s="70">
        <v>0</v>
      </c>
      <c r="CD105" s="70">
        <v>0</v>
      </c>
    </row>
    <row r="106" spans="1:82">
      <c r="A106" s="70" t="s">
        <v>1751</v>
      </c>
      <c r="B106" s="70">
        <v>218</v>
      </c>
      <c r="C106" s="70">
        <v>14</v>
      </c>
      <c r="D106" s="70">
        <v>13</v>
      </c>
      <c r="E106" s="70">
        <v>2017</v>
      </c>
      <c r="F106" s="70" t="s">
        <v>156</v>
      </c>
      <c r="G106" s="70" t="s">
        <v>1737</v>
      </c>
      <c r="H106" s="70" t="s">
        <v>1738</v>
      </c>
      <c r="I106" s="148"/>
      <c r="J106" s="71">
        <v>745.18434705683273</v>
      </c>
      <c r="K106" s="71">
        <v>5.1337852966453958</v>
      </c>
      <c r="L106" s="71">
        <v>2.5716739630109853</v>
      </c>
      <c r="M106" s="71">
        <v>116.98995763778414</v>
      </c>
      <c r="N106" s="71">
        <v>106.25618083933628</v>
      </c>
      <c r="O106" s="71">
        <v>88.435922197526111</v>
      </c>
      <c r="P106" s="71">
        <v>44.166028652866231</v>
      </c>
      <c r="Q106" s="71">
        <v>7.08511184764125</v>
      </c>
      <c r="R106" s="71">
        <v>0</v>
      </c>
      <c r="S106" s="71">
        <v>9.3041258129090689</v>
      </c>
      <c r="T106" s="72"/>
      <c r="U106" s="71">
        <v>37550812</v>
      </c>
      <c r="V106" s="71">
        <v>2238</v>
      </c>
      <c r="W106" s="71">
        <v>63</v>
      </c>
      <c r="X106" s="71">
        <v>31414</v>
      </c>
      <c r="Y106" s="71">
        <v>44219</v>
      </c>
      <c r="Z106" s="71">
        <v>52875</v>
      </c>
      <c r="AA106" s="71">
        <v>9148</v>
      </c>
      <c r="AB106" s="71">
        <v>103731</v>
      </c>
      <c r="AC106" s="71">
        <v>0</v>
      </c>
      <c r="AD106" s="71">
        <v>9.3041258129090689</v>
      </c>
      <c r="AE106" s="72"/>
      <c r="AF106" s="71">
        <v>399764998.86370671</v>
      </c>
      <c r="AG106" s="71">
        <v>4202470.9029871952</v>
      </c>
      <c r="AH106" s="71">
        <v>513387.2026429234</v>
      </c>
      <c r="AI106" s="71">
        <v>191836080.73984271</v>
      </c>
      <c r="AJ106" s="71">
        <v>195928959.46974519</v>
      </c>
      <c r="AK106" s="71">
        <v>0</v>
      </c>
      <c r="AL106" s="71">
        <v>0</v>
      </c>
      <c r="AM106" s="71">
        <v>14249204.05493944</v>
      </c>
      <c r="AN106" s="71">
        <v>0</v>
      </c>
      <c r="AO106" s="71">
        <v>0</v>
      </c>
      <c r="AP106" s="71">
        <v>806495101.23386407</v>
      </c>
      <c r="AQ106" s="72"/>
      <c r="AR106" s="71">
        <v>2500</v>
      </c>
      <c r="AS106" s="71">
        <v>264</v>
      </c>
      <c r="AT106" s="71">
        <v>0</v>
      </c>
      <c r="AU106" s="71">
        <v>0</v>
      </c>
      <c r="AV106" s="71">
        <v>0</v>
      </c>
      <c r="AW106" s="71">
        <v>1</v>
      </c>
      <c r="AX106" s="71"/>
      <c r="AY106" s="72"/>
      <c r="AZ106" s="71">
        <v>11007.364</v>
      </c>
      <c r="BA106" s="71">
        <v>11979.25</v>
      </c>
      <c r="BB106" s="71">
        <v>0</v>
      </c>
      <c r="BC106" s="71">
        <v>0</v>
      </c>
      <c r="BD106" s="71">
        <v>0</v>
      </c>
      <c r="BE106" s="71">
        <v>2095.8000000000002</v>
      </c>
      <c r="BF106" s="71"/>
      <c r="BG106" s="72"/>
      <c r="BH106" s="71">
        <v>0</v>
      </c>
      <c r="BI106" s="71">
        <v>0</v>
      </c>
      <c r="BJ106" s="71">
        <v>13.557</v>
      </c>
      <c r="BK106" s="71">
        <v>0</v>
      </c>
      <c r="BL106" s="71">
        <v>40.61</v>
      </c>
      <c r="BM106" s="71">
        <v>0</v>
      </c>
      <c r="BN106" s="72"/>
      <c r="BO106" s="71">
        <v>0</v>
      </c>
      <c r="BP106" s="71">
        <v>0</v>
      </c>
      <c r="BQ106" s="71">
        <v>2</v>
      </c>
      <c r="BR106" s="71">
        <v>0</v>
      </c>
      <c r="BS106" s="71">
        <v>4</v>
      </c>
      <c r="BT106" s="71">
        <v>0</v>
      </c>
      <c r="BU106"/>
      <c r="BV106" s="70">
        <v>35.274999999999999</v>
      </c>
      <c r="BW106" s="70">
        <v>0</v>
      </c>
      <c r="BX106" s="70">
        <v>18.891999999999999</v>
      </c>
      <c r="BY106" s="70">
        <v>0</v>
      </c>
      <c r="BZ106" s="70">
        <v>0</v>
      </c>
      <c r="CA106" s="70">
        <v>0</v>
      </c>
      <c r="CB106" s="70">
        <v>0</v>
      </c>
      <c r="CC106" s="70">
        <v>0</v>
      </c>
      <c r="CD106" s="70">
        <v>0</v>
      </c>
    </row>
    <row r="107" spans="1:82">
      <c r="A107" s="70" t="s">
        <v>1752</v>
      </c>
      <c r="B107" s="70">
        <v>219</v>
      </c>
      <c r="C107" s="70">
        <v>15</v>
      </c>
      <c r="D107" s="70">
        <v>13</v>
      </c>
      <c r="E107" s="70">
        <v>2018</v>
      </c>
      <c r="F107" s="70" t="s">
        <v>183</v>
      </c>
      <c r="G107" s="70" t="s">
        <v>1737</v>
      </c>
      <c r="H107" s="70" t="s">
        <v>1738</v>
      </c>
      <c r="I107" s="148"/>
      <c r="J107" s="71">
        <v>722.25045142915837</v>
      </c>
      <c r="K107" s="71">
        <v>4.3323986696035837</v>
      </c>
      <c r="L107" s="71">
        <v>2.3225114098733739</v>
      </c>
      <c r="M107" s="71">
        <v>106.74041164052177</v>
      </c>
      <c r="N107" s="71">
        <v>74.167032927693768</v>
      </c>
      <c r="O107" s="71">
        <v>87.511268670230365</v>
      </c>
      <c r="P107" s="71">
        <v>44.199598152215891</v>
      </c>
      <c r="Q107" s="71">
        <v>6.5822896890338303</v>
      </c>
      <c r="R107" s="71">
        <v>0</v>
      </c>
      <c r="S107" s="71">
        <v>8.9908616673541939</v>
      </c>
      <c r="T107" s="72"/>
      <c r="U107" s="71">
        <v>40164122</v>
      </c>
      <c r="V107" s="71">
        <v>2238</v>
      </c>
      <c r="W107" s="71">
        <v>63</v>
      </c>
      <c r="X107" s="71">
        <v>31414</v>
      </c>
      <c r="Y107" s="71">
        <v>44650</v>
      </c>
      <c r="Z107" s="71">
        <v>53324</v>
      </c>
      <c r="AA107" s="71">
        <v>9247</v>
      </c>
      <c r="AB107" s="71">
        <v>103853</v>
      </c>
      <c r="AC107" s="71">
        <v>0</v>
      </c>
      <c r="AD107" s="71">
        <v>8.9908616673541939</v>
      </c>
      <c r="AE107" s="72"/>
      <c r="AF107" s="71">
        <v>392376840.63792741</v>
      </c>
      <c r="AG107" s="71">
        <v>3801640.1393740638</v>
      </c>
      <c r="AH107" s="71">
        <v>487584.57589045522</v>
      </c>
      <c r="AI107" s="71">
        <v>184252839.45198649</v>
      </c>
      <c r="AJ107" s="71">
        <v>166218256.50564221</v>
      </c>
      <c r="AK107" s="71">
        <v>0</v>
      </c>
      <c r="AL107" s="71">
        <v>0</v>
      </c>
      <c r="AM107" s="71">
        <v>14295480.800736871</v>
      </c>
      <c r="AN107" s="71">
        <v>0</v>
      </c>
      <c r="AO107" s="71">
        <v>0</v>
      </c>
      <c r="AP107" s="71">
        <v>761432642.11155748</v>
      </c>
      <c r="AQ107" s="72"/>
      <c r="AR107" s="71">
        <v>2664</v>
      </c>
      <c r="AS107" s="71">
        <v>278</v>
      </c>
      <c r="AT107" s="71">
        <v>0</v>
      </c>
      <c r="AU107" s="71">
        <v>0</v>
      </c>
      <c r="AV107" s="71">
        <v>0</v>
      </c>
      <c r="AW107" s="71">
        <v>1</v>
      </c>
      <c r="AX107" s="71"/>
      <c r="AY107" s="72"/>
      <c r="AZ107" s="71">
        <v>11909.953999999994</v>
      </c>
      <c r="BA107" s="71">
        <v>12168.05</v>
      </c>
      <c r="BB107" s="71">
        <v>0</v>
      </c>
      <c r="BC107" s="71">
        <v>0</v>
      </c>
      <c r="BD107" s="71">
        <v>0</v>
      </c>
      <c r="BE107" s="71">
        <v>2095.8000000000002</v>
      </c>
      <c r="BF107" s="71"/>
      <c r="BG107" s="72"/>
      <c r="BH107" s="71">
        <v>0</v>
      </c>
      <c r="BI107" s="71">
        <v>0</v>
      </c>
      <c r="BJ107" s="71">
        <v>11.776999999999999</v>
      </c>
      <c r="BK107" s="71">
        <v>0</v>
      </c>
      <c r="BL107" s="71">
        <v>30.378</v>
      </c>
      <c r="BM107" s="71">
        <v>0</v>
      </c>
      <c r="BN107" s="72"/>
      <c r="BO107" s="71">
        <v>0</v>
      </c>
      <c r="BP107" s="71">
        <v>0</v>
      </c>
      <c r="BQ107" s="71">
        <v>2</v>
      </c>
      <c r="BR107" s="71">
        <v>0</v>
      </c>
      <c r="BS107" s="71">
        <v>4</v>
      </c>
      <c r="BT107" s="71">
        <v>0</v>
      </c>
      <c r="BU107"/>
      <c r="BV107" s="70">
        <v>23.109000000000002</v>
      </c>
      <c r="BW107" s="70">
        <v>0</v>
      </c>
      <c r="BX107" s="70">
        <v>19.045999999999999</v>
      </c>
      <c r="BY107" s="70">
        <v>0</v>
      </c>
      <c r="BZ107" s="70">
        <v>0</v>
      </c>
      <c r="CA107" s="70">
        <v>0</v>
      </c>
      <c r="CB107" s="70">
        <v>0</v>
      </c>
      <c r="CC107" s="70">
        <v>0</v>
      </c>
      <c r="CD107" s="70">
        <v>0</v>
      </c>
    </row>
    <row r="108" spans="1:82">
      <c r="A108" s="70" t="s">
        <v>1753</v>
      </c>
      <c r="B108" s="70">
        <v>220</v>
      </c>
      <c r="C108" s="70">
        <v>16</v>
      </c>
      <c r="D108" s="70">
        <v>13</v>
      </c>
      <c r="E108" s="70">
        <v>2019</v>
      </c>
      <c r="F108" s="70" t="s">
        <v>158</v>
      </c>
      <c r="G108" s="70" t="s">
        <v>1737</v>
      </c>
      <c r="H108" s="70" t="s">
        <v>1738</v>
      </c>
      <c r="I108" s="148"/>
      <c r="J108" s="71">
        <v>524.1464228694698</v>
      </c>
      <c r="K108" s="71">
        <v>4.1165605948637776</v>
      </c>
      <c r="L108" s="71">
        <v>2.3618141977341591</v>
      </c>
      <c r="M108" s="71">
        <v>112.09387363152612</v>
      </c>
      <c r="N108" s="71">
        <v>73.571311861277962</v>
      </c>
      <c r="O108" s="71">
        <v>86.358167343855371</v>
      </c>
      <c r="P108" s="71">
        <v>44.634064844220056</v>
      </c>
      <c r="Q108" s="71">
        <v>6.4202078209159996</v>
      </c>
      <c r="R108" s="71">
        <v>0</v>
      </c>
      <c r="S108" s="71">
        <v>7.7880747728472981</v>
      </c>
      <c r="T108" s="72"/>
      <c r="U108" s="71">
        <v>29086590</v>
      </c>
      <c r="V108" s="71">
        <v>2238</v>
      </c>
      <c r="W108" s="71">
        <v>63</v>
      </c>
      <c r="X108" s="71">
        <v>31414</v>
      </c>
      <c r="Y108" s="71">
        <v>45128</v>
      </c>
      <c r="Z108" s="71">
        <v>54066</v>
      </c>
      <c r="AA108" s="71">
        <v>9268</v>
      </c>
      <c r="AB108" s="71">
        <v>104038</v>
      </c>
      <c r="AC108" s="71">
        <v>0</v>
      </c>
      <c r="AD108" s="71">
        <v>7.7880747728472981</v>
      </c>
      <c r="AE108" s="72"/>
      <c r="AF108" s="71">
        <v>290853412.75684267</v>
      </c>
      <c r="AG108" s="71">
        <v>3684246.2624067902</v>
      </c>
      <c r="AH108" s="71">
        <v>518152.43338590779</v>
      </c>
      <c r="AI108" s="71">
        <v>188383449.05830619</v>
      </c>
      <c r="AJ108" s="71">
        <v>151554411.32739931</v>
      </c>
      <c r="AK108" s="71">
        <v>0</v>
      </c>
      <c r="AL108" s="71">
        <v>0</v>
      </c>
      <c r="AM108" s="71">
        <v>14169192.402355321</v>
      </c>
      <c r="AN108" s="71">
        <v>0</v>
      </c>
      <c r="AO108" s="71">
        <v>0</v>
      </c>
      <c r="AP108" s="71">
        <v>649162864.24069607</v>
      </c>
      <c r="AQ108" s="72"/>
      <c r="AR108" s="71">
        <v>2831</v>
      </c>
      <c r="AS108" s="71">
        <v>289</v>
      </c>
      <c r="AT108" s="71">
        <v>0</v>
      </c>
      <c r="AU108" s="71">
        <v>0</v>
      </c>
      <c r="AV108" s="71">
        <v>0</v>
      </c>
      <c r="AW108" s="71">
        <v>1</v>
      </c>
      <c r="AX108" s="71"/>
      <c r="AY108" s="72"/>
      <c r="AZ108" s="71">
        <v>12793.643999999989</v>
      </c>
      <c r="BA108" s="71">
        <v>12833.15</v>
      </c>
      <c r="BB108" s="71">
        <v>0</v>
      </c>
      <c r="BC108" s="71">
        <v>0</v>
      </c>
      <c r="BD108" s="71">
        <v>0</v>
      </c>
      <c r="BE108" s="71">
        <v>2095.8000000000002</v>
      </c>
      <c r="BF108" s="71"/>
      <c r="BG108" s="72"/>
      <c r="BH108" s="71">
        <v>0</v>
      </c>
      <c r="BI108" s="71">
        <v>0</v>
      </c>
      <c r="BJ108" s="71">
        <v>9.2279999999999998</v>
      </c>
      <c r="BK108" s="71">
        <v>0</v>
      </c>
      <c r="BL108" s="71">
        <v>37.667000000000002</v>
      </c>
      <c r="BM108" s="71">
        <v>0</v>
      </c>
      <c r="BN108" s="72"/>
      <c r="BO108" s="71">
        <v>0</v>
      </c>
      <c r="BP108" s="71">
        <v>0</v>
      </c>
      <c r="BQ108" s="71">
        <v>2</v>
      </c>
      <c r="BR108" s="71">
        <v>0</v>
      </c>
      <c r="BS108" s="71">
        <v>4</v>
      </c>
      <c r="BT108" s="71">
        <v>0</v>
      </c>
      <c r="BU108"/>
      <c r="BV108" s="70">
        <v>27.385999999999999</v>
      </c>
      <c r="BW108" s="70">
        <v>0</v>
      </c>
      <c r="BX108" s="70">
        <v>19.509</v>
      </c>
      <c r="BY108" s="70">
        <v>0</v>
      </c>
      <c r="BZ108" s="70">
        <v>0</v>
      </c>
      <c r="CA108" s="70">
        <v>0</v>
      </c>
      <c r="CB108" s="70">
        <v>0</v>
      </c>
      <c r="CC108" s="70">
        <v>0</v>
      </c>
      <c r="CD108" s="70">
        <v>0</v>
      </c>
    </row>
    <row r="109" spans="1:82">
      <c r="A109" s="70" t="s">
        <v>1754</v>
      </c>
      <c r="B109" s="70">
        <v>221</v>
      </c>
      <c r="C109" s="70">
        <v>17</v>
      </c>
      <c r="D109" s="70">
        <v>13</v>
      </c>
      <c r="E109" s="70">
        <v>2020</v>
      </c>
      <c r="F109" s="70" t="s">
        <v>159</v>
      </c>
      <c r="G109" s="70" t="s">
        <v>1737</v>
      </c>
      <c r="H109" s="70" t="s">
        <v>1738</v>
      </c>
      <c r="I109" s="148"/>
      <c r="J109" s="71">
        <v>407.46998390218329</v>
      </c>
      <c r="K109" s="71">
        <v>4.5820791224704456</v>
      </c>
      <c r="L109" s="71">
        <v>2.7216669665982627</v>
      </c>
      <c r="M109" s="71">
        <v>107.34451995411874</v>
      </c>
      <c r="N109" s="71">
        <v>86.691234252603039</v>
      </c>
      <c r="O109" s="71">
        <v>76.40646468553858</v>
      </c>
      <c r="P109" s="71">
        <v>42.985213349828165</v>
      </c>
      <c r="Q109" s="71">
        <v>6.1682350391013996</v>
      </c>
      <c r="R109" s="71">
        <v>0</v>
      </c>
      <c r="S109" s="71">
        <v>7.5082150177846891</v>
      </c>
      <c r="T109" s="72"/>
      <c r="U109" s="71">
        <v>23002308</v>
      </c>
      <c r="V109" s="71">
        <v>2462</v>
      </c>
      <c r="W109" s="71">
        <v>96</v>
      </c>
      <c r="X109" s="71">
        <v>31678</v>
      </c>
      <c r="Y109" s="71">
        <v>45843</v>
      </c>
      <c r="Z109" s="71">
        <v>54598</v>
      </c>
      <c r="AA109" s="71">
        <v>9487</v>
      </c>
      <c r="AB109" s="71">
        <v>104616</v>
      </c>
      <c r="AC109" s="71">
        <v>0</v>
      </c>
      <c r="AD109" s="71">
        <v>7.5082150177846891</v>
      </c>
      <c r="AE109" s="72"/>
      <c r="AF109" s="71">
        <v>233890649.0717302</v>
      </c>
      <c r="AG109" s="71">
        <v>3700018.3357174257</v>
      </c>
      <c r="AH109" s="71">
        <v>619322.00977190072</v>
      </c>
      <c r="AI109" s="71">
        <v>178763715.0612576</v>
      </c>
      <c r="AJ109" s="71">
        <v>180942644.08194789</v>
      </c>
      <c r="AK109" s="71"/>
      <c r="AL109" s="71"/>
      <c r="AM109" s="71">
        <v>13653550.308002312</v>
      </c>
      <c r="AN109" s="71"/>
      <c r="AO109" s="71"/>
      <c r="AP109" s="71">
        <v>611569898.8684274</v>
      </c>
      <c r="AQ109" s="72"/>
      <c r="AR109" s="71">
        <v>2993</v>
      </c>
      <c r="AS109" s="71">
        <v>294</v>
      </c>
      <c r="AT109" s="71">
        <v>0</v>
      </c>
      <c r="AU109" s="71">
        <v>0</v>
      </c>
      <c r="AV109" s="71">
        <v>0</v>
      </c>
      <c r="AW109" s="71">
        <v>1</v>
      </c>
      <c r="AX109" s="71"/>
      <c r="AY109" s="72"/>
      <c r="AZ109" s="71">
        <v>13666.513999999979</v>
      </c>
      <c r="BA109" s="71">
        <v>13989.650000000011</v>
      </c>
      <c r="BB109" s="71">
        <v>0</v>
      </c>
      <c r="BC109" s="71">
        <v>0</v>
      </c>
      <c r="BD109" s="71">
        <v>0</v>
      </c>
      <c r="BE109" s="71">
        <v>2095.8000000000002</v>
      </c>
      <c r="BF109" s="71"/>
      <c r="BG109" s="72"/>
      <c r="BH109" s="71">
        <v>0</v>
      </c>
      <c r="BI109" s="71">
        <v>0</v>
      </c>
      <c r="BJ109" s="71">
        <v>10.935</v>
      </c>
      <c r="BK109" s="71">
        <v>0</v>
      </c>
      <c r="BL109" s="71">
        <v>36.262999999999998</v>
      </c>
      <c r="BM109" s="71">
        <v>0</v>
      </c>
      <c r="BN109" s="72"/>
      <c r="BO109" s="71">
        <v>0</v>
      </c>
      <c r="BP109" s="71">
        <v>0</v>
      </c>
      <c r="BQ109" s="71">
        <v>2</v>
      </c>
      <c r="BR109" s="71">
        <v>0</v>
      </c>
      <c r="BS109" s="71">
        <v>4</v>
      </c>
      <c r="BT109" s="71">
        <v>0</v>
      </c>
      <c r="BU109"/>
      <c r="BV109" s="70">
        <v>28.213999999999999</v>
      </c>
      <c r="BW109" s="70">
        <v>0</v>
      </c>
      <c r="BX109" s="70">
        <v>18.984000000000002</v>
      </c>
      <c r="BY109" s="70">
        <v>0</v>
      </c>
      <c r="BZ109" s="70">
        <v>0</v>
      </c>
      <c r="CA109" s="70">
        <v>0</v>
      </c>
      <c r="CB109" s="70">
        <v>0</v>
      </c>
      <c r="CC109" s="70">
        <v>0</v>
      </c>
      <c r="CD109" s="70">
        <v>0</v>
      </c>
    </row>
    <row r="110" spans="1:82">
      <c r="A110" s="70" t="s">
        <v>1755</v>
      </c>
      <c r="B110" s="70">
        <v>221</v>
      </c>
      <c r="C110" s="70">
        <v>18</v>
      </c>
      <c r="D110" s="70">
        <v>13</v>
      </c>
      <c r="E110" s="70">
        <v>2021</v>
      </c>
      <c r="F110" s="70" t="s">
        <v>160</v>
      </c>
      <c r="G110" s="70" t="s">
        <v>1737</v>
      </c>
      <c r="H110" s="70" t="s">
        <v>1738</v>
      </c>
      <c r="I110" s="148"/>
      <c r="J110" s="71">
        <v>49.146129524682244</v>
      </c>
      <c r="K110" s="71">
        <v>4.9525326747272738</v>
      </c>
      <c r="L110" s="71">
        <v>2.4730726539307781</v>
      </c>
      <c r="M110" s="71">
        <v>98.776844562412407</v>
      </c>
      <c r="N110" s="71">
        <v>84.512905457750307</v>
      </c>
      <c r="O110" s="71">
        <v>74.929149335362823</v>
      </c>
      <c r="P110" s="71">
        <v>44.551695736808753</v>
      </c>
      <c r="Q110" s="71">
        <v>6.1710501550498096</v>
      </c>
      <c r="R110" s="71">
        <v>0</v>
      </c>
      <c r="S110" s="71">
        <v>8.2418248748366842</v>
      </c>
      <c r="T110" s="72"/>
      <c r="U110" s="71">
        <v>3024672</v>
      </c>
      <c r="V110" s="71">
        <v>2462</v>
      </c>
      <c r="W110" s="71">
        <v>96</v>
      </c>
      <c r="X110" s="71">
        <v>31678</v>
      </c>
      <c r="Y110" s="71">
        <v>46672</v>
      </c>
      <c r="Z110" s="71">
        <v>55130</v>
      </c>
      <c r="AA110" s="71">
        <v>9588</v>
      </c>
      <c r="AB110" s="71">
        <v>105692</v>
      </c>
      <c r="AC110" s="71">
        <v>0</v>
      </c>
      <c r="AD110" s="71">
        <v>8.2418248748366842</v>
      </c>
      <c r="AE110" s="72"/>
      <c r="AF110" s="71">
        <v>29334841.311545018</v>
      </c>
      <c r="AG110" s="71">
        <v>4125643.2751299795</v>
      </c>
      <c r="AH110" s="71">
        <v>554295.92157083086</v>
      </c>
      <c r="AI110" s="71">
        <v>190132528.2153509</v>
      </c>
      <c r="AJ110" s="71">
        <v>194046768.81490141</v>
      </c>
      <c r="AK110" s="71">
        <v>0</v>
      </c>
      <c r="AL110" s="71">
        <v>0</v>
      </c>
      <c r="AM110" s="71">
        <v>13873542.830182306</v>
      </c>
      <c r="AN110" s="71">
        <v>0</v>
      </c>
      <c r="AO110" s="71">
        <v>0</v>
      </c>
      <c r="AP110" s="71">
        <v>432067620.36868048</v>
      </c>
      <c r="AQ110" s="72"/>
      <c r="AR110" s="71">
        <v>3179</v>
      </c>
      <c r="AS110" s="71">
        <v>295</v>
      </c>
      <c r="AT110" s="71">
        <v>0</v>
      </c>
      <c r="AU110" s="71">
        <v>0</v>
      </c>
      <c r="AV110" s="71">
        <v>0</v>
      </c>
      <c r="AW110" s="71">
        <v>1</v>
      </c>
      <c r="AX110" s="71"/>
      <c r="AY110" s="72"/>
      <c r="AZ110" s="71">
        <v>14736.32399999997</v>
      </c>
      <c r="BA110" s="71">
        <v>14488.650000000011</v>
      </c>
      <c r="BB110" s="71">
        <v>0</v>
      </c>
      <c r="BC110" s="71">
        <v>0</v>
      </c>
      <c r="BD110" s="71">
        <v>0</v>
      </c>
      <c r="BE110" s="71">
        <v>2095.8000000000002</v>
      </c>
      <c r="BF110" s="71"/>
      <c r="BG110" s="72"/>
      <c r="BH110" s="71">
        <v>0</v>
      </c>
      <c r="BI110" s="71">
        <v>0</v>
      </c>
      <c r="BJ110" s="71">
        <v>8.5459999999999994</v>
      </c>
      <c r="BK110" s="71">
        <v>0</v>
      </c>
      <c r="BL110" s="71">
        <v>38.468000000000004</v>
      </c>
      <c r="BM110" s="71">
        <v>0</v>
      </c>
      <c r="BN110" s="72"/>
      <c r="BO110" s="71">
        <v>0</v>
      </c>
      <c r="BP110" s="71">
        <v>0</v>
      </c>
      <c r="BQ110" s="71">
        <v>2</v>
      </c>
      <c r="BR110" s="71">
        <v>0</v>
      </c>
      <c r="BS110" s="71">
        <v>4</v>
      </c>
      <c r="BT110" s="71">
        <v>0</v>
      </c>
      <c r="BU110"/>
      <c r="BV110" s="70">
        <v>26.414000000000001</v>
      </c>
      <c r="BW110" s="70">
        <v>0</v>
      </c>
      <c r="BX110" s="70">
        <v>20.6</v>
      </c>
      <c r="BY110" s="70">
        <v>0</v>
      </c>
      <c r="BZ110" s="70">
        <v>0</v>
      </c>
      <c r="CA110" s="70">
        <v>0</v>
      </c>
      <c r="CB110" s="70">
        <v>0</v>
      </c>
      <c r="CC110" s="70">
        <v>0</v>
      </c>
      <c r="CD110" s="70">
        <v>0</v>
      </c>
    </row>
    <row r="111" spans="1:82">
      <c r="A111" s="70" t="s">
        <v>1756</v>
      </c>
      <c r="B111" s="70">
        <v>221</v>
      </c>
      <c r="C111" s="70">
        <v>19</v>
      </c>
      <c r="D111" s="70">
        <v>13</v>
      </c>
      <c r="E111" s="70">
        <v>2022</v>
      </c>
      <c r="F111" s="70" t="s">
        <v>161</v>
      </c>
      <c r="G111" s="70" t="s">
        <v>1737</v>
      </c>
      <c r="H111" s="70" t="s">
        <v>1738</v>
      </c>
      <c r="I111" s="148"/>
      <c r="J111" s="71">
        <v>47.831563971487007</v>
      </c>
      <c r="K111" s="71">
        <v>4.9274454483401797</v>
      </c>
      <c r="L111" s="71">
        <v>2.0988947279058094</v>
      </c>
      <c r="M111" s="71">
        <v>111.7941001878108</v>
      </c>
      <c r="N111" s="71">
        <v>108.98541442947948</v>
      </c>
      <c r="O111" s="71">
        <v>80.158443255799682</v>
      </c>
      <c r="P111" s="71">
        <v>44.271760216828078</v>
      </c>
      <c r="Q111" s="71">
        <v>6.2662237761390633</v>
      </c>
      <c r="R111" s="71">
        <v>0</v>
      </c>
      <c r="S111" s="71">
        <v>8.118238911576217</v>
      </c>
      <c r="T111" s="72"/>
      <c r="U111" s="71">
        <v>3163128</v>
      </c>
      <c r="V111" s="71">
        <v>2462</v>
      </c>
      <c r="W111" s="71">
        <v>96</v>
      </c>
      <c r="X111" s="71">
        <v>31678</v>
      </c>
      <c r="Y111" s="71">
        <v>47530</v>
      </c>
      <c r="Z111" s="71">
        <v>56035</v>
      </c>
      <c r="AA111" s="71">
        <v>9673</v>
      </c>
      <c r="AB111" s="71">
        <v>106442</v>
      </c>
      <c r="AC111" s="71">
        <v>0</v>
      </c>
      <c r="AD111" s="71">
        <v>8.118238911576217</v>
      </c>
      <c r="AE111" s="72"/>
      <c r="AF111" s="71">
        <v>28502947.661488403</v>
      </c>
      <c r="AG111" s="71">
        <v>4121942.9032691284</v>
      </c>
      <c r="AH111" s="71">
        <v>548589.41254095652</v>
      </c>
      <c r="AI111" s="71">
        <v>190412431.46088174</v>
      </c>
      <c r="AJ111" s="71">
        <v>208536264.99513835</v>
      </c>
      <c r="AK111" s="71">
        <v>0</v>
      </c>
      <c r="AL111" s="71">
        <v>0</v>
      </c>
      <c r="AM111" s="71">
        <v>13744567.471282193</v>
      </c>
      <c r="AN111" s="71">
        <v>0</v>
      </c>
      <c r="AO111" s="71">
        <v>0</v>
      </c>
      <c r="AP111" s="71">
        <v>445866743.9046008</v>
      </c>
      <c r="AQ111" s="72"/>
      <c r="AR111" s="71">
        <v>3330</v>
      </c>
      <c r="AS111" s="71">
        <v>297</v>
      </c>
      <c r="AT111" s="71">
        <v>0</v>
      </c>
      <c r="AU111" s="71">
        <v>0</v>
      </c>
      <c r="AV111" s="71">
        <v>0</v>
      </c>
      <c r="AW111" s="71">
        <v>1</v>
      </c>
      <c r="AX111" s="71"/>
      <c r="AY111" s="72"/>
      <c r="AZ111" s="71">
        <v>15612.653999999966</v>
      </c>
      <c r="BA111" s="71">
        <v>14555.550000000007</v>
      </c>
      <c r="BB111" s="71">
        <v>0</v>
      </c>
      <c r="BC111" s="71">
        <v>0</v>
      </c>
      <c r="BD111" s="71">
        <v>0</v>
      </c>
      <c r="BE111" s="71">
        <v>2095.8000000000002</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1757</v>
      </c>
      <c r="B112" s="70">
        <v>221</v>
      </c>
      <c r="C112" s="70">
        <v>20</v>
      </c>
      <c r="D112" s="70">
        <v>13</v>
      </c>
      <c r="E112" s="70">
        <v>2023</v>
      </c>
      <c r="F112" s="70" t="s">
        <v>1539</v>
      </c>
      <c r="G112" s="70" t="s">
        <v>1737</v>
      </c>
      <c r="H112" s="70" t="s">
        <v>1738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3492</v>
      </c>
      <c r="AS112" s="71">
        <v>299</v>
      </c>
      <c r="AT112" s="71">
        <v>0</v>
      </c>
      <c r="AU112" s="71">
        <v>0</v>
      </c>
      <c r="AV112" s="71">
        <v>0</v>
      </c>
      <c r="AW112" s="71">
        <v>1</v>
      </c>
      <c r="AX112" s="71"/>
      <c r="AY112" s="72"/>
      <c r="AZ112" s="71">
        <v>16507.66399999995</v>
      </c>
      <c r="BA112" s="71">
        <v>15145.250000000007</v>
      </c>
      <c r="BB112" s="71">
        <v>0</v>
      </c>
      <c r="BC112" s="71">
        <v>0</v>
      </c>
      <c r="BD112" s="71">
        <v>0</v>
      </c>
      <c r="BE112" s="71">
        <v>2095.8000000000002</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1758</v>
      </c>
      <c r="B113" s="70">
        <v>221</v>
      </c>
      <c r="C113" s="70">
        <v>21</v>
      </c>
      <c r="D113" s="70">
        <v>13</v>
      </c>
      <c r="E113" s="70">
        <v>2024</v>
      </c>
      <c r="F113" s="70" t="s">
        <v>1554</v>
      </c>
      <c r="G113" s="70" t="s">
        <v>1737</v>
      </c>
      <c r="H113" s="70" t="s">
        <v>1738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1759</v>
      </c>
      <c r="B114" s="70">
        <v>256</v>
      </c>
      <c r="C114" s="70">
        <v>1</v>
      </c>
      <c r="D114" s="70">
        <v>16</v>
      </c>
      <c r="E114" s="70">
        <v>1990</v>
      </c>
      <c r="F114" s="70" t="s">
        <v>787</v>
      </c>
      <c r="G114" s="70" t="s">
        <v>1578</v>
      </c>
      <c r="H114" s="70" t="s">
        <v>1579</v>
      </c>
      <c r="I114" s="148"/>
      <c r="J114" s="71">
        <v>727.37894965971532</v>
      </c>
      <c r="K114" s="71">
        <v>27.572811039225432</v>
      </c>
      <c r="L114" s="71">
        <v>45.740113755239932</v>
      </c>
      <c r="M114" s="71">
        <v>156.04824724098521</v>
      </c>
      <c r="N114" s="71">
        <v>275.47812027262</v>
      </c>
      <c r="O114" s="71">
        <v>92.484606148513265</v>
      </c>
      <c r="P114" s="71">
        <v>80.766491036712196</v>
      </c>
      <c r="Q114" s="71">
        <v>10.052037950623401</v>
      </c>
      <c r="R114" s="71">
        <v>81.857440329312837</v>
      </c>
      <c r="S114" s="71">
        <v>8.1854996515338403</v>
      </c>
      <c r="T114" s="72"/>
      <c r="U114" s="71">
        <v>20422220</v>
      </c>
      <c r="V114" s="71">
        <v>5045</v>
      </c>
      <c r="W114" s="71">
        <v>535</v>
      </c>
      <c r="X114" s="71">
        <v>52327</v>
      </c>
      <c r="Y114" s="71">
        <v>58932</v>
      </c>
      <c r="Z114" s="71">
        <v>38040</v>
      </c>
      <c r="AA114" s="71">
        <v>19611</v>
      </c>
      <c r="AB114" s="71">
        <v>163211</v>
      </c>
      <c r="AC114" s="71">
        <v>14177856</v>
      </c>
      <c r="AD114" s="71">
        <v>8.1854996515338403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1760</v>
      </c>
      <c r="B115" s="70">
        <v>257</v>
      </c>
      <c r="C115" s="70">
        <v>2</v>
      </c>
      <c r="D115" s="70">
        <v>16</v>
      </c>
      <c r="E115" s="70">
        <v>2005</v>
      </c>
      <c r="F115" s="70" t="s">
        <v>789</v>
      </c>
      <c r="G115" s="70" t="s">
        <v>1578</v>
      </c>
      <c r="H115" s="70" t="s">
        <v>1579</v>
      </c>
      <c r="I115" s="148"/>
      <c r="J115" s="71">
        <v>518.11812121228888</v>
      </c>
      <c r="K115" s="71">
        <v>12.59520040682281</v>
      </c>
      <c r="L115" s="71">
        <v>29.392270819440789</v>
      </c>
      <c r="M115" s="71">
        <v>264.88154944810088</v>
      </c>
      <c r="N115" s="71">
        <v>331.09938449866502</v>
      </c>
      <c r="O115" s="71">
        <v>116.3171185666221</v>
      </c>
      <c r="P115" s="71">
        <v>72.729560316698937</v>
      </c>
      <c r="Q115" s="71">
        <v>8.3425618503562298</v>
      </c>
      <c r="R115" s="71">
        <v>68.324134643533156</v>
      </c>
      <c r="S115" s="71">
        <v>0</v>
      </c>
      <c r="T115" s="72"/>
      <c r="U115" s="71">
        <v>16002273</v>
      </c>
      <c r="V115" s="71">
        <v>3842</v>
      </c>
      <c r="W115" s="71">
        <v>261</v>
      </c>
      <c r="X115" s="71">
        <v>43016</v>
      </c>
      <c r="Y115" s="71">
        <v>67504</v>
      </c>
      <c r="Z115" s="71">
        <v>55363</v>
      </c>
      <c r="AA115" s="71">
        <v>14463</v>
      </c>
      <c r="AB115" s="71">
        <v>141605</v>
      </c>
      <c r="AC115" s="71">
        <v>12081708.5</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1761</v>
      </c>
      <c r="B116" s="70">
        <v>258</v>
      </c>
      <c r="C116" s="70">
        <v>3</v>
      </c>
      <c r="D116" s="70">
        <v>16</v>
      </c>
      <c r="E116" s="70">
        <v>2006</v>
      </c>
      <c r="F116" s="70" t="s">
        <v>790</v>
      </c>
      <c r="G116" s="70" t="s">
        <v>1578</v>
      </c>
      <c r="H116" s="70" t="s">
        <v>1579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1762</v>
      </c>
      <c r="B117" s="70">
        <v>259</v>
      </c>
      <c r="C117" s="70">
        <v>4</v>
      </c>
      <c r="D117" s="70">
        <v>16</v>
      </c>
      <c r="E117" s="70">
        <v>2007</v>
      </c>
      <c r="F117" s="70" t="s">
        <v>791</v>
      </c>
      <c r="G117" s="70" t="s">
        <v>1578</v>
      </c>
      <c r="H117" s="70" t="s">
        <v>1579</v>
      </c>
      <c r="I117" s="148"/>
      <c r="J117" s="71">
        <v>493.72820249094451</v>
      </c>
      <c r="K117" s="71">
        <v>10.14979978080264</v>
      </c>
      <c r="L117" s="71">
        <v>12.47446011941245</v>
      </c>
      <c r="M117" s="71">
        <v>232.41666489212429</v>
      </c>
      <c r="N117" s="71">
        <v>330.19612951620098</v>
      </c>
      <c r="O117" s="71">
        <v>109.04597997010831</v>
      </c>
      <c r="P117" s="71">
        <v>70.178648882959322</v>
      </c>
      <c r="Q117" s="71">
        <v>8.5650038247759497</v>
      </c>
      <c r="R117" s="71">
        <v>65.865003448506542</v>
      </c>
      <c r="S117" s="71">
        <v>12.16606172062132</v>
      </c>
      <c r="T117" s="72"/>
      <c r="U117" s="71">
        <v>16214140</v>
      </c>
      <c r="V117" s="71">
        <v>3377</v>
      </c>
      <c r="W117" s="71">
        <v>152</v>
      </c>
      <c r="X117" s="71">
        <v>47276</v>
      </c>
      <c r="Y117" s="71">
        <v>67497</v>
      </c>
      <c r="Z117" s="71">
        <v>53955</v>
      </c>
      <c r="AA117" s="71">
        <v>13743</v>
      </c>
      <c r="AB117" s="71">
        <v>137693</v>
      </c>
      <c r="AC117" s="71">
        <v>11981040.5</v>
      </c>
      <c r="AD117" s="71">
        <v>12.16606172062132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1763</v>
      </c>
      <c r="B118" s="70">
        <v>260</v>
      </c>
      <c r="C118" s="70">
        <v>5</v>
      </c>
      <c r="D118" s="70">
        <v>16</v>
      </c>
      <c r="E118" s="70">
        <v>2008</v>
      </c>
      <c r="F118" s="70" t="s">
        <v>792</v>
      </c>
      <c r="G118" s="70" t="s">
        <v>1578</v>
      </c>
      <c r="H118" s="70" t="s">
        <v>1579</v>
      </c>
      <c r="I118" s="148"/>
      <c r="J118" s="71">
        <v>485.50013036745742</v>
      </c>
      <c r="K118" s="71">
        <v>8.9080476415874923</v>
      </c>
      <c r="L118" s="71">
        <v>10.771225502917501</v>
      </c>
      <c r="M118" s="71">
        <v>271.95000410196769</v>
      </c>
      <c r="N118" s="71">
        <v>334.59593317137859</v>
      </c>
      <c r="O118" s="71">
        <v>104.5029916300693</v>
      </c>
      <c r="P118" s="71">
        <v>67.640141298898911</v>
      </c>
      <c r="Q118" s="71">
        <v>8.2922022305871899</v>
      </c>
      <c r="R118" s="71">
        <v>60.278985611084032</v>
      </c>
      <c r="S118" s="71">
        <v>19.54024648483766</v>
      </c>
      <c r="T118" s="72"/>
      <c r="U118" s="71">
        <v>16752122</v>
      </c>
      <c r="V118" s="71">
        <v>3377</v>
      </c>
      <c r="W118" s="71">
        <v>152</v>
      </c>
      <c r="X118" s="71">
        <v>47276</v>
      </c>
      <c r="Y118" s="71">
        <v>67488</v>
      </c>
      <c r="Z118" s="71">
        <v>53522</v>
      </c>
      <c r="AA118" s="71">
        <v>13261</v>
      </c>
      <c r="AB118" s="71">
        <v>135500</v>
      </c>
      <c r="AC118" s="71">
        <v>11385871</v>
      </c>
      <c r="AD118" s="71">
        <v>19.54024648483766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1764</v>
      </c>
      <c r="B119" s="70">
        <v>261</v>
      </c>
      <c r="C119" s="70">
        <v>6</v>
      </c>
      <c r="D119" s="70">
        <v>16</v>
      </c>
      <c r="E119" s="70">
        <v>2009</v>
      </c>
      <c r="F119" s="70" t="s">
        <v>176</v>
      </c>
      <c r="G119" s="70" t="s">
        <v>1578</v>
      </c>
      <c r="H119" s="70" t="s">
        <v>1579</v>
      </c>
      <c r="I119" s="148"/>
      <c r="J119" s="71">
        <v>451.42786213613141</v>
      </c>
      <c r="K119" s="71">
        <v>7.0234542668404236</v>
      </c>
      <c r="L119" s="71">
        <v>11.62582524063196</v>
      </c>
      <c r="M119" s="71">
        <v>220.3334610011772</v>
      </c>
      <c r="N119" s="71">
        <v>286.44033023281668</v>
      </c>
      <c r="O119" s="71">
        <v>104.7921672539938</v>
      </c>
      <c r="P119" s="71">
        <v>64.43094879881852</v>
      </c>
      <c r="Q119" s="71">
        <v>7.7887602658744397</v>
      </c>
      <c r="R119" s="71">
        <v>56.805837219908042</v>
      </c>
      <c r="S119" s="71">
        <v>14.742759552495039</v>
      </c>
      <c r="T119" s="72"/>
      <c r="U119" s="71">
        <v>15730041</v>
      </c>
      <c r="V119" s="71">
        <v>3261</v>
      </c>
      <c r="W119" s="71">
        <v>188</v>
      </c>
      <c r="X119" s="71">
        <v>48373</v>
      </c>
      <c r="Y119" s="71">
        <v>67264</v>
      </c>
      <c r="Z119" s="71">
        <v>52975</v>
      </c>
      <c r="AA119" s="71">
        <v>12968</v>
      </c>
      <c r="AB119" s="71">
        <v>133604</v>
      </c>
      <c r="AC119" s="71">
        <v>10467820</v>
      </c>
      <c r="AD119" s="71">
        <v>14.742759552495039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83.231999999999999</v>
      </c>
      <c r="BK119" s="71">
        <v>7.41</v>
      </c>
      <c r="BL119" s="71">
        <v>32.783999999999999</v>
      </c>
      <c r="BM119" s="71">
        <v>0</v>
      </c>
      <c r="BN119" s="72"/>
      <c r="BO119" s="71">
        <v>0</v>
      </c>
      <c r="BP119" s="71">
        <v>0</v>
      </c>
      <c r="BQ119" s="71">
        <v>8</v>
      </c>
      <c r="BR119" s="71">
        <v>1</v>
      </c>
      <c r="BS119" s="71">
        <v>5</v>
      </c>
      <c r="BT119" s="71">
        <v>0</v>
      </c>
      <c r="BU119"/>
      <c r="BV119" s="70">
        <v>120.024</v>
      </c>
      <c r="BW119" s="70">
        <v>0</v>
      </c>
      <c r="BX119" s="70">
        <v>0</v>
      </c>
      <c r="BY119" s="70">
        <v>0</v>
      </c>
      <c r="BZ119" s="70">
        <v>3.4020000000000001</v>
      </c>
      <c r="CA119" s="70">
        <v>0</v>
      </c>
      <c r="CB119" s="70">
        <v>0</v>
      </c>
      <c r="CC119" s="70">
        <v>0</v>
      </c>
      <c r="CD119" s="70">
        <v>0</v>
      </c>
    </row>
    <row r="120" spans="1:82">
      <c r="A120" s="70" t="s">
        <v>1765</v>
      </c>
      <c r="B120" s="70">
        <v>262</v>
      </c>
      <c r="C120" s="70">
        <v>7</v>
      </c>
      <c r="D120" s="70">
        <v>16</v>
      </c>
      <c r="E120" s="70">
        <v>2010</v>
      </c>
      <c r="F120" s="70" t="s">
        <v>177</v>
      </c>
      <c r="G120" s="70" t="s">
        <v>1578</v>
      </c>
      <c r="H120" s="70" t="s">
        <v>1579</v>
      </c>
      <c r="I120" s="148"/>
      <c r="J120" s="71">
        <v>394.84879423849259</v>
      </c>
      <c r="K120" s="71">
        <v>7.3248041731816143</v>
      </c>
      <c r="L120" s="71">
        <v>10.58417749338258</v>
      </c>
      <c r="M120" s="71">
        <v>197.2291770282533</v>
      </c>
      <c r="N120" s="71">
        <v>280.47107253343933</v>
      </c>
      <c r="O120" s="71">
        <v>103.2835943255288</v>
      </c>
      <c r="P120" s="71">
        <v>65.026428048754823</v>
      </c>
      <c r="Q120" s="71">
        <v>8.01516876318966</v>
      </c>
      <c r="R120" s="71">
        <v>62.235172948175467</v>
      </c>
      <c r="S120" s="71">
        <v>12.448273062229919</v>
      </c>
      <c r="T120" s="72"/>
      <c r="U120" s="71">
        <v>15401540</v>
      </c>
      <c r="V120" s="71">
        <v>3261</v>
      </c>
      <c r="W120" s="71">
        <v>188</v>
      </c>
      <c r="X120" s="71">
        <v>48373</v>
      </c>
      <c r="Y120" s="71">
        <v>66984</v>
      </c>
      <c r="Z120" s="71">
        <v>52455</v>
      </c>
      <c r="AA120" s="71">
        <v>12761</v>
      </c>
      <c r="AB120" s="71">
        <v>131744</v>
      </c>
      <c r="AC120" s="71">
        <v>10868039</v>
      </c>
      <c r="AD120" s="71">
        <v>12.448273062229919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67.724999999999994</v>
      </c>
      <c r="BK120" s="71">
        <v>8.1999999999999993</v>
      </c>
      <c r="BL120" s="71">
        <v>25.268000000000001</v>
      </c>
      <c r="BM120" s="71">
        <v>0</v>
      </c>
      <c r="BN120" s="72"/>
      <c r="BO120" s="71">
        <v>0</v>
      </c>
      <c r="BP120" s="71">
        <v>0</v>
      </c>
      <c r="BQ120" s="71">
        <v>8</v>
      </c>
      <c r="BR120" s="71">
        <v>1</v>
      </c>
      <c r="BS120" s="71">
        <v>5</v>
      </c>
      <c r="BT120" s="71">
        <v>0</v>
      </c>
      <c r="BU120"/>
      <c r="BV120" s="70">
        <v>101.193</v>
      </c>
      <c r="BW120" s="70">
        <v>0</v>
      </c>
      <c r="BX120" s="70">
        <v>0</v>
      </c>
      <c r="BY120" s="70">
        <v>0</v>
      </c>
      <c r="BZ120" s="70">
        <v>0</v>
      </c>
      <c r="CA120" s="70">
        <v>0</v>
      </c>
      <c r="CB120" s="70">
        <v>0</v>
      </c>
      <c r="CC120" s="70">
        <v>0</v>
      </c>
      <c r="CD120" s="70">
        <v>0</v>
      </c>
    </row>
    <row r="121" spans="1:82">
      <c r="A121" s="70" t="s">
        <v>1766</v>
      </c>
      <c r="B121" s="70">
        <v>263</v>
      </c>
      <c r="C121" s="70">
        <v>8</v>
      </c>
      <c r="D121" s="70">
        <v>16</v>
      </c>
      <c r="E121" s="70">
        <v>2011</v>
      </c>
      <c r="F121" s="70" t="s">
        <v>178</v>
      </c>
      <c r="G121" s="1064" t="s">
        <v>1578</v>
      </c>
      <c r="H121" s="70" t="s">
        <v>1579</v>
      </c>
      <c r="I121" s="148"/>
      <c r="J121" s="71">
        <v>417.73686033692701</v>
      </c>
      <c r="K121" s="71">
        <v>10.26341310834133</v>
      </c>
      <c r="L121" s="71">
        <v>9.8758088157372654</v>
      </c>
      <c r="M121" s="71">
        <v>249.15590047811531</v>
      </c>
      <c r="N121" s="71">
        <v>336.94188058452659</v>
      </c>
      <c r="O121" s="71">
        <v>100.96991443921719</v>
      </c>
      <c r="P121" s="71">
        <v>62.46933048695081</v>
      </c>
      <c r="Q121" s="71">
        <v>9.14091058013382</v>
      </c>
      <c r="R121" s="71">
        <v>63.871895976105662</v>
      </c>
      <c r="S121" s="71">
        <v>12.63321670468371</v>
      </c>
      <c r="T121" s="72"/>
      <c r="U121" s="71">
        <v>15345927</v>
      </c>
      <c r="V121" s="71">
        <v>3261</v>
      </c>
      <c r="W121" s="71">
        <v>188</v>
      </c>
      <c r="X121" s="71">
        <v>48373</v>
      </c>
      <c r="Y121" s="71">
        <v>66854</v>
      </c>
      <c r="Z121" s="71">
        <v>52394</v>
      </c>
      <c r="AA121" s="71">
        <v>12624</v>
      </c>
      <c r="AB121" s="71">
        <v>130255</v>
      </c>
      <c r="AC121" s="71">
        <v>11135410.5</v>
      </c>
      <c r="AD121" s="71">
        <v>12.63321670468371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56.947000000000003</v>
      </c>
      <c r="BK121" s="71">
        <v>8.5</v>
      </c>
      <c r="BL121" s="71">
        <v>22.536000000000001</v>
      </c>
      <c r="BM121" s="71">
        <v>0</v>
      </c>
      <c r="BN121" s="72"/>
      <c r="BO121" s="71">
        <v>0</v>
      </c>
      <c r="BP121" s="71">
        <v>0</v>
      </c>
      <c r="BQ121" s="71">
        <v>7</v>
      </c>
      <c r="BR121" s="71">
        <v>1</v>
      </c>
      <c r="BS121" s="71">
        <v>5</v>
      </c>
      <c r="BT121" s="71">
        <v>0</v>
      </c>
      <c r="BU121"/>
      <c r="BV121" s="70">
        <v>87.983000000000004</v>
      </c>
      <c r="BW121" s="70">
        <v>0</v>
      </c>
      <c r="BX121" s="70">
        <v>0</v>
      </c>
      <c r="BY121" s="70">
        <v>0</v>
      </c>
      <c r="BZ121" s="70">
        <v>0</v>
      </c>
      <c r="CA121" s="70">
        <v>0</v>
      </c>
      <c r="CB121" s="70">
        <v>0</v>
      </c>
      <c r="CC121" s="70">
        <v>0</v>
      </c>
      <c r="CD121" s="70">
        <v>0</v>
      </c>
    </row>
    <row r="122" spans="1:82">
      <c r="A122" s="70" t="s">
        <v>1767</v>
      </c>
      <c r="B122" s="70">
        <v>264</v>
      </c>
      <c r="C122" s="70">
        <v>9</v>
      </c>
      <c r="D122" s="70">
        <v>16</v>
      </c>
      <c r="E122" s="70">
        <v>2012</v>
      </c>
      <c r="F122" s="70" t="s">
        <v>179</v>
      </c>
      <c r="G122" s="1064" t="s">
        <v>1578</v>
      </c>
      <c r="H122" s="70" t="s">
        <v>1579</v>
      </c>
      <c r="I122" s="148"/>
      <c r="J122" s="71">
        <v>457.7026619397879</v>
      </c>
      <c r="K122" s="71">
        <v>11.56213181456917</v>
      </c>
      <c r="L122" s="71">
        <v>9.9643974300639293</v>
      </c>
      <c r="M122" s="71">
        <v>309.45083674157598</v>
      </c>
      <c r="N122" s="71">
        <v>368.71660367109899</v>
      </c>
      <c r="O122" s="71">
        <v>99.756646912452339</v>
      </c>
      <c r="P122" s="71">
        <v>61.829427609062861</v>
      </c>
      <c r="Q122" s="71">
        <v>9.7903601636356807</v>
      </c>
      <c r="R122" s="71">
        <v>66.110523418389761</v>
      </c>
      <c r="S122" s="71">
        <v>14.80691681390538</v>
      </c>
      <c r="T122" s="72"/>
      <c r="U122" s="71">
        <v>16110209</v>
      </c>
      <c r="V122" s="71">
        <v>3261</v>
      </c>
      <c r="W122" s="71">
        <v>188</v>
      </c>
      <c r="X122" s="71">
        <v>48373</v>
      </c>
      <c r="Y122" s="71">
        <v>66598</v>
      </c>
      <c r="Z122" s="71">
        <v>52175</v>
      </c>
      <c r="AA122" s="71">
        <v>12424</v>
      </c>
      <c r="AB122" s="71">
        <v>128405</v>
      </c>
      <c r="AC122" s="71">
        <v>11227167.5</v>
      </c>
      <c r="AD122" s="71">
        <v>14.80691681390538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72.040999999999997</v>
      </c>
      <c r="BK122" s="71">
        <v>8.33</v>
      </c>
      <c r="BL122" s="71">
        <v>24.317</v>
      </c>
      <c r="BM122" s="71">
        <v>0</v>
      </c>
      <c r="BN122" s="72"/>
      <c r="BO122" s="71">
        <v>0</v>
      </c>
      <c r="BP122" s="71">
        <v>0</v>
      </c>
      <c r="BQ122" s="71">
        <v>7</v>
      </c>
      <c r="BR122" s="71">
        <v>1</v>
      </c>
      <c r="BS122" s="71">
        <v>5</v>
      </c>
      <c r="BT122" s="71">
        <v>0</v>
      </c>
      <c r="BU122"/>
      <c r="BV122" s="70">
        <v>104.688</v>
      </c>
      <c r="BW122" s="70">
        <v>0</v>
      </c>
      <c r="BX122" s="70">
        <v>0</v>
      </c>
      <c r="BY122" s="70">
        <v>0</v>
      </c>
      <c r="BZ122" s="70">
        <v>0</v>
      </c>
      <c r="CA122" s="70">
        <v>0</v>
      </c>
      <c r="CB122" s="70">
        <v>0</v>
      </c>
      <c r="CC122" s="70">
        <v>0</v>
      </c>
      <c r="CD122" s="70">
        <v>0</v>
      </c>
    </row>
    <row r="123" spans="1:82">
      <c r="A123" s="70" t="s">
        <v>1768</v>
      </c>
      <c r="B123" s="70">
        <v>265</v>
      </c>
      <c r="C123" s="70">
        <v>10</v>
      </c>
      <c r="D123" s="70">
        <v>16</v>
      </c>
      <c r="E123" s="70">
        <v>2013</v>
      </c>
      <c r="F123" s="70" t="s">
        <v>180</v>
      </c>
      <c r="G123" s="70" t="s">
        <v>1578</v>
      </c>
      <c r="H123" s="70" t="s">
        <v>1579</v>
      </c>
      <c r="I123" s="148"/>
      <c r="J123" s="71">
        <v>459.99541579383481</v>
      </c>
      <c r="K123" s="71">
        <v>9.5561413827867838</v>
      </c>
      <c r="L123" s="71">
        <v>8.7993486396441831</v>
      </c>
      <c r="M123" s="71">
        <v>287.7966765825168</v>
      </c>
      <c r="N123" s="71">
        <v>356.07989127953311</v>
      </c>
      <c r="O123" s="71">
        <v>95.377752409453691</v>
      </c>
      <c r="P123" s="71">
        <v>61.642790771409658</v>
      </c>
      <c r="Q123" s="71">
        <v>9.8413990085569392</v>
      </c>
      <c r="R123" s="71">
        <v>65.260004205659044</v>
      </c>
      <c r="S123" s="71">
        <v>11.095233636329141</v>
      </c>
      <c r="T123" s="72"/>
      <c r="U123" s="71">
        <v>16485672</v>
      </c>
      <c r="V123" s="71">
        <v>3261</v>
      </c>
      <c r="W123" s="71">
        <v>188</v>
      </c>
      <c r="X123" s="71">
        <v>48373</v>
      </c>
      <c r="Y123" s="71">
        <v>66364</v>
      </c>
      <c r="Z123" s="71">
        <v>52112</v>
      </c>
      <c r="AA123" s="71">
        <v>12340</v>
      </c>
      <c r="AB123" s="71">
        <v>127224</v>
      </c>
      <c r="AC123" s="71">
        <v>10818269</v>
      </c>
      <c r="AD123" s="71">
        <v>11.095233636329141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47.875</v>
      </c>
      <c r="BK123" s="71">
        <v>7.9290000000000003</v>
      </c>
      <c r="BL123" s="71">
        <v>27.492999999999999</v>
      </c>
      <c r="BM123" s="71">
        <v>0</v>
      </c>
      <c r="BN123" s="72"/>
      <c r="BO123" s="71">
        <v>0</v>
      </c>
      <c r="BP123" s="71">
        <v>0</v>
      </c>
      <c r="BQ123" s="71">
        <v>7</v>
      </c>
      <c r="BR123" s="71">
        <v>1</v>
      </c>
      <c r="BS123" s="71">
        <v>5</v>
      </c>
      <c r="BT123" s="71">
        <v>0</v>
      </c>
      <c r="BU123"/>
      <c r="BV123" s="70">
        <v>83.296999999999997</v>
      </c>
      <c r="BW123" s="70">
        <v>0</v>
      </c>
      <c r="BX123" s="70">
        <v>0</v>
      </c>
      <c r="BY123" s="70">
        <v>0</v>
      </c>
      <c r="BZ123" s="70">
        <v>0</v>
      </c>
      <c r="CA123" s="70">
        <v>0</v>
      </c>
      <c r="CB123" s="70">
        <v>0</v>
      </c>
      <c r="CC123" s="70">
        <v>0</v>
      </c>
      <c r="CD123" s="70">
        <v>0</v>
      </c>
    </row>
    <row r="124" spans="1:82">
      <c r="A124" s="70" t="s">
        <v>1769</v>
      </c>
      <c r="B124" s="70">
        <v>266</v>
      </c>
      <c r="C124" s="70">
        <v>11</v>
      </c>
      <c r="D124" s="70">
        <v>16</v>
      </c>
      <c r="E124" s="70">
        <v>2014</v>
      </c>
      <c r="F124" s="70" t="s">
        <v>181</v>
      </c>
      <c r="G124" s="70" t="s">
        <v>1578</v>
      </c>
      <c r="H124" s="70" t="s">
        <v>1579</v>
      </c>
      <c r="I124" s="148"/>
      <c r="J124" s="71">
        <v>434.8438413748724</v>
      </c>
      <c r="K124" s="71">
        <v>8.9780521368800894</v>
      </c>
      <c r="L124" s="71">
        <v>5.4565143699798107</v>
      </c>
      <c r="M124" s="71">
        <v>285.32928221411561</v>
      </c>
      <c r="N124" s="71">
        <v>373.93489595862133</v>
      </c>
      <c r="O124" s="71">
        <v>90.245227317458173</v>
      </c>
      <c r="P124" s="71">
        <v>61.948136596018664</v>
      </c>
      <c r="Q124" s="71">
        <v>9.2792547233274707</v>
      </c>
      <c r="R124" s="71">
        <v>62.562085258202899</v>
      </c>
      <c r="S124" s="71">
        <v>11.46050492627737</v>
      </c>
      <c r="T124" s="72"/>
      <c r="U124" s="71">
        <v>17308143</v>
      </c>
      <c r="V124" s="71">
        <v>2662</v>
      </c>
      <c r="W124" s="71">
        <v>119</v>
      </c>
      <c r="X124" s="71">
        <v>45594</v>
      </c>
      <c r="Y124" s="71">
        <v>65817</v>
      </c>
      <c r="Z124" s="71">
        <v>51932</v>
      </c>
      <c r="AA124" s="71">
        <v>12337</v>
      </c>
      <c r="AB124" s="71">
        <v>125028</v>
      </c>
      <c r="AC124" s="71">
        <v>10403640.5</v>
      </c>
      <c r="AD124" s="71">
        <v>11.46050492627737</v>
      </c>
      <c r="AE124" s="72"/>
      <c r="AF124" s="71"/>
      <c r="AG124" s="71"/>
      <c r="AH124" s="71"/>
      <c r="AI124" s="71"/>
      <c r="AJ124" s="71"/>
      <c r="AK124" s="71"/>
      <c r="AL124" s="71"/>
      <c r="AM124" s="71"/>
      <c r="AN124" s="71"/>
      <c r="AO124" s="71"/>
      <c r="AP124" s="71"/>
      <c r="AQ124" s="72"/>
      <c r="AR124" s="71">
        <v>268</v>
      </c>
      <c r="AS124" s="71">
        <v>27</v>
      </c>
      <c r="AT124" s="71">
        <v>0</v>
      </c>
      <c r="AU124" s="71">
        <v>0</v>
      </c>
      <c r="AV124" s="71">
        <v>0</v>
      </c>
      <c r="AW124" s="71">
        <v>1</v>
      </c>
      <c r="AX124" s="71"/>
      <c r="AY124" s="72"/>
      <c r="AZ124" s="71">
        <v>1031.4079999999999</v>
      </c>
      <c r="BA124" s="71">
        <v>635.04</v>
      </c>
      <c r="BB124" s="71">
        <v>0</v>
      </c>
      <c r="BC124" s="71">
        <v>0</v>
      </c>
      <c r="BD124" s="71">
        <v>0</v>
      </c>
      <c r="BE124" s="71">
        <v>1273.5999999999999</v>
      </c>
      <c r="BF124" s="71"/>
      <c r="BG124" s="72"/>
      <c r="BH124" s="71">
        <v>0</v>
      </c>
      <c r="BI124" s="71">
        <v>0</v>
      </c>
      <c r="BJ124" s="71">
        <v>55.121000000000002</v>
      </c>
      <c r="BK124" s="71">
        <v>8.9309999999999992</v>
      </c>
      <c r="BL124" s="71">
        <v>26.443000000000001</v>
      </c>
      <c r="BM124" s="71">
        <v>0</v>
      </c>
      <c r="BN124" s="72"/>
      <c r="BO124" s="71">
        <v>0</v>
      </c>
      <c r="BP124" s="71">
        <v>0</v>
      </c>
      <c r="BQ124" s="71">
        <v>9</v>
      </c>
      <c r="BR124" s="71">
        <v>1</v>
      </c>
      <c r="BS124" s="71">
        <v>5</v>
      </c>
      <c r="BT124" s="71">
        <v>0</v>
      </c>
      <c r="BU124"/>
      <c r="BV124" s="70">
        <v>90.495000000000005</v>
      </c>
      <c r="BW124" s="70">
        <v>0</v>
      </c>
      <c r="BX124" s="70">
        <v>0</v>
      </c>
      <c r="BY124" s="70">
        <v>0</v>
      </c>
      <c r="BZ124" s="70">
        <v>0</v>
      </c>
      <c r="CA124" s="70">
        <v>0</v>
      </c>
      <c r="CB124" s="70">
        <v>0</v>
      </c>
      <c r="CC124" s="70">
        <v>0</v>
      </c>
      <c r="CD124" s="70">
        <v>0</v>
      </c>
    </row>
    <row r="125" spans="1:82">
      <c r="A125" s="70" t="s">
        <v>1770</v>
      </c>
      <c r="B125" s="70">
        <v>267</v>
      </c>
      <c r="C125" s="70">
        <v>12</v>
      </c>
      <c r="D125" s="70">
        <v>16</v>
      </c>
      <c r="E125" s="70">
        <v>2015</v>
      </c>
      <c r="F125" s="70" t="s">
        <v>182</v>
      </c>
      <c r="G125" s="70" t="s">
        <v>1578</v>
      </c>
      <c r="H125" s="70" t="s">
        <v>1579</v>
      </c>
      <c r="I125" s="148"/>
      <c r="J125" s="71">
        <v>471.70240796804723</v>
      </c>
      <c r="K125" s="71">
        <v>8.6090187057176841</v>
      </c>
      <c r="L125" s="71">
        <v>5.7435506183524216</v>
      </c>
      <c r="M125" s="71">
        <v>276.07686438057851</v>
      </c>
      <c r="N125" s="71">
        <v>341.45545678225591</v>
      </c>
      <c r="O125" s="71">
        <v>88.882405258149788</v>
      </c>
      <c r="P125" s="71">
        <v>62.283521127455302</v>
      </c>
      <c r="Q125" s="71">
        <v>8.9311461482152801</v>
      </c>
      <c r="R125" s="71">
        <v>65.902906277497863</v>
      </c>
      <c r="S125" s="71">
        <v>10.82405228032683</v>
      </c>
      <c r="T125" s="72"/>
      <c r="U125" s="71">
        <v>18824243</v>
      </c>
      <c r="V125" s="71">
        <v>2662</v>
      </c>
      <c r="W125" s="71">
        <v>119</v>
      </c>
      <c r="X125" s="71">
        <v>45594</v>
      </c>
      <c r="Y125" s="71">
        <v>65298</v>
      </c>
      <c r="Z125" s="71">
        <v>51640</v>
      </c>
      <c r="AA125" s="71">
        <v>12394</v>
      </c>
      <c r="AB125" s="71">
        <v>122927</v>
      </c>
      <c r="AC125" s="71">
        <v>11265026.5</v>
      </c>
      <c r="AD125" s="71">
        <v>10.82405228032683</v>
      </c>
      <c r="AE125" s="72"/>
      <c r="AF125" s="71">
        <v>145272341.19975761</v>
      </c>
      <c r="AG125" s="71">
        <v>5735499.3039653832</v>
      </c>
      <c r="AH125" s="71">
        <v>742651.80314504344</v>
      </c>
      <c r="AI125" s="71">
        <v>289981540.60150999</v>
      </c>
      <c r="AJ125" s="71">
        <v>289207951.6279586</v>
      </c>
      <c r="AK125" s="71">
        <v>0</v>
      </c>
      <c r="AL125" s="71">
        <v>0</v>
      </c>
      <c r="AM125" s="71">
        <v>16846629.690629318</v>
      </c>
      <c r="AN125" s="71">
        <v>0</v>
      </c>
      <c r="AO125" s="71">
        <v>0</v>
      </c>
      <c r="AP125" s="71">
        <v>747786614.22696602</v>
      </c>
      <c r="AQ125" s="72"/>
      <c r="AR125" s="71">
        <v>299</v>
      </c>
      <c r="AS125" s="71">
        <v>29</v>
      </c>
      <c r="AT125" s="71">
        <v>0</v>
      </c>
      <c r="AU125" s="71">
        <v>0</v>
      </c>
      <c r="AV125" s="71">
        <v>0</v>
      </c>
      <c r="AW125" s="71">
        <v>1</v>
      </c>
      <c r="AX125" s="71"/>
      <c r="AY125" s="72"/>
      <c r="AZ125" s="71">
        <v>1187.713</v>
      </c>
      <c r="BA125" s="71">
        <v>1684.54</v>
      </c>
      <c r="BB125" s="71">
        <v>0</v>
      </c>
      <c r="BC125" s="71">
        <v>0</v>
      </c>
      <c r="BD125" s="71">
        <v>0</v>
      </c>
      <c r="BE125" s="71">
        <v>1273.5999999999999</v>
      </c>
      <c r="BF125" s="71"/>
      <c r="BG125" s="72"/>
      <c r="BH125" s="71">
        <v>0</v>
      </c>
      <c r="BI125" s="71">
        <v>0</v>
      </c>
      <c r="BJ125" s="71">
        <v>56.023000000000003</v>
      </c>
      <c r="BK125" s="71">
        <v>8.7720000000000002</v>
      </c>
      <c r="BL125" s="71">
        <v>28.529000000000003</v>
      </c>
      <c r="BM125" s="71">
        <v>0</v>
      </c>
      <c r="BN125" s="72"/>
      <c r="BO125" s="71">
        <v>0</v>
      </c>
      <c r="BP125" s="71">
        <v>0</v>
      </c>
      <c r="BQ125" s="71">
        <v>9</v>
      </c>
      <c r="BR125" s="71">
        <v>1</v>
      </c>
      <c r="BS125" s="71">
        <v>5</v>
      </c>
      <c r="BT125" s="71">
        <v>0</v>
      </c>
      <c r="BU125"/>
      <c r="BV125" s="70">
        <v>91.453999999999994</v>
      </c>
      <c r="BW125" s="70">
        <v>0</v>
      </c>
      <c r="BX125" s="70">
        <v>0</v>
      </c>
      <c r="BY125" s="70">
        <v>0</v>
      </c>
      <c r="BZ125" s="70">
        <v>1.87</v>
      </c>
      <c r="CA125" s="70">
        <v>0</v>
      </c>
      <c r="CB125" s="70">
        <v>0</v>
      </c>
      <c r="CC125" s="70">
        <v>0</v>
      </c>
      <c r="CD125" s="70">
        <v>0</v>
      </c>
    </row>
    <row r="126" spans="1:82">
      <c r="A126" s="70" t="s">
        <v>1771</v>
      </c>
      <c r="B126" s="70">
        <v>268</v>
      </c>
      <c r="C126" s="70">
        <v>13</v>
      </c>
      <c r="D126" s="70">
        <v>16</v>
      </c>
      <c r="E126" s="70">
        <v>2016</v>
      </c>
      <c r="F126" s="70" t="s">
        <v>155</v>
      </c>
      <c r="G126" s="70" t="s">
        <v>1578</v>
      </c>
      <c r="H126" s="70" t="s">
        <v>1579</v>
      </c>
      <c r="I126" s="148"/>
      <c r="J126" s="71">
        <v>448.61817983492847</v>
      </c>
      <c r="K126" s="71">
        <v>8.1206984467271663</v>
      </c>
      <c r="L126" s="71">
        <v>6.1763166693655425</v>
      </c>
      <c r="M126" s="71">
        <v>236.70389354945078</v>
      </c>
      <c r="N126" s="71">
        <v>344.68512607221641</v>
      </c>
      <c r="O126" s="71">
        <v>87.417097229584215</v>
      </c>
      <c r="P126" s="71">
        <v>63.814453881953476</v>
      </c>
      <c r="Q126" s="71">
        <v>8.5301593715743831</v>
      </c>
      <c r="R126" s="71">
        <v>66.592687458947168</v>
      </c>
      <c r="S126" s="71">
        <v>18.31382485293323</v>
      </c>
      <c r="T126" s="72"/>
      <c r="U126" s="71">
        <v>17041257</v>
      </c>
      <c r="V126" s="71">
        <v>2662</v>
      </c>
      <c r="W126" s="71">
        <v>119</v>
      </c>
      <c r="X126" s="71">
        <v>45594</v>
      </c>
      <c r="Y126" s="71">
        <v>64818</v>
      </c>
      <c r="Z126" s="71">
        <v>51413</v>
      </c>
      <c r="AA126" s="71">
        <v>13134</v>
      </c>
      <c r="AB126" s="71">
        <v>120769</v>
      </c>
      <c r="AC126" s="71">
        <v>11373375.514197869</v>
      </c>
      <c r="AD126" s="71">
        <v>18.31382485293323</v>
      </c>
      <c r="AE126" s="72"/>
      <c r="AF126" s="71">
        <v>140581779.6638557</v>
      </c>
      <c r="AG126" s="71">
        <v>5467103.8079112964</v>
      </c>
      <c r="AH126" s="71">
        <v>629433.9977807838</v>
      </c>
      <c r="AI126" s="71">
        <v>289459393.32617068</v>
      </c>
      <c r="AJ126" s="71">
        <v>285155790.97499537</v>
      </c>
      <c r="AK126" s="71">
        <v>0</v>
      </c>
      <c r="AL126" s="71">
        <v>0</v>
      </c>
      <c r="AM126" s="71">
        <v>16563743.256663671</v>
      </c>
      <c r="AN126" s="71">
        <v>0</v>
      </c>
      <c r="AO126" s="71">
        <v>0</v>
      </c>
      <c r="AP126" s="71">
        <v>737857245.02737749</v>
      </c>
      <c r="AQ126" s="72"/>
      <c r="AR126" s="71">
        <v>309</v>
      </c>
      <c r="AS126" s="71">
        <v>30</v>
      </c>
      <c r="AT126" s="71">
        <v>0</v>
      </c>
      <c r="AU126" s="71">
        <v>0</v>
      </c>
      <c r="AV126" s="71">
        <v>0</v>
      </c>
      <c r="AW126" s="71">
        <v>1</v>
      </c>
      <c r="AX126" s="71"/>
      <c r="AY126" s="72"/>
      <c r="AZ126" s="71">
        <v>1230.5129999999999</v>
      </c>
      <c r="BA126" s="71">
        <v>1934.54</v>
      </c>
      <c r="BB126" s="71">
        <v>0</v>
      </c>
      <c r="BC126" s="71">
        <v>0</v>
      </c>
      <c r="BD126" s="71">
        <v>0</v>
      </c>
      <c r="BE126" s="71">
        <v>1273.5999999999999</v>
      </c>
      <c r="BF126" s="71"/>
      <c r="BG126" s="72"/>
      <c r="BH126" s="71">
        <v>0</v>
      </c>
      <c r="BI126" s="71">
        <v>0</v>
      </c>
      <c r="BJ126" s="71">
        <v>54.81</v>
      </c>
      <c r="BK126" s="71">
        <v>7.9009999999999998</v>
      </c>
      <c r="BL126" s="71">
        <v>32.968999999999994</v>
      </c>
      <c r="BM126" s="71">
        <v>0</v>
      </c>
      <c r="BN126" s="72"/>
      <c r="BO126" s="71">
        <v>0</v>
      </c>
      <c r="BP126" s="71">
        <v>0</v>
      </c>
      <c r="BQ126" s="71">
        <v>9</v>
      </c>
      <c r="BR126" s="71">
        <v>1</v>
      </c>
      <c r="BS126" s="71">
        <v>6</v>
      </c>
      <c r="BT126" s="71">
        <v>0</v>
      </c>
      <c r="BU126"/>
      <c r="BV126" s="70">
        <v>93.63</v>
      </c>
      <c r="BW126" s="70">
        <v>0</v>
      </c>
      <c r="BX126" s="70">
        <v>0</v>
      </c>
      <c r="BY126" s="70">
        <v>0</v>
      </c>
      <c r="BZ126" s="70">
        <v>2.0499999999999998</v>
      </c>
      <c r="CA126" s="70">
        <v>0</v>
      </c>
      <c r="CB126" s="70">
        <v>0</v>
      </c>
      <c r="CC126" s="70">
        <v>0</v>
      </c>
      <c r="CD126" s="70">
        <v>0</v>
      </c>
    </row>
    <row r="127" spans="1:82">
      <c r="A127" s="70" t="s">
        <v>1772</v>
      </c>
      <c r="B127" s="70">
        <v>269</v>
      </c>
      <c r="C127" s="70">
        <v>14</v>
      </c>
      <c r="D127" s="70">
        <v>16</v>
      </c>
      <c r="E127" s="70">
        <v>2017</v>
      </c>
      <c r="F127" s="70" t="s">
        <v>156</v>
      </c>
      <c r="G127" s="70" t="s">
        <v>1578</v>
      </c>
      <c r="H127" s="70" t="s">
        <v>1579</v>
      </c>
      <c r="I127" s="148"/>
      <c r="J127" s="71">
        <v>466.64187682252793</v>
      </c>
      <c r="K127" s="71">
        <v>8.2981379164883879</v>
      </c>
      <c r="L127" s="71">
        <v>5.5754231606382554</v>
      </c>
      <c r="M127" s="71">
        <v>237.34062003705617</v>
      </c>
      <c r="N127" s="71">
        <v>335.44177162163356</v>
      </c>
      <c r="O127" s="71">
        <v>85.810023420218954</v>
      </c>
      <c r="P127" s="71">
        <v>63.400556216598083</v>
      </c>
      <c r="Q127" s="71">
        <v>8.1244746898538605</v>
      </c>
      <c r="R127" s="71">
        <v>61.369732775165147</v>
      </c>
      <c r="S127" s="71">
        <v>14.986215516922382</v>
      </c>
      <c r="T127" s="72"/>
      <c r="U127" s="71">
        <v>17441961</v>
      </c>
      <c r="V127" s="71">
        <v>2662</v>
      </c>
      <c r="W127" s="71">
        <v>119</v>
      </c>
      <c r="X127" s="71">
        <v>45594</v>
      </c>
      <c r="Y127" s="71">
        <v>64462</v>
      </c>
      <c r="Z127" s="71">
        <v>51305</v>
      </c>
      <c r="AA127" s="71">
        <v>13132</v>
      </c>
      <c r="AB127" s="71">
        <v>118948</v>
      </c>
      <c r="AC127" s="71">
        <v>10689318</v>
      </c>
      <c r="AD127" s="71">
        <v>14.98621551692238</v>
      </c>
      <c r="AE127" s="72"/>
      <c r="AF127" s="71">
        <v>141389304.28034401</v>
      </c>
      <c r="AG127" s="71">
        <v>5482988.7413564324</v>
      </c>
      <c r="AH127" s="71">
        <v>768920.22440411884</v>
      </c>
      <c r="AI127" s="71">
        <v>282297985.73107803</v>
      </c>
      <c r="AJ127" s="71">
        <v>257159130.7180976</v>
      </c>
      <c r="AK127" s="71">
        <v>0</v>
      </c>
      <c r="AL127" s="71">
        <v>0</v>
      </c>
      <c r="AM127" s="71">
        <v>16339515.90100294</v>
      </c>
      <c r="AN127" s="71">
        <v>0</v>
      </c>
      <c r="AO127" s="71">
        <v>0</v>
      </c>
      <c r="AP127" s="71">
        <v>703437845.59628308</v>
      </c>
      <c r="AQ127" s="72"/>
      <c r="AR127" s="71">
        <v>320</v>
      </c>
      <c r="AS127" s="71">
        <v>30</v>
      </c>
      <c r="AT127" s="71">
        <v>1</v>
      </c>
      <c r="AU127" s="71">
        <v>0</v>
      </c>
      <c r="AV127" s="71">
        <v>0</v>
      </c>
      <c r="AW127" s="71">
        <v>1</v>
      </c>
      <c r="AX127" s="71"/>
      <c r="AY127" s="72"/>
      <c r="AZ127" s="71">
        <v>1281.019</v>
      </c>
      <c r="BA127" s="71">
        <v>1934.54</v>
      </c>
      <c r="BB127" s="71">
        <v>6600</v>
      </c>
      <c r="BC127" s="71">
        <v>0</v>
      </c>
      <c r="BD127" s="71">
        <v>0</v>
      </c>
      <c r="BE127" s="71">
        <v>1273.5999999999999</v>
      </c>
      <c r="BF127" s="71"/>
      <c r="BG127" s="72"/>
      <c r="BH127" s="71">
        <v>0</v>
      </c>
      <c r="BI127" s="71">
        <v>0</v>
      </c>
      <c r="BJ127" s="71">
        <v>48.993000000000002</v>
      </c>
      <c r="BK127" s="71">
        <v>8.0609999999999999</v>
      </c>
      <c r="BL127" s="71">
        <v>25.550999999999998</v>
      </c>
      <c r="BM127" s="71">
        <v>0</v>
      </c>
      <c r="BN127" s="72"/>
      <c r="BO127" s="71">
        <v>0</v>
      </c>
      <c r="BP127" s="71">
        <v>0</v>
      </c>
      <c r="BQ127" s="71">
        <v>9</v>
      </c>
      <c r="BR127" s="71">
        <v>1</v>
      </c>
      <c r="BS127" s="71">
        <v>5</v>
      </c>
      <c r="BT127" s="71">
        <v>0</v>
      </c>
      <c r="BU127"/>
      <c r="BV127" s="70">
        <v>80.53</v>
      </c>
      <c r="BW127" s="70">
        <v>0</v>
      </c>
      <c r="BX127" s="70">
        <v>0</v>
      </c>
      <c r="BY127" s="70">
        <v>0</v>
      </c>
      <c r="BZ127" s="70">
        <v>2.0750000000000002</v>
      </c>
      <c r="CA127" s="70">
        <v>0</v>
      </c>
      <c r="CB127" s="70">
        <v>0</v>
      </c>
      <c r="CC127" s="70">
        <v>0</v>
      </c>
      <c r="CD127" s="70">
        <v>0</v>
      </c>
    </row>
    <row r="128" spans="1:82">
      <c r="A128" s="70" t="s">
        <v>1773</v>
      </c>
      <c r="B128" s="70">
        <v>270</v>
      </c>
      <c r="C128" s="70">
        <v>15</v>
      </c>
      <c r="D128" s="70">
        <v>16</v>
      </c>
      <c r="E128" s="70">
        <v>2018</v>
      </c>
      <c r="F128" s="70" t="s">
        <v>183</v>
      </c>
      <c r="G128" s="70" t="s">
        <v>1578</v>
      </c>
      <c r="H128" s="70" t="s">
        <v>1579</v>
      </c>
      <c r="I128" s="148"/>
      <c r="J128" s="71">
        <v>448.27194759967205</v>
      </c>
      <c r="K128" s="71">
        <v>7.7233188154507157</v>
      </c>
      <c r="L128" s="71">
        <v>5.1147326157379824</v>
      </c>
      <c r="M128" s="71">
        <v>238.5112021031799</v>
      </c>
      <c r="N128" s="71">
        <v>305.22797184383057</v>
      </c>
      <c r="O128" s="71">
        <v>83.795765102054659</v>
      </c>
      <c r="P128" s="71">
        <v>62.544797428543859</v>
      </c>
      <c r="Q128" s="71">
        <v>7.3857051329612302</v>
      </c>
      <c r="R128" s="71">
        <v>66.555979533506559</v>
      </c>
      <c r="S128" s="71">
        <v>18.104267776143605</v>
      </c>
      <c r="T128" s="72"/>
      <c r="U128" s="71">
        <v>17507346</v>
      </c>
      <c r="V128" s="71">
        <v>2662</v>
      </c>
      <c r="W128" s="71">
        <v>119</v>
      </c>
      <c r="X128" s="71">
        <v>45594</v>
      </c>
      <c r="Y128" s="71">
        <v>63709</v>
      </c>
      <c r="Z128" s="71">
        <v>51060</v>
      </c>
      <c r="AA128" s="71">
        <v>13085</v>
      </c>
      <c r="AB128" s="71">
        <v>116529</v>
      </c>
      <c r="AC128" s="71">
        <v>11547220</v>
      </c>
      <c r="AD128" s="71">
        <v>18.104267776143601</v>
      </c>
      <c r="AE128" s="72"/>
      <c r="AF128" s="71">
        <v>142462065.41275081</v>
      </c>
      <c r="AG128" s="71">
        <v>4960793.1601135889</v>
      </c>
      <c r="AH128" s="71">
        <v>724707.40611231048</v>
      </c>
      <c r="AI128" s="71">
        <v>288566204.87994272</v>
      </c>
      <c r="AJ128" s="71">
        <v>236094470.755887</v>
      </c>
      <c r="AK128" s="71">
        <v>0</v>
      </c>
      <c r="AL128" s="71">
        <v>0</v>
      </c>
      <c r="AM128" s="71">
        <v>16040346.28011773</v>
      </c>
      <c r="AN128" s="71">
        <v>0</v>
      </c>
      <c r="AO128" s="71">
        <v>0</v>
      </c>
      <c r="AP128" s="71">
        <v>688848587.89492416</v>
      </c>
      <c r="AQ128" s="72"/>
      <c r="AR128" s="71">
        <v>329</v>
      </c>
      <c r="AS128" s="71">
        <v>32</v>
      </c>
      <c r="AT128" s="71">
        <v>1</v>
      </c>
      <c r="AU128" s="71">
        <v>0</v>
      </c>
      <c r="AV128" s="71">
        <v>0</v>
      </c>
      <c r="AW128" s="71">
        <v>1</v>
      </c>
      <c r="AX128" s="71"/>
      <c r="AY128" s="72"/>
      <c r="AZ128" s="71">
        <v>1340.7190000000001</v>
      </c>
      <c r="BA128" s="71">
        <v>2233.64</v>
      </c>
      <c r="BB128" s="71">
        <v>6600</v>
      </c>
      <c r="BC128" s="71">
        <v>0</v>
      </c>
      <c r="BD128" s="71">
        <v>0</v>
      </c>
      <c r="BE128" s="71">
        <v>1273.5999999999999</v>
      </c>
      <c r="BF128" s="71"/>
      <c r="BG128" s="72"/>
      <c r="BH128" s="71">
        <v>0</v>
      </c>
      <c r="BI128" s="71">
        <v>0</v>
      </c>
      <c r="BJ128" s="71">
        <v>42.438000000000002</v>
      </c>
      <c r="BK128" s="71">
        <v>8.7449999999999992</v>
      </c>
      <c r="BL128" s="71">
        <v>45.343000000000004</v>
      </c>
      <c r="BM128" s="71">
        <v>0</v>
      </c>
      <c r="BN128" s="72"/>
      <c r="BO128" s="71">
        <v>0</v>
      </c>
      <c r="BP128" s="71">
        <v>0</v>
      </c>
      <c r="BQ128" s="71">
        <v>8</v>
      </c>
      <c r="BR128" s="71">
        <v>1</v>
      </c>
      <c r="BS128" s="71">
        <v>6</v>
      </c>
      <c r="BT128" s="71">
        <v>0</v>
      </c>
      <c r="BU128"/>
      <c r="BV128" s="70">
        <v>76.677000000000007</v>
      </c>
      <c r="BW128" s="70">
        <v>0</v>
      </c>
      <c r="BX128" s="70">
        <v>17.856000000000002</v>
      </c>
      <c r="BY128" s="70">
        <v>0</v>
      </c>
      <c r="BZ128" s="70">
        <v>1.9930000000000001</v>
      </c>
      <c r="CA128" s="70">
        <v>0</v>
      </c>
      <c r="CB128" s="70">
        <v>0</v>
      </c>
      <c r="CC128" s="70">
        <v>0</v>
      </c>
      <c r="CD128" s="70">
        <v>0</v>
      </c>
    </row>
    <row r="129" spans="1:82">
      <c r="A129" s="70" t="s">
        <v>1774</v>
      </c>
      <c r="B129" s="70">
        <v>271</v>
      </c>
      <c r="C129" s="70">
        <v>16</v>
      </c>
      <c r="D129" s="70">
        <v>16</v>
      </c>
      <c r="E129" s="70">
        <v>2019</v>
      </c>
      <c r="F129" s="70" t="s">
        <v>158</v>
      </c>
      <c r="G129" s="70" t="s">
        <v>1578</v>
      </c>
      <c r="H129" s="70" t="s">
        <v>1579</v>
      </c>
      <c r="I129" s="148"/>
      <c r="J129" s="71">
        <v>415.02490432215336</v>
      </c>
      <c r="K129" s="71">
        <v>7.166671152490709</v>
      </c>
      <c r="L129" s="71">
        <v>5.1376483630597969</v>
      </c>
      <c r="M129" s="71">
        <v>213.96620580714406</v>
      </c>
      <c r="N129" s="71">
        <v>306.25239023066166</v>
      </c>
      <c r="O129" s="71">
        <v>81.012094283153942</v>
      </c>
      <c r="P129" s="71">
        <v>58.393184747104904</v>
      </c>
      <c r="Q129" s="71">
        <v>7.0611918713192701</v>
      </c>
      <c r="R129" s="71">
        <v>63.376703828829292</v>
      </c>
      <c r="S129" s="71">
        <v>15.566856826788518</v>
      </c>
      <c r="T129" s="72"/>
      <c r="U129" s="71">
        <v>17050924</v>
      </c>
      <c r="V129" s="71">
        <v>2662</v>
      </c>
      <c r="W129" s="71">
        <v>119</v>
      </c>
      <c r="X129" s="71">
        <v>45594</v>
      </c>
      <c r="Y129" s="71">
        <v>63143</v>
      </c>
      <c r="Z129" s="71">
        <v>50719</v>
      </c>
      <c r="AA129" s="71">
        <v>12125</v>
      </c>
      <c r="AB129" s="71">
        <v>114425</v>
      </c>
      <c r="AC129" s="71">
        <v>11175722.5</v>
      </c>
      <c r="AD129" s="71">
        <v>15.56685682678852</v>
      </c>
      <c r="AE129" s="72"/>
      <c r="AF129" s="71">
        <v>136148731.2964853</v>
      </c>
      <c r="AG129" s="71">
        <v>4959324.130035338</v>
      </c>
      <c r="AH129" s="71">
        <v>782467.52694017836</v>
      </c>
      <c r="AI129" s="71">
        <v>282770925.39234948</v>
      </c>
      <c r="AJ129" s="71">
        <v>246830570.6420832</v>
      </c>
      <c r="AK129" s="71">
        <v>0</v>
      </c>
      <c r="AL129" s="71">
        <v>0</v>
      </c>
      <c r="AM129" s="71">
        <v>15583823.609061185</v>
      </c>
      <c r="AN129" s="71">
        <v>0</v>
      </c>
      <c r="AO129" s="71">
        <v>0</v>
      </c>
      <c r="AP129" s="71">
        <v>687075842.5969547</v>
      </c>
      <c r="AQ129" s="72"/>
      <c r="AR129" s="71">
        <v>339</v>
      </c>
      <c r="AS129" s="71">
        <v>35</v>
      </c>
      <c r="AT129" s="71">
        <v>2</v>
      </c>
      <c r="AU129" s="71">
        <v>0</v>
      </c>
      <c r="AV129" s="71">
        <v>0</v>
      </c>
      <c r="AW129" s="71">
        <v>1</v>
      </c>
      <c r="AX129" s="71"/>
      <c r="AY129" s="72"/>
      <c r="AZ129" s="71">
        <v>1387.374</v>
      </c>
      <c r="BA129" s="71">
        <v>4485.4400000000014</v>
      </c>
      <c r="BB129" s="71">
        <v>40600</v>
      </c>
      <c r="BC129" s="71">
        <v>0</v>
      </c>
      <c r="BD129" s="71">
        <v>0</v>
      </c>
      <c r="BE129" s="71">
        <v>1273.5999999999999</v>
      </c>
      <c r="BF129" s="71"/>
      <c r="BG129" s="72"/>
      <c r="BH129" s="71">
        <v>0</v>
      </c>
      <c r="BI129" s="71">
        <v>0</v>
      </c>
      <c r="BJ129" s="71">
        <v>47.253</v>
      </c>
      <c r="BK129" s="71">
        <v>25.187999999999999</v>
      </c>
      <c r="BL129" s="71">
        <v>46.697000000000003</v>
      </c>
      <c r="BM129" s="71">
        <v>0</v>
      </c>
      <c r="BN129" s="72"/>
      <c r="BO129" s="71">
        <v>0</v>
      </c>
      <c r="BP129" s="71">
        <v>0</v>
      </c>
      <c r="BQ129" s="71">
        <v>9</v>
      </c>
      <c r="BR129" s="71">
        <v>1</v>
      </c>
      <c r="BS129" s="71">
        <v>6</v>
      </c>
      <c r="BT129" s="71">
        <v>0</v>
      </c>
      <c r="BU129"/>
      <c r="BV129" s="70">
        <v>99.938000000000002</v>
      </c>
      <c r="BW129" s="70">
        <v>0</v>
      </c>
      <c r="BX129" s="70">
        <v>17.277000000000001</v>
      </c>
      <c r="BY129" s="70">
        <v>0</v>
      </c>
      <c r="BZ129" s="70">
        <v>1.923</v>
      </c>
      <c r="CA129" s="70">
        <v>0</v>
      </c>
      <c r="CB129" s="70">
        <v>0</v>
      </c>
      <c r="CC129" s="70">
        <v>0</v>
      </c>
      <c r="CD129" s="70">
        <v>0</v>
      </c>
    </row>
    <row r="130" spans="1:82">
      <c r="A130" s="70" t="s">
        <v>1775</v>
      </c>
      <c r="B130" s="70">
        <v>272</v>
      </c>
      <c r="C130" s="70">
        <v>17</v>
      </c>
      <c r="D130" s="70">
        <v>16</v>
      </c>
      <c r="E130" s="70">
        <v>2020</v>
      </c>
      <c r="F130" s="70" t="s">
        <v>159</v>
      </c>
      <c r="G130" s="70" t="s">
        <v>1578</v>
      </c>
      <c r="H130" s="70" t="s">
        <v>1579</v>
      </c>
      <c r="I130" s="148"/>
      <c r="J130" s="71">
        <v>355.17094991379031</v>
      </c>
      <c r="K130" s="71">
        <v>7.0128791196151283</v>
      </c>
      <c r="L130" s="71">
        <v>6.9966448311182603</v>
      </c>
      <c r="M130" s="71">
        <v>186.87616353176048</v>
      </c>
      <c r="N130" s="71">
        <v>278.18593947332408</v>
      </c>
      <c r="O130" s="71">
        <v>70.5946025689951</v>
      </c>
      <c r="P130" s="71">
        <v>55.75345739112845</v>
      </c>
      <c r="Q130" s="71">
        <v>6.6301333462085399</v>
      </c>
      <c r="R130" s="71">
        <v>57.657609617180242</v>
      </c>
      <c r="S130" s="71">
        <v>9.797116155713848</v>
      </c>
      <c r="T130" s="72"/>
      <c r="U130" s="71">
        <v>16541180</v>
      </c>
      <c r="V130" s="71">
        <v>2410</v>
      </c>
      <c r="W130" s="71">
        <v>144</v>
      </c>
      <c r="X130" s="71">
        <v>41875</v>
      </c>
      <c r="Y130" s="71">
        <v>62578</v>
      </c>
      <c r="Z130" s="71">
        <v>50445</v>
      </c>
      <c r="AA130" s="71">
        <v>12305</v>
      </c>
      <c r="AB130" s="71">
        <v>112450</v>
      </c>
      <c r="AC130" s="71">
        <v>10220951</v>
      </c>
      <c r="AD130" s="71">
        <v>9.797116155713848</v>
      </c>
      <c r="AE130" s="72"/>
      <c r="AF130" s="71">
        <v>129152002.2923986</v>
      </c>
      <c r="AG130" s="71">
        <v>4493155.8311830778</v>
      </c>
      <c r="AH130" s="71">
        <v>1026045.986789153</v>
      </c>
      <c r="AI130" s="71">
        <v>240432919.43144381</v>
      </c>
      <c r="AJ130" s="71">
        <v>256975794.8347308</v>
      </c>
      <c r="AK130" s="71"/>
      <c r="AL130" s="71"/>
      <c r="AM130" s="71">
        <v>14675974.345557658</v>
      </c>
      <c r="AN130" s="71"/>
      <c r="AO130" s="71"/>
      <c r="AP130" s="71">
        <v>646755892.72210312</v>
      </c>
      <c r="AQ130" s="72"/>
      <c r="AR130" s="71">
        <v>367</v>
      </c>
      <c r="AS130" s="71">
        <v>38</v>
      </c>
      <c r="AT130" s="71">
        <v>2</v>
      </c>
      <c r="AU130" s="71">
        <v>0</v>
      </c>
      <c r="AV130" s="71">
        <v>0</v>
      </c>
      <c r="AW130" s="71">
        <v>1</v>
      </c>
      <c r="AX130" s="71"/>
      <c r="AY130" s="72"/>
      <c r="AZ130" s="71">
        <v>1573.8740000000009</v>
      </c>
      <c r="BA130" s="71">
        <v>6775.84</v>
      </c>
      <c r="BB130" s="71">
        <v>40600</v>
      </c>
      <c r="BC130" s="71">
        <v>0</v>
      </c>
      <c r="BD130" s="71">
        <v>0</v>
      </c>
      <c r="BE130" s="71">
        <v>1273.5999999999999</v>
      </c>
      <c r="BF130" s="71"/>
      <c r="BG130" s="72"/>
      <c r="BH130" s="71">
        <v>0</v>
      </c>
      <c r="BI130" s="71">
        <v>0</v>
      </c>
      <c r="BJ130" s="71">
        <v>46.566000000000003</v>
      </c>
      <c r="BK130" s="71">
        <v>24.763999999999999</v>
      </c>
      <c r="BL130" s="71">
        <v>47.451999999999998</v>
      </c>
      <c r="BM130" s="71">
        <v>0</v>
      </c>
      <c r="BN130" s="72"/>
      <c r="BO130" s="71">
        <v>0</v>
      </c>
      <c r="BP130" s="71">
        <v>0</v>
      </c>
      <c r="BQ130" s="71">
        <v>10</v>
      </c>
      <c r="BR130" s="71">
        <v>1</v>
      </c>
      <c r="BS130" s="71">
        <v>7</v>
      </c>
      <c r="BT130" s="71">
        <v>0</v>
      </c>
      <c r="BU130"/>
      <c r="BV130" s="70">
        <v>100.477</v>
      </c>
      <c r="BW130" s="70">
        <v>0</v>
      </c>
      <c r="BX130" s="70">
        <v>16.538</v>
      </c>
      <c r="BY130" s="70">
        <v>0</v>
      </c>
      <c r="BZ130" s="70">
        <v>1.7669999999999999</v>
      </c>
      <c r="CA130" s="70">
        <v>0</v>
      </c>
      <c r="CB130" s="70">
        <v>0</v>
      </c>
      <c r="CC130" s="70">
        <v>0</v>
      </c>
      <c r="CD130" s="70">
        <v>0</v>
      </c>
    </row>
    <row r="131" spans="1:82">
      <c r="A131" s="70" t="s">
        <v>1776</v>
      </c>
      <c r="B131" s="70">
        <v>272</v>
      </c>
      <c r="C131" s="70">
        <v>18</v>
      </c>
      <c r="D131" s="70">
        <v>16</v>
      </c>
      <c r="E131" s="70">
        <v>2021</v>
      </c>
      <c r="F131" s="70" t="s">
        <v>160</v>
      </c>
      <c r="G131" s="70" t="s">
        <v>1578</v>
      </c>
      <c r="H131" s="70" t="s">
        <v>1579</v>
      </c>
      <c r="I131" s="148"/>
      <c r="J131" s="71">
        <v>420.71374192298401</v>
      </c>
      <c r="K131" s="71">
        <v>6.7553492477470591</v>
      </c>
      <c r="L131" s="71">
        <v>6.385060716250468</v>
      </c>
      <c r="M131" s="71">
        <v>189.79451397763239</v>
      </c>
      <c r="N131" s="71">
        <v>271.98569888025526</v>
      </c>
      <c r="O131" s="71">
        <v>68.001634839401575</v>
      </c>
      <c r="P131" s="71">
        <v>57.353106015793742</v>
      </c>
      <c r="Q131" s="71">
        <v>6.4474547214692697</v>
      </c>
      <c r="R131" s="71">
        <v>59.187181551070616</v>
      </c>
      <c r="S131" s="71">
        <v>8.9446445813292694</v>
      </c>
      <c r="T131" s="72"/>
      <c r="U131" s="71">
        <v>20121353</v>
      </c>
      <c r="V131" s="71">
        <v>2410</v>
      </c>
      <c r="W131" s="71">
        <v>144</v>
      </c>
      <c r="X131" s="71">
        <v>41875</v>
      </c>
      <c r="Y131" s="71">
        <v>61929</v>
      </c>
      <c r="Z131" s="71">
        <v>50033</v>
      </c>
      <c r="AA131" s="71">
        <v>12343</v>
      </c>
      <c r="AB131" s="71">
        <v>110426</v>
      </c>
      <c r="AC131" s="71">
        <v>10178565.499999998</v>
      </c>
      <c r="AD131" s="71">
        <v>8.9446445813292694</v>
      </c>
      <c r="AE131" s="72"/>
      <c r="AF131" s="71">
        <v>154120903.03414139</v>
      </c>
      <c r="AG131" s="71">
        <v>4570745.5796406241</v>
      </c>
      <c r="AH131" s="71">
        <v>919909.9393195475</v>
      </c>
      <c r="AI131" s="71">
        <v>263826184.3733955</v>
      </c>
      <c r="AJ131" s="71">
        <v>247728624.71734819</v>
      </c>
      <c r="AK131" s="71">
        <v>0</v>
      </c>
      <c r="AL131" s="71">
        <v>0</v>
      </c>
      <c r="AM131" s="71">
        <v>14494946.075064447</v>
      </c>
      <c r="AN131" s="71">
        <v>0</v>
      </c>
      <c r="AO131" s="71">
        <v>0</v>
      </c>
      <c r="AP131" s="71">
        <v>685661313.71890974</v>
      </c>
      <c r="AQ131" s="72"/>
      <c r="AR131" s="71">
        <v>394</v>
      </c>
      <c r="AS131" s="71">
        <v>41</v>
      </c>
      <c r="AT131" s="71">
        <v>2</v>
      </c>
      <c r="AU131" s="71">
        <v>0</v>
      </c>
      <c r="AV131" s="71">
        <v>0</v>
      </c>
      <c r="AW131" s="71">
        <v>1</v>
      </c>
      <c r="AX131" s="71"/>
      <c r="AY131" s="72"/>
      <c r="AZ131" s="71">
        <v>1742.094000000001</v>
      </c>
      <c r="BA131" s="71">
        <v>7640.84</v>
      </c>
      <c r="BB131" s="71">
        <v>40600</v>
      </c>
      <c r="BC131" s="71">
        <v>0</v>
      </c>
      <c r="BD131" s="71">
        <v>0</v>
      </c>
      <c r="BE131" s="71">
        <v>1273.5999999999999</v>
      </c>
      <c r="BF131" s="71"/>
      <c r="BG131" s="72"/>
      <c r="BH131" s="71">
        <v>0</v>
      </c>
      <c r="BI131" s="71">
        <v>0</v>
      </c>
      <c r="BJ131" s="71">
        <v>48.122999999999998</v>
      </c>
      <c r="BK131" s="71">
        <v>20.984000000000002</v>
      </c>
      <c r="BL131" s="71">
        <v>49.460999999999999</v>
      </c>
      <c r="BM131" s="71">
        <v>0</v>
      </c>
      <c r="BN131" s="72"/>
      <c r="BO131" s="71">
        <v>0</v>
      </c>
      <c r="BP131" s="71">
        <v>0</v>
      </c>
      <c r="BQ131" s="71">
        <v>10</v>
      </c>
      <c r="BR131" s="71">
        <v>1</v>
      </c>
      <c r="BS131" s="71">
        <v>8</v>
      </c>
      <c r="BT131" s="71">
        <v>0</v>
      </c>
      <c r="BU131"/>
      <c r="BV131" s="70">
        <v>100.327</v>
      </c>
      <c r="BW131" s="70">
        <v>0</v>
      </c>
      <c r="BX131" s="70">
        <v>16.474</v>
      </c>
      <c r="BY131" s="70">
        <v>0</v>
      </c>
      <c r="BZ131" s="70">
        <v>1.7669999999999999</v>
      </c>
      <c r="CA131" s="70">
        <v>0</v>
      </c>
      <c r="CB131" s="70">
        <v>0</v>
      </c>
      <c r="CC131" s="70">
        <v>0</v>
      </c>
      <c r="CD131" s="70">
        <v>0</v>
      </c>
    </row>
    <row r="132" spans="1:82">
      <c r="A132" s="70" t="s">
        <v>1585</v>
      </c>
      <c r="B132" s="70">
        <v>272</v>
      </c>
      <c r="C132" s="70">
        <v>19</v>
      </c>
      <c r="D132" s="70">
        <v>16</v>
      </c>
      <c r="E132" s="70">
        <v>2022</v>
      </c>
      <c r="F132" s="70" t="s">
        <v>161</v>
      </c>
      <c r="G132" s="70" t="s">
        <v>1578</v>
      </c>
      <c r="H132" s="70" t="s">
        <v>1579</v>
      </c>
      <c r="I132" s="148"/>
      <c r="J132" s="71">
        <v>370.23391381400921</v>
      </c>
      <c r="K132" s="71">
        <v>6.4618568655313418</v>
      </c>
      <c r="L132" s="71">
        <v>5.7250499621219983</v>
      </c>
      <c r="M132" s="71">
        <v>193.50545824428477</v>
      </c>
      <c r="N132" s="71">
        <v>265.62104590054753</v>
      </c>
      <c r="O132" s="71">
        <v>71.053268073803324</v>
      </c>
      <c r="P132" s="71">
        <v>57.6040911908403</v>
      </c>
      <c r="Q132" s="71">
        <v>6.3902036644589826</v>
      </c>
      <c r="R132" s="71">
        <v>54.0528905123548</v>
      </c>
      <c r="S132" s="71">
        <v>10.369158014033079</v>
      </c>
      <c r="T132" s="72"/>
      <c r="U132" s="71">
        <v>21778190</v>
      </c>
      <c r="V132" s="71">
        <v>2410</v>
      </c>
      <c r="W132" s="71">
        <v>144</v>
      </c>
      <c r="X132" s="71">
        <v>41875</v>
      </c>
      <c r="Y132" s="71">
        <v>61411</v>
      </c>
      <c r="Z132" s="71">
        <v>49670</v>
      </c>
      <c r="AA132" s="71">
        <v>12586</v>
      </c>
      <c r="AB132" s="71">
        <v>108548</v>
      </c>
      <c r="AC132" s="71">
        <v>9412356.5</v>
      </c>
      <c r="AD132" s="71">
        <v>10.369158014033079</v>
      </c>
      <c r="AE132" s="72"/>
      <c r="AF132" s="71">
        <v>148712932.11245972</v>
      </c>
      <c r="AG132" s="71">
        <v>4610897.622100424</v>
      </c>
      <c r="AH132" s="71">
        <v>1021108.4895426059</v>
      </c>
      <c r="AI132" s="71">
        <v>262012214.58060542</v>
      </c>
      <c r="AJ132" s="71">
        <v>250057282.09708402</v>
      </c>
      <c r="AK132" s="71">
        <v>0</v>
      </c>
      <c r="AL132" s="71">
        <v>0</v>
      </c>
      <c r="AM132" s="71">
        <v>14016509.553303581</v>
      </c>
      <c r="AN132" s="71">
        <v>0</v>
      </c>
      <c r="AO132" s="71">
        <v>0</v>
      </c>
      <c r="AP132" s="71">
        <v>680430944.45509577</v>
      </c>
      <c r="AQ132" s="72"/>
      <c r="AR132" s="71">
        <v>434</v>
      </c>
      <c r="AS132" s="71">
        <v>42</v>
      </c>
      <c r="AT132" s="71">
        <v>2</v>
      </c>
      <c r="AU132" s="71">
        <v>0</v>
      </c>
      <c r="AV132" s="71">
        <v>0</v>
      </c>
      <c r="AW132" s="71">
        <v>1</v>
      </c>
      <c r="AX132" s="71"/>
      <c r="AY132" s="72"/>
      <c r="AZ132" s="71">
        <v>1994.1940000000018</v>
      </c>
      <c r="BA132" s="71">
        <v>7668.34</v>
      </c>
      <c r="BB132" s="71">
        <v>40600</v>
      </c>
      <c r="BC132" s="71">
        <v>0</v>
      </c>
      <c r="BD132" s="71">
        <v>0</v>
      </c>
      <c r="BE132" s="71">
        <v>1273.5999999999999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1777</v>
      </c>
      <c r="B133" s="70">
        <v>272</v>
      </c>
      <c r="C133" s="70">
        <v>20</v>
      </c>
      <c r="D133" s="70">
        <v>16</v>
      </c>
      <c r="E133" s="70">
        <v>2023</v>
      </c>
      <c r="F133" s="70" t="s">
        <v>1539</v>
      </c>
      <c r="G133" s="70" t="s">
        <v>1578</v>
      </c>
      <c r="H133" s="70" t="s">
        <v>1579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466</v>
      </c>
      <c r="AS133" s="71">
        <v>43</v>
      </c>
      <c r="AT133" s="71">
        <v>2</v>
      </c>
      <c r="AU133" s="71">
        <v>0</v>
      </c>
      <c r="AV133" s="71">
        <v>0</v>
      </c>
      <c r="AW133" s="71">
        <v>1</v>
      </c>
      <c r="AX133" s="71"/>
      <c r="AY133" s="72"/>
      <c r="AZ133" s="71">
        <v>2198.6940000000022</v>
      </c>
      <c r="BA133" s="71">
        <v>9418.34</v>
      </c>
      <c r="BB133" s="71">
        <v>40600</v>
      </c>
      <c r="BC133" s="71">
        <v>0</v>
      </c>
      <c r="BD133" s="71">
        <v>0</v>
      </c>
      <c r="BE133" s="71">
        <v>1273.5999999999999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1577</v>
      </c>
      <c r="B134" s="70">
        <v>272</v>
      </c>
      <c r="C134" s="70">
        <v>21</v>
      </c>
      <c r="D134" s="70">
        <v>16</v>
      </c>
      <c r="E134" s="70">
        <v>2024</v>
      </c>
      <c r="F134" s="70" t="s">
        <v>1554</v>
      </c>
      <c r="G134" s="70" t="s">
        <v>1578</v>
      </c>
      <c r="H134" s="70" t="s">
        <v>1579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1778</v>
      </c>
      <c r="B135" s="70">
        <v>69</v>
      </c>
      <c r="C135" s="70">
        <v>1</v>
      </c>
      <c r="D135" s="70">
        <v>5</v>
      </c>
      <c r="E135" s="70">
        <v>1990</v>
      </c>
      <c r="F135" s="70" t="s">
        <v>787</v>
      </c>
      <c r="G135" s="70" t="s">
        <v>1779</v>
      </c>
      <c r="H135" s="70" t="s">
        <v>1780</v>
      </c>
      <c r="I135" s="148"/>
      <c r="J135" s="71">
        <v>227.2719326813818</v>
      </c>
      <c r="K135" s="71">
        <v>10.237217069882179</v>
      </c>
      <c r="L135" s="71">
        <v>2.1174116612575071</v>
      </c>
      <c r="M135" s="71">
        <v>84.717360134050978</v>
      </c>
      <c r="N135" s="71">
        <v>105.9039805584674</v>
      </c>
      <c r="O135" s="71">
        <v>89.588991902380798</v>
      </c>
      <c r="P135" s="71">
        <v>78.929672159430368</v>
      </c>
      <c r="Q135" s="71">
        <v>6.5415756710611799</v>
      </c>
      <c r="R135" s="71">
        <v>0</v>
      </c>
      <c r="S135" s="71">
        <v>6.4756197724933777</v>
      </c>
      <c r="T135" s="72"/>
      <c r="U135" s="71">
        <v>19004979</v>
      </c>
      <c r="V135" s="71">
        <v>2748</v>
      </c>
      <c r="W135" s="71">
        <v>28</v>
      </c>
      <c r="X135" s="71">
        <v>29810</v>
      </c>
      <c r="Y135" s="71">
        <v>30541</v>
      </c>
      <c r="Z135" s="71">
        <v>36849</v>
      </c>
      <c r="AA135" s="71">
        <v>19165</v>
      </c>
      <c r="AB135" s="71">
        <v>106213</v>
      </c>
      <c r="AC135" s="71">
        <v>0</v>
      </c>
      <c r="AD135" s="71">
        <v>6.4756197724933777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1781</v>
      </c>
      <c r="B136" s="70">
        <v>70</v>
      </c>
      <c r="C136" s="70">
        <v>2</v>
      </c>
      <c r="D136" s="70">
        <v>5</v>
      </c>
      <c r="E136" s="70">
        <v>2005</v>
      </c>
      <c r="F136" s="70" t="s">
        <v>789</v>
      </c>
      <c r="G136" s="70" t="s">
        <v>1779</v>
      </c>
      <c r="H136" s="70" t="s">
        <v>1780</v>
      </c>
      <c r="I136" s="148"/>
      <c r="J136" s="71">
        <v>121.1355394748839</v>
      </c>
      <c r="K136" s="71">
        <v>7.327118457292972</v>
      </c>
      <c r="L136" s="71">
        <v>2.090467430297124</v>
      </c>
      <c r="M136" s="71">
        <v>146.05257790986229</v>
      </c>
      <c r="N136" s="71">
        <v>164.78491687021739</v>
      </c>
      <c r="O136" s="71">
        <v>137.98883213009779</v>
      </c>
      <c r="P136" s="71">
        <v>80.091523692461024</v>
      </c>
      <c r="Q136" s="71">
        <v>6.8440761989752001</v>
      </c>
      <c r="R136" s="71">
        <v>0</v>
      </c>
      <c r="S136" s="71">
        <v>10.687762940000001</v>
      </c>
      <c r="T136" s="72"/>
      <c r="U136" s="71">
        <v>10581986</v>
      </c>
      <c r="V136" s="71">
        <v>2665</v>
      </c>
      <c r="W136" s="71">
        <v>29</v>
      </c>
      <c r="X136" s="71">
        <v>27251</v>
      </c>
      <c r="Y136" s="71">
        <v>40637</v>
      </c>
      <c r="Z136" s="71">
        <v>65678</v>
      </c>
      <c r="AA136" s="71">
        <v>15927</v>
      </c>
      <c r="AB136" s="71">
        <v>116170</v>
      </c>
      <c r="AC136" s="71">
        <v>0</v>
      </c>
      <c r="AD136" s="71">
        <v>10.687762940000001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1782</v>
      </c>
      <c r="B137" s="70">
        <v>71</v>
      </c>
      <c r="C137" s="70">
        <v>3</v>
      </c>
      <c r="D137" s="70">
        <v>5</v>
      </c>
      <c r="E137" s="70">
        <v>2006</v>
      </c>
      <c r="F137" s="70" t="s">
        <v>790</v>
      </c>
      <c r="G137" s="70" t="s">
        <v>1779</v>
      </c>
      <c r="H137" s="70" t="s">
        <v>1780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1783</v>
      </c>
      <c r="B138" s="70">
        <v>72</v>
      </c>
      <c r="C138" s="70">
        <v>4</v>
      </c>
      <c r="D138" s="70">
        <v>5</v>
      </c>
      <c r="E138" s="70">
        <v>2007</v>
      </c>
      <c r="F138" s="70" t="s">
        <v>791</v>
      </c>
      <c r="G138" s="70" t="s">
        <v>1779</v>
      </c>
      <c r="H138" s="70" t="s">
        <v>1780</v>
      </c>
      <c r="I138" s="148"/>
      <c r="J138" s="71">
        <v>120.046732183413</v>
      </c>
      <c r="K138" s="71">
        <v>7.2616834410832896</v>
      </c>
      <c r="L138" s="71">
        <v>3.093198903878275</v>
      </c>
      <c r="M138" s="71">
        <v>146.12356563691861</v>
      </c>
      <c r="N138" s="71">
        <v>179.33090407526669</v>
      </c>
      <c r="O138" s="71">
        <v>134.6810315861004</v>
      </c>
      <c r="P138" s="71">
        <v>81.714235569025334</v>
      </c>
      <c r="Q138" s="71">
        <v>7.2121993744318704</v>
      </c>
      <c r="R138" s="71">
        <v>0</v>
      </c>
      <c r="S138" s="71">
        <v>10.80591081143</v>
      </c>
      <c r="T138" s="72"/>
      <c r="U138" s="71">
        <v>12882911</v>
      </c>
      <c r="V138" s="71">
        <v>2604</v>
      </c>
      <c r="W138" s="71">
        <v>52</v>
      </c>
      <c r="X138" s="71">
        <v>32735</v>
      </c>
      <c r="Y138" s="71">
        <v>41794</v>
      </c>
      <c r="Z138" s="71">
        <v>66639</v>
      </c>
      <c r="AA138" s="71">
        <v>16002</v>
      </c>
      <c r="AB138" s="71">
        <v>115945</v>
      </c>
      <c r="AC138" s="71">
        <v>0</v>
      </c>
      <c r="AD138" s="71">
        <v>10.80591081143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1784</v>
      </c>
      <c r="B139" s="70">
        <v>73</v>
      </c>
      <c r="C139" s="70">
        <v>5</v>
      </c>
      <c r="D139" s="70">
        <v>5</v>
      </c>
      <c r="E139" s="70">
        <v>2008</v>
      </c>
      <c r="F139" s="70" t="s">
        <v>792</v>
      </c>
      <c r="G139" s="70" t="s">
        <v>1779</v>
      </c>
      <c r="H139" s="70" t="s">
        <v>1780</v>
      </c>
      <c r="I139" s="148"/>
      <c r="J139" s="71">
        <v>102.48332672455</v>
      </c>
      <c r="K139" s="71">
        <v>5.4040116642785456</v>
      </c>
      <c r="L139" s="71">
        <v>2.6765492927339118</v>
      </c>
      <c r="M139" s="71">
        <v>154.82696239649499</v>
      </c>
      <c r="N139" s="71">
        <v>187.5743634632328</v>
      </c>
      <c r="O139" s="71">
        <v>130.6980541409809</v>
      </c>
      <c r="P139" s="71">
        <v>79.580837383713202</v>
      </c>
      <c r="Q139" s="71">
        <v>7.081051128406</v>
      </c>
      <c r="R139" s="71">
        <v>0</v>
      </c>
      <c r="S139" s="71">
        <v>10.63068251538</v>
      </c>
      <c r="T139" s="72"/>
      <c r="U139" s="71">
        <v>11940352</v>
      </c>
      <c r="V139" s="71">
        <v>2604</v>
      </c>
      <c r="W139" s="71">
        <v>52</v>
      </c>
      <c r="X139" s="71">
        <v>32735</v>
      </c>
      <c r="Y139" s="71">
        <v>42287</v>
      </c>
      <c r="Z139" s="71">
        <v>66938</v>
      </c>
      <c r="AA139" s="71">
        <v>15602</v>
      </c>
      <c r="AB139" s="71">
        <v>115709</v>
      </c>
      <c r="AC139" s="71">
        <v>0</v>
      </c>
      <c r="AD139" s="71">
        <v>10.63068251538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1785</v>
      </c>
      <c r="B140" s="70">
        <v>74</v>
      </c>
      <c r="C140" s="70">
        <v>6</v>
      </c>
      <c r="D140" s="70">
        <v>5</v>
      </c>
      <c r="E140" s="70">
        <v>2009</v>
      </c>
      <c r="F140" s="70" t="s">
        <v>176</v>
      </c>
      <c r="G140" s="1064" t="s">
        <v>1779</v>
      </c>
      <c r="H140" s="70" t="s">
        <v>1780</v>
      </c>
      <c r="I140" s="148"/>
      <c r="J140" s="71">
        <v>99.812532704865674</v>
      </c>
      <c r="K140" s="71">
        <v>6.5269597976541327</v>
      </c>
      <c r="L140" s="71">
        <v>2.0941871969175581</v>
      </c>
      <c r="M140" s="71">
        <v>161.44774620918241</v>
      </c>
      <c r="N140" s="71">
        <v>174.33850374330089</v>
      </c>
      <c r="O140" s="71">
        <v>133.23194051705499</v>
      </c>
      <c r="P140" s="71">
        <v>74.800118303995433</v>
      </c>
      <c r="Q140" s="71">
        <v>6.7225015815323301</v>
      </c>
      <c r="R140" s="71">
        <v>0</v>
      </c>
      <c r="S140" s="71">
        <v>10.4577663059</v>
      </c>
      <c r="T140" s="72"/>
      <c r="U140" s="71">
        <v>10101179</v>
      </c>
      <c r="V140" s="71">
        <v>3083</v>
      </c>
      <c r="W140" s="71">
        <v>54</v>
      </c>
      <c r="X140" s="71">
        <v>34986</v>
      </c>
      <c r="Y140" s="71">
        <v>42720</v>
      </c>
      <c r="Z140" s="71">
        <v>67352</v>
      </c>
      <c r="AA140" s="71">
        <v>15055</v>
      </c>
      <c r="AB140" s="71">
        <v>115314</v>
      </c>
      <c r="AC140" s="71">
        <v>0</v>
      </c>
      <c r="AD140" s="71">
        <v>10.4577663059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93.138999999999996</v>
      </c>
      <c r="BK140" s="71">
        <v>0</v>
      </c>
      <c r="BL140" s="71">
        <v>30.6</v>
      </c>
      <c r="BM140" s="71">
        <v>0</v>
      </c>
      <c r="BN140" s="72"/>
      <c r="BO140" s="71">
        <v>0</v>
      </c>
      <c r="BP140" s="71">
        <v>0</v>
      </c>
      <c r="BQ140" s="71">
        <v>14</v>
      </c>
      <c r="BR140" s="71">
        <v>0</v>
      </c>
      <c r="BS140" s="71">
        <v>1</v>
      </c>
      <c r="BT140" s="71">
        <v>0</v>
      </c>
      <c r="BU140"/>
      <c r="BV140" s="70">
        <v>105.539</v>
      </c>
      <c r="BW140" s="70">
        <v>0</v>
      </c>
      <c r="BX140" s="70">
        <v>18.2</v>
      </c>
      <c r="BY140" s="70">
        <v>0</v>
      </c>
      <c r="BZ140" s="70">
        <v>0</v>
      </c>
      <c r="CA140" s="70">
        <v>0</v>
      </c>
      <c r="CB140" s="70">
        <v>0</v>
      </c>
      <c r="CC140" s="70">
        <v>0</v>
      </c>
      <c r="CD140" s="70">
        <v>0</v>
      </c>
    </row>
    <row r="141" spans="1:82">
      <c r="A141" s="70" t="s">
        <v>1786</v>
      </c>
      <c r="B141" s="70">
        <v>75</v>
      </c>
      <c r="C141" s="70">
        <v>7</v>
      </c>
      <c r="D141" s="70">
        <v>5</v>
      </c>
      <c r="E141" s="70">
        <v>2010</v>
      </c>
      <c r="F141" s="70" t="s">
        <v>177</v>
      </c>
      <c r="G141" s="1064" t="s">
        <v>1779</v>
      </c>
      <c r="H141" s="70" t="s">
        <v>1780</v>
      </c>
      <c r="I141" s="148"/>
      <c r="J141" s="71">
        <v>110.10606255227771</v>
      </c>
      <c r="K141" s="71">
        <v>6.9083611478757199</v>
      </c>
      <c r="L141" s="71">
        <v>2.4940629243588419</v>
      </c>
      <c r="M141" s="71">
        <v>165.0708589471183</v>
      </c>
      <c r="N141" s="71">
        <v>196.807428469136</v>
      </c>
      <c r="O141" s="71">
        <v>133.60610605202089</v>
      </c>
      <c r="P141" s="71">
        <v>73.867494788398247</v>
      </c>
      <c r="Q141" s="71">
        <v>6.9846175147102603</v>
      </c>
      <c r="R141" s="71">
        <v>0</v>
      </c>
      <c r="S141" s="71">
        <v>9.5966897743999997</v>
      </c>
      <c r="T141" s="72"/>
      <c r="U141" s="71">
        <v>10453770</v>
      </c>
      <c r="V141" s="71">
        <v>3083</v>
      </c>
      <c r="W141" s="71">
        <v>54</v>
      </c>
      <c r="X141" s="71">
        <v>34986</v>
      </c>
      <c r="Y141" s="71">
        <v>43065</v>
      </c>
      <c r="Z141" s="71">
        <v>67855</v>
      </c>
      <c r="AA141" s="71">
        <v>14496</v>
      </c>
      <c r="AB141" s="71">
        <v>114805</v>
      </c>
      <c r="AC141" s="71">
        <v>0</v>
      </c>
      <c r="AD141" s="71">
        <v>9.5966897743999997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108.214</v>
      </c>
      <c r="BK141" s="71">
        <v>0</v>
      </c>
      <c r="BL141" s="71">
        <v>36.519999999999996</v>
      </c>
      <c r="BM141" s="71">
        <v>0</v>
      </c>
      <c r="BN141" s="72"/>
      <c r="BO141" s="71">
        <v>0</v>
      </c>
      <c r="BP141" s="71">
        <v>0</v>
      </c>
      <c r="BQ141" s="71">
        <v>16</v>
      </c>
      <c r="BR141" s="71">
        <v>0</v>
      </c>
      <c r="BS141" s="71">
        <v>2</v>
      </c>
      <c r="BT141" s="71">
        <v>0</v>
      </c>
      <c r="BU141"/>
      <c r="BV141" s="70">
        <v>126.542</v>
      </c>
      <c r="BW141" s="70">
        <v>0</v>
      </c>
      <c r="BX141" s="70">
        <v>18.192</v>
      </c>
      <c r="BY141" s="70">
        <v>0</v>
      </c>
      <c r="BZ141" s="70">
        <v>0</v>
      </c>
      <c r="CA141" s="70">
        <v>0</v>
      </c>
      <c r="CB141" s="70">
        <v>0</v>
      </c>
      <c r="CC141" s="70">
        <v>0</v>
      </c>
      <c r="CD141" s="70">
        <v>0</v>
      </c>
    </row>
    <row r="142" spans="1:82">
      <c r="A142" s="70" t="s">
        <v>1787</v>
      </c>
      <c r="B142" s="70">
        <v>76</v>
      </c>
      <c r="C142" s="70">
        <v>8</v>
      </c>
      <c r="D142" s="70">
        <v>5</v>
      </c>
      <c r="E142" s="70">
        <v>2011</v>
      </c>
      <c r="F142" s="70" t="s">
        <v>178</v>
      </c>
      <c r="G142" s="70" t="s">
        <v>1779</v>
      </c>
      <c r="H142" s="70" t="s">
        <v>1780</v>
      </c>
      <c r="I142" s="148"/>
      <c r="J142" s="71">
        <v>103.6664707868338</v>
      </c>
      <c r="K142" s="71">
        <v>9.0058516275734846</v>
      </c>
      <c r="L142" s="71">
        <v>2.102209212371164</v>
      </c>
      <c r="M142" s="71">
        <v>188.9616230990942</v>
      </c>
      <c r="N142" s="71">
        <v>196.04079110283911</v>
      </c>
      <c r="O142" s="71">
        <v>132.32620481293372</v>
      </c>
      <c r="P142" s="71">
        <v>70.649131128184152</v>
      </c>
      <c r="Q142" s="71">
        <v>8.0230604812435509</v>
      </c>
      <c r="R142" s="71">
        <v>0</v>
      </c>
      <c r="S142" s="71">
        <v>9.8787050154799996</v>
      </c>
      <c r="T142" s="72"/>
      <c r="U142" s="71">
        <v>9784142</v>
      </c>
      <c r="V142" s="71">
        <v>3083</v>
      </c>
      <c r="W142" s="71">
        <v>54</v>
      </c>
      <c r="X142" s="71">
        <v>34986</v>
      </c>
      <c r="Y142" s="71">
        <v>43379</v>
      </c>
      <c r="Z142" s="71">
        <v>68665</v>
      </c>
      <c r="AA142" s="71">
        <v>14277</v>
      </c>
      <c r="AB142" s="71">
        <v>114326</v>
      </c>
      <c r="AC142" s="71">
        <v>0</v>
      </c>
      <c r="AD142" s="71">
        <v>9.8787050154799996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104.621</v>
      </c>
      <c r="BK142" s="71">
        <v>0</v>
      </c>
      <c r="BL142" s="71">
        <v>34.481999999999999</v>
      </c>
      <c r="BM142" s="71">
        <v>0</v>
      </c>
      <c r="BN142" s="72"/>
      <c r="BO142" s="71">
        <v>0</v>
      </c>
      <c r="BP142" s="71">
        <v>0</v>
      </c>
      <c r="BQ142" s="71">
        <v>16</v>
      </c>
      <c r="BR142" s="71">
        <v>0</v>
      </c>
      <c r="BS142" s="71">
        <v>2</v>
      </c>
      <c r="BT142" s="71">
        <v>0</v>
      </c>
      <c r="BU142"/>
      <c r="BV142" s="70">
        <v>123.074</v>
      </c>
      <c r="BW142" s="70">
        <v>0</v>
      </c>
      <c r="BX142" s="70">
        <v>16.029</v>
      </c>
      <c r="BY142" s="70">
        <v>0</v>
      </c>
      <c r="BZ142" s="70">
        <v>0</v>
      </c>
      <c r="CA142" s="70">
        <v>0</v>
      </c>
      <c r="CB142" s="70">
        <v>0</v>
      </c>
      <c r="CC142" s="70">
        <v>0</v>
      </c>
      <c r="CD142" s="70">
        <v>0</v>
      </c>
    </row>
    <row r="143" spans="1:82">
      <c r="A143" s="70" t="s">
        <v>1788</v>
      </c>
      <c r="B143" s="70">
        <v>77</v>
      </c>
      <c r="C143" s="70">
        <v>9</v>
      </c>
      <c r="D143" s="70">
        <v>5</v>
      </c>
      <c r="E143" s="70">
        <v>2012</v>
      </c>
      <c r="F143" s="70" t="s">
        <v>179</v>
      </c>
      <c r="G143" s="70" t="s">
        <v>1779</v>
      </c>
      <c r="H143" s="70" t="s">
        <v>1780</v>
      </c>
      <c r="I143" s="148"/>
      <c r="J143" s="71">
        <v>109.08818231882429</v>
      </c>
      <c r="K143" s="71">
        <v>8.1287146313239305</v>
      </c>
      <c r="L143" s="71">
        <v>2.0424604330405698</v>
      </c>
      <c r="M143" s="71">
        <v>183.67447672740059</v>
      </c>
      <c r="N143" s="71">
        <v>193.25022203166461</v>
      </c>
      <c r="O143" s="71">
        <v>132.51238960347547</v>
      </c>
      <c r="P143" s="71">
        <v>69.627778628332152</v>
      </c>
      <c r="Q143" s="71">
        <v>8.7818550907459301</v>
      </c>
      <c r="R143" s="71">
        <v>0</v>
      </c>
      <c r="S143" s="71">
        <v>10.1830225868</v>
      </c>
      <c r="T143" s="72"/>
      <c r="U143" s="71">
        <v>11132946</v>
      </c>
      <c r="V143" s="71">
        <v>3083</v>
      </c>
      <c r="W143" s="71">
        <v>54</v>
      </c>
      <c r="X143" s="71">
        <v>34986</v>
      </c>
      <c r="Y143" s="71">
        <v>44472</v>
      </c>
      <c r="Z143" s="71">
        <v>69307</v>
      </c>
      <c r="AA143" s="71">
        <v>13991</v>
      </c>
      <c r="AB143" s="71">
        <v>115178</v>
      </c>
      <c r="AC143" s="71">
        <v>0</v>
      </c>
      <c r="AD143" s="71">
        <v>10.1830225868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101.884</v>
      </c>
      <c r="BK143" s="71">
        <v>0</v>
      </c>
      <c r="BL143" s="71">
        <v>38.551000000000002</v>
      </c>
      <c r="BM143" s="71">
        <v>0</v>
      </c>
      <c r="BN143" s="72"/>
      <c r="BO143" s="71">
        <v>0</v>
      </c>
      <c r="BP143" s="71">
        <v>0</v>
      </c>
      <c r="BQ143" s="71">
        <v>16</v>
      </c>
      <c r="BR143" s="71">
        <v>0</v>
      </c>
      <c r="BS143" s="71">
        <v>2</v>
      </c>
      <c r="BT143" s="71">
        <v>0</v>
      </c>
      <c r="BU143"/>
      <c r="BV143" s="70">
        <v>121.681</v>
      </c>
      <c r="BW143" s="70">
        <v>0</v>
      </c>
      <c r="BX143" s="70">
        <v>18.754000000000001</v>
      </c>
      <c r="BY143" s="70">
        <v>0</v>
      </c>
      <c r="BZ143" s="70">
        <v>0</v>
      </c>
      <c r="CA143" s="70">
        <v>0</v>
      </c>
      <c r="CB143" s="70">
        <v>0</v>
      </c>
      <c r="CC143" s="70">
        <v>0</v>
      </c>
      <c r="CD143" s="70">
        <v>0</v>
      </c>
    </row>
    <row r="144" spans="1:82">
      <c r="A144" s="70" t="s">
        <v>1789</v>
      </c>
      <c r="B144" s="70">
        <v>78</v>
      </c>
      <c r="C144" s="70">
        <v>10</v>
      </c>
      <c r="D144" s="70">
        <v>5</v>
      </c>
      <c r="E144" s="70">
        <v>2013</v>
      </c>
      <c r="F144" s="70" t="s">
        <v>180</v>
      </c>
      <c r="G144" s="70" t="s">
        <v>1779</v>
      </c>
      <c r="H144" s="70" t="s">
        <v>1780</v>
      </c>
      <c r="I144" s="148"/>
      <c r="J144" s="71">
        <v>125.3816933533673</v>
      </c>
      <c r="K144" s="71">
        <v>6.5626116455525487</v>
      </c>
      <c r="L144" s="71">
        <v>1.9801113716205629</v>
      </c>
      <c r="M144" s="71">
        <v>187.23604638626139</v>
      </c>
      <c r="N144" s="71">
        <v>182.40297482840549</v>
      </c>
      <c r="O144" s="71">
        <v>128.17941188677614</v>
      </c>
      <c r="P144" s="71">
        <v>68.606328075732591</v>
      </c>
      <c r="Q144" s="71">
        <v>8.8933374301686303</v>
      </c>
      <c r="R144" s="71">
        <v>0</v>
      </c>
      <c r="S144" s="71">
        <v>8.9570609308800009</v>
      </c>
      <c r="T144" s="72"/>
      <c r="U144" s="71">
        <v>11233069</v>
      </c>
      <c r="V144" s="71">
        <v>3083</v>
      </c>
      <c r="W144" s="71">
        <v>54</v>
      </c>
      <c r="X144" s="71">
        <v>34986</v>
      </c>
      <c r="Y144" s="71">
        <v>44836</v>
      </c>
      <c r="Z144" s="71">
        <v>70034</v>
      </c>
      <c r="AA144" s="71">
        <v>13734</v>
      </c>
      <c r="AB144" s="71">
        <v>114968</v>
      </c>
      <c r="AC144" s="71">
        <v>0</v>
      </c>
      <c r="AD144" s="71">
        <v>8.9570609308800009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94.162999999999997</v>
      </c>
      <c r="BK144" s="71">
        <v>0</v>
      </c>
      <c r="BL144" s="71">
        <v>34.663000000000004</v>
      </c>
      <c r="BM144" s="71">
        <v>0</v>
      </c>
      <c r="BN144" s="72"/>
      <c r="BO144" s="71">
        <v>0</v>
      </c>
      <c r="BP144" s="71">
        <v>0</v>
      </c>
      <c r="BQ144" s="71">
        <v>14</v>
      </c>
      <c r="BR144" s="71">
        <v>0</v>
      </c>
      <c r="BS144" s="71">
        <v>2</v>
      </c>
      <c r="BT144" s="71">
        <v>0</v>
      </c>
      <c r="BU144"/>
      <c r="BV144" s="70">
        <v>113.282</v>
      </c>
      <c r="BW144" s="70">
        <v>0</v>
      </c>
      <c r="BX144" s="70">
        <v>15.544</v>
      </c>
      <c r="BY144" s="70">
        <v>0</v>
      </c>
      <c r="BZ144" s="70">
        <v>0</v>
      </c>
      <c r="CA144" s="70">
        <v>0</v>
      </c>
      <c r="CB144" s="70">
        <v>0</v>
      </c>
      <c r="CC144" s="70">
        <v>0</v>
      </c>
      <c r="CD144" s="70">
        <v>0</v>
      </c>
    </row>
    <row r="145" spans="1:82">
      <c r="A145" s="70" t="s">
        <v>1790</v>
      </c>
      <c r="B145" s="70">
        <v>79</v>
      </c>
      <c r="C145" s="70">
        <v>11</v>
      </c>
      <c r="D145" s="70">
        <v>5</v>
      </c>
      <c r="E145" s="70">
        <v>2014</v>
      </c>
      <c r="F145" s="70" t="s">
        <v>181</v>
      </c>
      <c r="G145" s="70" t="s">
        <v>1779</v>
      </c>
      <c r="H145" s="70" t="s">
        <v>1780</v>
      </c>
      <c r="I145" s="148"/>
      <c r="J145" s="71">
        <v>107.3513811076284</v>
      </c>
      <c r="K145" s="71">
        <v>6.3824050492783302</v>
      </c>
      <c r="L145" s="71">
        <v>1.9785936960371751</v>
      </c>
      <c r="M145" s="71">
        <v>173.59834497180151</v>
      </c>
      <c r="N145" s="71">
        <v>180.9355452224047</v>
      </c>
      <c r="O145" s="71">
        <v>122.15219448174705</v>
      </c>
      <c r="P145" s="71">
        <v>68.249904564568823</v>
      </c>
      <c r="Q145" s="71">
        <v>8.4767418356275908</v>
      </c>
      <c r="R145" s="71">
        <v>0</v>
      </c>
      <c r="S145" s="71">
        <v>11.232369385729999</v>
      </c>
      <c r="T145" s="72"/>
      <c r="U145" s="71">
        <v>11660506</v>
      </c>
      <c r="V145" s="71">
        <v>2574</v>
      </c>
      <c r="W145" s="71">
        <v>68</v>
      </c>
      <c r="X145" s="71">
        <v>34715</v>
      </c>
      <c r="Y145" s="71">
        <v>45077</v>
      </c>
      <c r="Z145" s="71">
        <v>70293</v>
      </c>
      <c r="AA145" s="71">
        <v>13592</v>
      </c>
      <c r="AB145" s="71">
        <v>114215</v>
      </c>
      <c r="AC145" s="71">
        <v>0</v>
      </c>
      <c r="AD145" s="71">
        <v>11.232369385729999</v>
      </c>
      <c r="AE145" s="72"/>
      <c r="AF145" s="71"/>
      <c r="AG145" s="71"/>
      <c r="AH145" s="71"/>
      <c r="AI145" s="71"/>
      <c r="AJ145" s="71"/>
      <c r="AK145" s="71"/>
      <c r="AL145" s="71"/>
      <c r="AM145" s="71"/>
      <c r="AN145" s="71"/>
      <c r="AO145" s="71"/>
      <c r="AP145" s="71"/>
      <c r="AQ145" s="72"/>
      <c r="AR145" s="71">
        <v>2368</v>
      </c>
      <c r="AS145" s="71">
        <v>366</v>
      </c>
      <c r="AT145" s="71">
        <v>0</v>
      </c>
      <c r="AU145" s="71">
        <v>0</v>
      </c>
      <c r="AV145" s="71">
        <v>0</v>
      </c>
      <c r="AW145" s="71">
        <v>1</v>
      </c>
      <c r="AX145" s="71"/>
      <c r="AY145" s="72"/>
      <c r="AZ145" s="71">
        <v>9530.5</v>
      </c>
      <c r="BA145" s="71">
        <v>15039.4</v>
      </c>
      <c r="BB145" s="71">
        <v>0</v>
      </c>
      <c r="BC145" s="71">
        <v>0</v>
      </c>
      <c r="BD145" s="71">
        <v>0</v>
      </c>
      <c r="BE145" s="71">
        <v>1066</v>
      </c>
      <c r="BF145" s="71"/>
      <c r="BG145" s="72"/>
      <c r="BH145" s="71">
        <v>0</v>
      </c>
      <c r="BI145" s="71">
        <v>0</v>
      </c>
      <c r="BJ145" s="71">
        <v>88.977999999999994</v>
      </c>
      <c r="BK145" s="71">
        <v>0</v>
      </c>
      <c r="BL145" s="71">
        <v>37.558</v>
      </c>
      <c r="BM145" s="71">
        <v>0</v>
      </c>
      <c r="BN145" s="72"/>
      <c r="BO145" s="71">
        <v>0</v>
      </c>
      <c r="BP145" s="71">
        <v>0</v>
      </c>
      <c r="BQ145" s="71">
        <v>13</v>
      </c>
      <c r="BR145" s="71">
        <v>0</v>
      </c>
      <c r="BS145" s="71">
        <v>3</v>
      </c>
      <c r="BT145" s="71">
        <v>0</v>
      </c>
      <c r="BU145"/>
      <c r="BV145" s="70">
        <v>110.116</v>
      </c>
      <c r="BW145" s="70">
        <v>0</v>
      </c>
      <c r="BX145" s="70">
        <v>16.420000000000002</v>
      </c>
      <c r="BY145" s="70">
        <v>0</v>
      </c>
      <c r="BZ145" s="70">
        <v>0</v>
      </c>
      <c r="CA145" s="70">
        <v>0</v>
      </c>
      <c r="CB145" s="70">
        <v>0</v>
      </c>
      <c r="CC145" s="70">
        <v>0</v>
      </c>
      <c r="CD145" s="70">
        <v>0</v>
      </c>
    </row>
    <row r="146" spans="1:82">
      <c r="A146" s="70" t="s">
        <v>1791</v>
      </c>
      <c r="B146" s="70">
        <v>80</v>
      </c>
      <c r="C146" s="70">
        <v>12</v>
      </c>
      <c r="D146" s="70">
        <v>5</v>
      </c>
      <c r="E146" s="70">
        <v>2015</v>
      </c>
      <c r="F146" s="70" t="s">
        <v>182</v>
      </c>
      <c r="G146" s="70" t="s">
        <v>1779</v>
      </c>
      <c r="H146" s="70" t="s">
        <v>1780</v>
      </c>
      <c r="I146" s="148"/>
      <c r="J146" s="71">
        <v>108.58891032306551</v>
      </c>
      <c r="K146" s="71">
        <v>6.2855873640996958</v>
      </c>
      <c r="L146" s="71">
        <v>1.7655450610939329</v>
      </c>
      <c r="M146" s="71">
        <v>226.44576732741569</v>
      </c>
      <c r="N146" s="71">
        <v>173.24174647422001</v>
      </c>
      <c r="O146" s="71">
        <v>121.44393396987864</v>
      </c>
      <c r="P146" s="71">
        <v>68.268648904024545</v>
      </c>
      <c r="Q146" s="71">
        <v>8.2403513059330198</v>
      </c>
      <c r="R146" s="71">
        <v>0</v>
      </c>
      <c r="S146" s="71">
        <v>16.283219678079998</v>
      </c>
      <c r="T146" s="72"/>
      <c r="U146" s="71">
        <v>12759039</v>
      </c>
      <c r="V146" s="71">
        <v>2574</v>
      </c>
      <c r="W146" s="71">
        <v>68</v>
      </c>
      <c r="X146" s="71">
        <v>34715</v>
      </c>
      <c r="Y146" s="71">
        <v>45408</v>
      </c>
      <c r="Z146" s="71">
        <v>70558</v>
      </c>
      <c r="AA146" s="71">
        <v>13585</v>
      </c>
      <c r="AB146" s="71">
        <v>113419</v>
      </c>
      <c r="AC146" s="71">
        <v>0</v>
      </c>
      <c r="AD146" s="71">
        <v>16.283219678079998</v>
      </c>
      <c r="AE146" s="72"/>
      <c r="AF146" s="71">
        <v>122285152.0270732</v>
      </c>
      <c r="AG146" s="71">
        <v>4826114.0667974195</v>
      </c>
      <c r="AH146" s="71">
        <v>367045.32226612198</v>
      </c>
      <c r="AI146" s="71">
        <v>223361892.39908889</v>
      </c>
      <c r="AJ146" s="71">
        <v>258820574.6299479</v>
      </c>
      <c r="AK146" s="71">
        <v>0</v>
      </c>
      <c r="AL146" s="71">
        <v>0</v>
      </c>
      <c r="AM146" s="71">
        <v>15543598.175189231</v>
      </c>
      <c r="AN146" s="71">
        <v>0</v>
      </c>
      <c r="AO146" s="71">
        <v>0</v>
      </c>
      <c r="AP146" s="71">
        <v>625204376.62036276</v>
      </c>
      <c r="AQ146" s="72"/>
      <c r="AR146" s="71">
        <v>2585</v>
      </c>
      <c r="AS146" s="71">
        <v>548</v>
      </c>
      <c r="AT146" s="71">
        <v>0</v>
      </c>
      <c r="AU146" s="71">
        <v>0</v>
      </c>
      <c r="AV146" s="71">
        <v>0</v>
      </c>
      <c r="AW146" s="71">
        <v>1</v>
      </c>
      <c r="AX146" s="71"/>
      <c r="AY146" s="72"/>
      <c r="AZ146" s="71">
        <v>10572.5</v>
      </c>
      <c r="BA146" s="71">
        <v>25311.599999999999</v>
      </c>
      <c r="BB146" s="71">
        <v>0</v>
      </c>
      <c r="BC146" s="71">
        <v>0</v>
      </c>
      <c r="BD146" s="71">
        <v>0</v>
      </c>
      <c r="BE146" s="71">
        <v>1066</v>
      </c>
      <c r="BF146" s="71"/>
      <c r="BG146" s="72"/>
      <c r="BH146" s="71">
        <v>0</v>
      </c>
      <c r="BI146" s="71">
        <v>0</v>
      </c>
      <c r="BJ146" s="71">
        <v>83.143000000000001</v>
      </c>
      <c r="BK146" s="71">
        <v>0</v>
      </c>
      <c r="BL146" s="71">
        <v>39.280999999999999</v>
      </c>
      <c r="BM146" s="71">
        <v>0</v>
      </c>
      <c r="BN146" s="72"/>
      <c r="BO146" s="71">
        <v>0</v>
      </c>
      <c r="BP146" s="71">
        <v>0</v>
      </c>
      <c r="BQ146" s="71">
        <v>13</v>
      </c>
      <c r="BR146" s="71">
        <v>0</v>
      </c>
      <c r="BS146" s="71">
        <v>3</v>
      </c>
      <c r="BT146" s="71">
        <v>0</v>
      </c>
      <c r="BU146"/>
      <c r="BV146" s="70">
        <v>105.61799999999999</v>
      </c>
      <c r="BW146" s="70">
        <v>0</v>
      </c>
      <c r="BX146" s="70">
        <v>16.806000000000001</v>
      </c>
      <c r="BY146" s="70">
        <v>0</v>
      </c>
      <c r="BZ146" s="70">
        <v>0</v>
      </c>
      <c r="CA146" s="70">
        <v>0</v>
      </c>
      <c r="CB146" s="70">
        <v>0</v>
      </c>
      <c r="CC146" s="70">
        <v>0</v>
      </c>
      <c r="CD146" s="70">
        <v>0</v>
      </c>
    </row>
    <row r="147" spans="1:82">
      <c r="A147" s="70" t="s">
        <v>1792</v>
      </c>
      <c r="B147" s="70">
        <v>81</v>
      </c>
      <c r="C147" s="70">
        <v>13</v>
      </c>
      <c r="D147" s="70">
        <v>5</v>
      </c>
      <c r="E147" s="70">
        <v>2016</v>
      </c>
      <c r="F147" s="70" t="s">
        <v>155</v>
      </c>
      <c r="G147" s="70" t="s">
        <v>1779</v>
      </c>
      <c r="H147" s="70" t="s">
        <v>1780</v>
      </c>
      <c r="I147" s="148"/>
      <c r="J147" s="71">
        <v>107.6289103775656</v>
      </c>
      <c r="K147" s="71">
        <v>6.2490214381170626</v>
      </c>
      <c r="L147" s="71">
        <v>1.6782064771815937</v>
      </c>
      <c r="M147" s="71">
        <v>150.67945022322994</v>
      </c>
      <c r="N147" s="71">
        <v>171.5881589649147</v>
      </c>
      <c r="O147" s="71">
        <v>120.67650319515509</v>
      </c>
      <c r="P147" s="71">
        <v>66.107770634830132</v>
      </c>
      <c r="Q147" s="71">
        <v>7.9663038932374075</v>
      </c>
      <c r="R147" s="71">
        <v>0</v>
      </c>
      <c r="S147" s="71">
        <v>27.529217764800006</v>
      </c>
      <c r="T147" s="72"/>
      <c r="U147" s="71">
        <v>12444284</v>
      </c>
      <c r="V147" s="71">
        <v>2574</v>
      </c>
      <c r="W147" s="71">
        <v>68</v>
      </c>
      <c r="X147" s="71">
        <v>34715</v>
      </c>
      <c r="Y147" s="71">
        <v>45816</v>
      </c>
      <c r="Z147" s="71">
        <v>70974</v>
      </c>
      <c r="AA147" s="71">
        <v>13606</v>
      </c>
      <c r="AB147" s="71">
        <v>112786</v>
      </c>
      <c r="AC147" s="71">
        <v>0</v>
      </c>
      <c r="AD147" s="71">
        <v>27.529217764800009</v>
      </c>
      <c r="AE147" s="72"/>
      <c r="AF147" s="71">
        <v>124170513.21468849</v>
      </c>
      <c r="AG147" s="71">
        <v>4625112.4372829301</v>
      </c>
      <c r="AH147" s="71">
        <v>267845.14003371372</v>
      </c>
      <c r="AI147" s="71">
        <v>221942343.97362521</v>
      </c>
      <c r="AJ147" s="71">
        <v>256934158.49433011</v>
      </c>
      <c r="AK147" s="71">
        <v>0</v>
      </c>
      <c r="AL147" s="71">
        <v>0</v>
      </c>
      <c r="AM147" s="71">
        <v>15468856.63494828</v>
      </c>
      <c r="AN147" s="71">
        <v>0</v>
      </c>
      <c r="AO147" s="71">
        <v>0</v>
      </c>
      <c r="AP147" s="71">
        <v>623408829.89490867</v>
      </c>
      <c r="AQ147" s="72"/>
      <c r="AR147" s="71">
        <v>2785</v>
      </c>
      <c r="AS147" s="71">
        <v>648</v>
      </c>
      <c r="AT147" s="71">
        <v>0</v>
      </c>
      <c r="AU147" s="71">
        <v>1</v>
      </c>
      <c r="AV147" s="71">
        <v>0</v>
      </c>
      <c r="AW147" s="71">
        <v>1</v>
      </c>
      <c r="AX147" s="71"/>
      <c r="AY147" s="72"/>
      <c r="AZ147" s="71">
        <v>11559.9</v>
      </c>
      <c r="BA147" s="71">
        <v>30896.6</v>
      </c>
      <c r="BB147" s="71">
        <v>0</v>
      </c>
      <c r="BC147" s="71">
        <v>28.9</v>
      </c>
      <c r="BD147" s="71">
        <v>0</v>
      </c>
      <c r="BE147" s="71">
        <v>1066</v>
      </c>
      <c r="BF147" s="71"/>
      <c r="BG147" s="72"/>
      <c r="BH147" s="71">
        <v>0</v>
      </c>
      <c r="BI147" s="71">
        <v>0</v>
      </c>
      <c r="BJ147" s="71">
        <v>78.924000000000007</v>
      </c>
      <c r="BK147" s="71">
        <v>0</v>
      </c>
      <c r="BL147" s="71">
        <v>39.554000000000002</v>
      </c>
      <c r="BM147" s="71">
        <v>0</v>
      </c>
      <c r="BN147" s="72"/>
      <c r="BO147" s="71">
        <v>0</v>
      </c>
      <c r="BP147" s="71">
        <v>0</v>
      </c>
      <c r="BQ147" s="71">
        <v>13</v>
      </c>
      <c r="BR147" s="71">
        <v>0</v>
      </c>
      <c r="BS147" s="71">
        <v>3</v>
      </c>
      <c r="BT147" s="71">
        <v>0</v>
      </c>
      <c r="BU147"/>
      <c r="BV147" s="70">
        <v>101.611</v>
      </c>
      <c r="BW147" s="70">
        <v>0</v>
      </c>
      <c r="BX147" s="70">
        <v>16.867000000000001</v>
      </c>
      <c r="BY147" s="70">
        <v>0</v>
      </c>
      <c r="BZ147" s="70">
        <v>0</v>
      </c>
      <c r="CA147" s="70">
        <v>0</v>
      </c>
      <c r="CB147" s="70">
        <v>0</v>
      </c>
      <c r="CC147" s="70">
        <v>0</v>
      </c>
      <c r="CD147" s="70">
        <v>0</v>
      </c>
    </row>
    <row r="148" spans="1:82">
      <c r="A148" s="70" t="s">
        <v>1793</v>
      </c>
      <c r="B148" s="70">
        <v>82</v>
      </c>
      <c r="C148" s="70">
        <v>14</v>
      </c>
      <c r="D148" s="70">
        <v>5</v>
      </c>
      <c r="E148" s="70">
        <v>2017</v>
      </c>
      <c r="F148" s="70" t="s">
        <v>156</v>
      </c>
      <c r="G148" s="70" t="s">
        <v>1779</v>
      </c>
      <c r="H148" s="70" t="s">
        <v>1780</v>
      </c>
      <c r="I148" s="148"/>
      <c r="J148" s="71">
        <v>109.93826336159684</v>
      </c>
      <c r="K148" s="71">
        <v>6.22066428861429</v>
      </c>
      <c r="L148" s="71">
        <v>1.8015908208236191</v>
      </c>
      <c r="M148" s="71">
        <v>133.42494412810848</v>
      </c>
      <c r="N148" s="71">
        <v>166.89483391602357</v>
      </c>
      <c r="O148" s="71">
        <v>119.16061043901178</v>
      </c>
      <c r="P148" s="71">
        <v>64.737896611967997</v>
      </c>
      <c r="Q148" s="71">
        <v>7.6369980121334597</v>
      </c>
      <c r="R148" s="71">
        <v>0</v>
      </c>
      <c r="S148" s="71">
        <v>16.849447881599996</v>
      </c>
      <c r="T148" s="72"/>
      <c r="U148" s="71">
        <v>12931289</v>
      </c>
      <c r="V148" s="71">
        <v>2574</v>
      </c>
      <c r="W148" s="71">
        <v>68</v>
      </c>
      <c r="X148" s="71">
        <v>34715</v>
      </c>
      <c r="Y148" s="71">
        <v>46118</v>
      </c>
      <c r="Z148" s="71">
        <v>71245</v>
      </c>
      <c r="AA148" s="71">
        <v>13409</v>
      </c>
      <c r="AB148" s="71">
        <v>111811</v>
      </c>
      <c r="AC148" s="71">
        <v>0</v>
      </c>
      <c r="AD148" s="71">
        <v>16.8494478816</v>
      </c>
      <c r="AE148" s="72"/>
      <c r="AF148" s="71">
        <v>128549597.0676818</v>
      </c>
      <c r="AG148" s="71">
        <v>4654931.7932967292</v>
      </c>
      <c r="AH148" s="71">
        <v>369099.72540783387</v>
      </c>
      <c r="AI148" s="71">
        <v>209562894.6636503</v>
      </c>
      <c r="AJ148" s="71">
        <v>241396606.93740079</v>
      </c>
      <c r="AK148" s="71">
        <v>0</v>
      </c>
      <c r="AL148" s="71">
        <v>0</v>
      </c>
      <c r="AM148" s="71">
        <v>15359128.462916899</v>
      </c>
      <c r="AN148" s="71">
        <v>0</v>
      </c>
      <c r="AO148" s="71">
        <v>0</v>
      </c>
      <c r="AP148" s="71">
        <v>599892258.65035427</v>
      </c>
      <c r="AQ148" s="72"/>
      <c r="AR148" s="71">
        <v>2925</v>
      </c>
      <c r="AS148" s="71">
        <v>723</v>
      </c>
      <c r="AT148" s="71">
        <v>0</v>
      </c>
      <c r="AU148" s="71">
        <v>1</v>
      </c>
      <c r="AV148" s="71">
        <v>0</v>
      </c>
      <c r="AW148" s="71">
        <v>1</v>
      </c>
      <c r="AX148" s="71"/>
      <c r="AY148" s="72"/>
      <c r="AZ148" s="71">
        <v>12265.6</v>
      </c>
      <c r="BA148" s="71">
        <v>33309.699999999997</v>
      </c>
      <c r="BB148" s="71">
        <v>0</v>
      </c>
      <c r="BC148" s="71">
        <v>28.9</v>
      </c>
      <c r="BD148" s="71">
        <v>0</v>
      </c>
      <c r="BE148" s="71">
        <v>1066</v>
      </c>
      <c r="BF148" s="71"/>
      <c r="BG148" s="72"/>
      <c r="BH148" s="71">
        <v>0</v>
      </c>
      <c r="BI148" s="71">
        <v>0</v>
      </c>
      <c r="BJ148" s="71">
        <v>76.516999999999996</v>
      </c>
      <c r="BK148" s="71">
        <v>0</v>
      </c>
      <c r="BL148" s="71">
        <v>40.201999999999998</v>
      </c>
      <c r="BM148" s="71">
        <v>0</v>
      </c>
      <c r="BN148" s="72"/>
      <c r="BO148" s="71">
        <v>0</v>
      </c>
      <c r="BP148" s="71">
        <v>0</v>
      </c>
      <c r="BQ148" s="71">
        <v>12</v>
      </c>
      <c r="BR148" s="71">
        <v>0</v>
      </c>
      <c r="BS148" s="71">
        <v>3</v>
      </c>
      <c r="BT148" s="71">
        <v>0</v>
      </c>
      <c r="BU148"/>
      <c r="BV148" s="70">
        <v>99.659000000000006</v>
      </c>
      <c r="BW148" s="70">
        <v>0</v>
      </c>
      <c r="BX148" s="70">
        <v>17.059999999999999</v>
      </c>
      <c r="BY148" s="70">
        <v>0</v>
      </c>
      <c r="BZ148" s="70">
        <v>0</v>
      </c>
      <c r="CA148" s="70">
        <v>0</v>
      </c>
      <c r="CB148" s="70">
        <v>0</v>
      </c>
      <c r="CC148" s="70">
        <v>0</v>
      </c>
      <c r="CD148" s="70">
        <v>0</v>
      </c>
    </row>
    <row r="149" spans="1:82">
      <c r="A149" s="70" t="s">
        <v>1794</v>
      </c>
      <c r="B149" s="70">
        <v>83</v>
      </c>
      <c r="C149" s="70">
        <v>15</v>
      </c>
      <c r="D149" s="70">
        <v>5</v>
      </c>
      <c r="E149" s="70">
        <v>2018</v>
      </c>
      <c r="F149" s="70" t="s">
        <v>183</v>
      </c>
      <c r="G149" s="70" t="s">
        <v>1779</v>
      </c>
      <c r="H149" s="70" t="s">
        <v>1780</v>
      </c>
      <c r="I149" s="148"/>
      <c r="J149" s="71">
        <v>106.00773765643676</v>
      </c>
      <c r="K149" s="71">
        <v>5.859830727831393</v>
      </c>
      <c r="L149" s="71">
        <v>1.5960435856092163</v>
      </c>
      <c r="M149" s="71">
        <v>137.95866101546605</v>
      </c>
      <c r="N149" s="71">
        <v>152.53503021243392</v>
      </c>
      <c r="O149" s="71">
        <v>116.66910961359513</v>
      </c>
      <c r="P149" s="71">
        <v>64.08870033793778</v>
      </c>
      <c r="Q149" s="71">
        <v>7.0409767802063303</v>
      </c>
      <c r="R149" s="71">
        <v>0</v>
      </c>
      <c r="S149" s="71">
        <v>26.573125886840003</v>
      </c>
      <c r="T149" s="72"/>
      <c r="U149" s="71">
        <v>13297486</v>
      </c>
      <c r="V149" s="71">
        <v>2574</v>
      </c>
      <c r="W149" s="71">
        <v>68</v>
      </c>
      <c r="X149" s="71">
        <v>34715</v>
      </c>
      <c r="Y149" s="71">
        <v>46952</v>
      </c>
      <c r="Z149" s="71">
        <v>71091</v>
      </c>
      <c r="AA149" s="71">
        <v>13408</v>
      </c>
      <c r="AB149" s="71">
        <v>111090</v>
      </c>
      <c r="AC149" s="71">
        <v>0</v>
      </c>
      <c r="AD149" s="71">
        <v>26.57312588684</v>
      </c>
      <c r="AE149" s="72"/>
      <c r="AF149" s="71">
        <v>125885499.10140599</v>
      </c>
      <c r="AG149" s="71">
        <v>4153650.4391697999</v>
      </c>
      <c r="AH149" s="71">
        <v>347801.02373472281</v>
      </c>
      <c r="AI149" s="71">
        <v>213423548.06562841</v>
      </c>
      <c r="AJ149" s="71">
        <v>233276718.61316779</v>
      </c>
      <c r="AK149" s="71">
        <v>0</v>
      </c>
      <c r="AL149" s="71">
        <v>0</v>
      </c>
      <c r="AM149" s="71">
        <v>15291661.88895707</v>
      </c>
      <c r="AN149" s="71">
        <v>0</v>
      </c>
      <c r="AO149" s="71">
        <v>0</v>
      </c>
      <c r="AP149" s="71">
        <v>592378879.13206375</v>
      </c>
      <c r="AQ149" s="72"/>
      <c r="AR149" s="71">
        <v>3097</v>
      </c>
      <c r="AS149" s="71">
        <v>804</v>
      </c>
      <c r="AT149" s="71">
        <v>0</v>
      </c>
      <c r="AU149" s="71">
        <v>1</v>
      </c>
      <c r="AV149" s="71">
        <v>0</v>
      </c>
      <c r="AW149" s="71">
        <v>1</v>
      </c>
      <c r="AX149" s="71"/>
      <c r="AY149" s="72"/>
      <c r="AZ149" s="71">
        <v>13100.400000000001</v>
      </c>
      <c r="BA149" s="71">
        <v>37692.5</v>
      </c>
      <c r="BB149" s="71">
        <v>0</v>
      </c>
      <c r="BC149" s="71">
        <v>29</v>
      </c>
      <c r="BD149" s="71">
        <v>0</v>
      </c>
      <c r="BE149" s="71">
        <v>1066</v>
      </c>
      <c r="BF149" s="71"/>
      <c r="BG149" s="72"/>
      <c r="BH149" s="71">
        <v>0</v>
      </c>
      <c r="BI149" s="71">
        <v>0</v>
      </c>
      <c r="BJ149" s="71">
        <v>78.691000000000003</v>
      </c>
      <c r="BK149" s="71">
        <v>0</v>
      </c>
      <c r="BL149" s="71">
        <v>38.676000000000002</v>
      </c>
      <c r="BM149" s="71">
        <v>0</v>
      </c>
      <c r="BN149" s="72"/>
      <c r="BO149" s="71">
        <v>0</v>
      </c>
      <c r="BP149" s="71">
        <v>0</v>
      </c>
      <c r="BQ149" s="71">
        <v>12</v>
      </c>
      <c r="BR149" s="71">
        <v>0</v>
      </c>
      <c r="BS149" s="71">
        <v>3</v>
      </c>
      <c r="BT149" s="71">
        <v>0</v>
      </c>
      <c r="BU149"/>
      <c r="BV149" s="70">
        <v>101.17</v>
      </c>
      <c r="BW149" s="70">
        <v>0</v>
      </c>
      <c r="BX149" s="70">
        <v>16.196999999999999</v>
      </c>
      <c r="BY149" s="70">
        <v>0</v>
      </c>
      <c r="BZ149" s="70">
        <v>0</v>
      </c>
      <c r="CA149" s="70">
        <v>0</v>
      </c>
      <c r="CB149" s="70">
        <v>0</v>
      </c>
      <c r="CC149" s="70">
        <v>0</v>
      </c>
      <c r="CD149" s="70">
        <v>0</v>
      </c>
    </row>
    <row r="150" spans="1:82">
      <c r="A150" s="70" t="s">
        <v>1795</v>
      </c>
      <c r="B150" s="70">
        <v>84</v>
      </c>
      <c r="C150" s="70">
        <v>16</v>
      </c>
      <c r="D150" s="70">
        <v>5</v>
      </c>
      <c r="E150" s="70">
        <v>2019</v>
      </c>
      <c r="F150" s="70" t="s">
        <v>158</v>
      </c>
      <c r="G150" s="70" t="s">
        <v>1779</v>
      </c>
      <c r="H150" s="70" t="s">
        <v>1780</v>
      </c>
      <c r="I150" s="148"/>
      <c r="J150" s="71">
        <v>102.88864531481543</v>
      </c>
      <c r="K150" s="71">
        <v>5.3277470218778458</v>
      </c>
      <c r="L150" s="71">
        <v>1.6033136502243526</v>
      </c>
      <c r="M150" s="71">
        <v>141.65238941596891</v>
      </c>
      <c r="N150" s="71">
        <v>146.04470068366791</v>
      </c>
      <c r="O150" s="71">
        <v>113.57729821550558</v>
      </c>
      <c r="P150" s="71">
        <v>63.676262987729572</v>
      </c>
      <c r="Q150" s="71">
        <v>6.8071308974567302</v>
      </c>
      <c r="R150" s="71">
        <v>0</v>
      </c>
      <c r="S150" s="71">
        <v>12.619071635000003</v>
      </c>
      <c r="T150" s="72"/>
      <c r="U150" s="71">
        <v>13565912</v>
      </c>
      <c r="V150" s="71">
        <v>2574</v>
      </c>
      <c r="W150" s="71">
        <v>68</v>
      </c>
      <c r="X150" s="71">
        <v>34715</v>
      </c>
      <c r="Y150" s="71">
        <v>47320</v>
      </c>
      <c r="Z150" s="71">
        <v>71107</v>
      </c>
      <c r="AA150" s="71">
        <v>13222</v>
      </c>
      <c r="AB150" s="71">
        <v>110308</v>
      </c>
      <c r="AC150" s="71">
        <v>0</v>
      </c>
      <c r="AD150" s="71">
        <v>12.619071634999999</v>
      </c>
      <c r="AE150" s="72"/>
      <c r="AF150" s="71">
        <v>129194283.02854539</v>
      </c>
      <c r="AG150" s="71">
        <v>4031279.3297073082</v>
      </c>
      <c r="AH150" s="71">
        <v>366616.05818146613</v>
      </c>
      <c r="AI150" s="71">
        <v>236934881.39661089</v>
      </c>
      <c r="AJ150" s="71">
        <v>218709246.12245971</v>
      </c>
      <c r="AK150" s="71">
        <v>0</v>
      </c>
      <c r="AL150" s="71">
        <v>0</v>
      </c>
      <c r="AM150" s="71">
        <v>15023119.201820591</v>
      </c>
      <c r="AN150" s="71">
        <v>0</v>
      </c>
      <c r="AO150" s="71">
        <v>0</v>
      </c>
      <c r="AP150" s="71">
        <v>604259425.13732529</v>
      </c>
      <c r="AQ150" s="72"/>
      <c r="AR150" s="71">
        <v>3304</v>
      </c>
      <c r="AS150" s="71">
        <v>878</v>
      </c>
      <c r="AT150" s="71">
        <v>0</v>
      </c>
      <c r="AU150" s="71">
        <v>1</v>
      </c>
      <c r="AV150" s="71">
        <v>0</v>
      </c>
      <c r="AW150" s="71">
        <v>1</v>
      </c>
      <c r="AX150" s="71"/>
      <c r="AY150" s="72"/>
      <c r="AZ150" s="71">
        <v>14168.29999999999</v>
      </c>
      <c r="BA150" s="71">
        <v>52643</v>
      </c>
      <c r="BB150" s="71">
        <v>0</v>
      </c>
      <c r="BC150" s="71">
        <v>28.9</v>
      </c>
      <c r="BD150" s="71">
        <v>0</v>
      </c>
      <c r="BE150" s="71">
        <v>1066</v>
      </c>
      <c r="BF150" s="71"/>
      <c r="BG150" s="72"/>
      <c r="BH150" s="71">
        <v>0</v>
      </c>
      <c r="BI150" s="71">
        <v>0</v>
      </c>
      <c r="BJ150" s="71">
        <v>74.48</v>
      </c>
      <c r="BK150" s="71">
        <v>0</v>
      </c>
      <c r="BL150" s="71">
        <v>40.748999999999995</v>
      </c>
      <c r="BM150" s="71">
        <v>0</v>
      </c>
      <c r="BN150" s="72"/>
      <c r="BO150" s="71">
        <v>0</v>
      </c>
      <c r="BP150" s="71">
        <v>0</v>
      </c>
      <c r="BQ150" s="71">
        <v>12</v>
      </c>
      <c r="BR150" s="71">
        <v>0</v>
      </c>
      <c r="BS150" s="71">
        <v>3</v>
      </c>
      <c r="BT150" s="71">
        <v>0</v>
      </c>
      <c r="BU150"/>
      <c r="BV150" s="70">
        <v>98.313999999999993</v>
      </c>
      <c r="BW150" s="70">
        <v>0</v>
      </c>
      <c r="BX150" s="70">
        <v>16.914999999999999</v>
      </c>
      <c r="BY150" s="70">
        <v>0</v>
      </c>
      <c r="BZ150" s="70">
        <v>0</v>
      </c>
      <c r="CA150" s="70">
        <v>0</v>
      </c>
      <c r="CB150" s="70">
        <v>0</v>
      </c>
      <c r="CC150" s="70">
        <v>0</v>
      </c>
      <c r="CD150" s="70">
        <v>0</v>
      </c>
    </row>
    <row r="151" spans="1:82">
      <c r="A151" s="70" t="s">
        <v>1796</v>
      </c>
      <c r="B151" s="70">
        <v>85</v>
      </c>
      <c r="C151" s="70">
        <v>17</v>
      </c>
      <c r="D151" s="70">
        <v>5</v>
      </c>
      <c r="E151" s="70">
        <v>2020</v>
      </c>
      <c r="F151" s="70" t="s">
        <v>159</v>
      </c>
      <c r="G151" s="70" t="s">
        <v>1779</v>
      </c>
      <c r="H151" s="70" t="s">
        <v>1780</v>
      </c>
      <c r="I151" s="148"/>
      <c r="J151" s="71">
        <v>103.3102187262617</v>
      </c>
      <c r="K151" s="71">
        <v>6.4325588579609327</v>
      </c>
      <c r="L151" s="71">
        <v>1.3988732592538162</v>
      </c>
      <c r="M151" s="71">
        <v>126.97996777438642</v>
      </c>
      <c r="N151" s="71">
        <v>142.77856734655177</v>
      </c>
      <c r="O151" s="71">
        <v>99.681901892943216</v>
      </c>
      <c r="P151" s="71">
        <v>59.636489734419548</v>
      </c>
      <c r="Q151" s="71">
        <v>6.4534280581819798</v>
      </c>
      <c r="R151" s="71">
        <v>0</v>
      </c>
      <c r="S151" s="71">
        <v>15.3699062796</v>
      </c>
      <c r="T151" s="72"/>
      <c r="U151" s="71">
        <v>13076877</v>
      </c>
      <c r="V151" s="71">
        <v>2819</v>
      </c>
      <c r="W151" s="71">
        <v>70</v>
      </c>
      <c r="X151" s="71">
        <v>35412</v>
      </c>
      <c r="Y151" s="71">
        <v>47673</v>
      </c>
      <c r="Z151" s="71">
        <v>71230</v>
      </c>
      <c r="AA151" s="71">
        <v>13162</v>
      </c>
      <c r="AB151" s="71">
        <v>109453</v>
      </c>
      <c r="AC151" s="71">
        <v>0</v>
      </c>
      <c r="AD151" s="71">
        <v>15.3699062796</v>
      </c>
      <c r="AE151" s="72"/>
      <c r="AF151" s="71">
        <v>129712204.7935566</v>
      </c>
      <c r="AG151" s="71">
        <v>4746637.7273518611</v>
      </c>
      <c r="AH151" s="71">
        <v>339557.60020795511</v>
      </c>
      <c r="AI151" s="71">
        <v>224173485.91528276</v>
      </c>
      <c r="AJ151" s="71">
        <v>257870275.71346149</v>
      </c>
      <c r="AK151" s="71"/>
      <c r="AL151" s="71"/>
      <c r="AM151" s="71">
        <v>14284832.548193173</v>
      </c>
      <c r="AN151" s="71"/>
      <c r="AO151" s="71"/>
      <c r="AP151" s="71">
        <v>631126994.29805386</v>
      </c>
      <c r="AQ151" s="72"/>
      <c r="AR151" s="71">
        <v>3514</v>
      </c>
      <c r="AS151" s="71">
        <v>911</v>
      </c>
      <c r="AT151" s="71">
        <v>0</v>
      </c>
      <c r="AU151" s="71">
        <v>1</v>
      </c>
      <c r="AV151" s="71">
        <v>0</v>
      </c>
      <c r="AW151" s="71">
        <v>1</v>
      </c>
      <c r="AX151" s="71"/>
      <c r="AY151" s="72"/>
      <c r="AZ151" s="71">
        <v>15460.09999999996</v>
      </c>
      <c r="BA151" s="71">
        <v>56260.299999999952</v>
      </c>
      <c r="BB151" s="71">
        <v>0</v>
      </c>
      <c r="BC151" s="71">
        <v>28.9</v>
      </c>
      <c r="BD151" s="71">
        <v>0</v>
      </c>
      <c r="BE151" s="71">
        <v>1066</v>
      </c>
      <c r="BF151" s="71"/>
      <c r="BG151" s="72"/>
      <c r="BH151" s="71">
        <v>0</v>
      </c>
      <c r="BI151" s="71">
        <v>0</v>
      </c>
      <c r="BJ151" s="71">
        <v>80.578000000000003</v>
      </c>
      <c r="BK151" s="71">
        <v>0</v>
      </c>
      <c r="BL151" s="71">
        <v>41.634</v>
      </c>
      <c r="BM151" s="71">
        <v>0</v>
      </c>
      <c r="BN151" s="72"/>
      <c r="BO151" s="71">
        <v>0</v>
      </c>
      <c r="BP151" s="71">
        <v>0</v>
      </c>
      <c r="BQ151" s="71">
        <v>12</v>
      </c>
      <c r="BR151" s="71">
        <v>0</v>
      </c>
      <c r="BS151" s="71">
        <v>3</v>
      </c>
      <c r="BT151" s="71">
        <v>0</v>
      </c>
      <c r="BU151"/>
      <c r="BV151" s="70">
        <v>104.349</v>
      </c>
      <c r="BW151" s="70">
        <v>0</v>
      </c>
      <c r="BX151" s="70">
        <v>17.863</v>
      </c>
      <c r="BY151" s="70">
        <v>0</v>
      </c>
      <c r="BZ151" s="70">
        <v>0</v>
      </c>
      <c r="CA151" s="70">
        <v>0</v>
      </c>
      <c r="CB151" s="70">
        <v>0</v>
      </c>
      <c r="CC151" s="70">
        <v>0</v>
      </c>
      <c r="CD151" s="70">
        <v>0</v>
      </c>
    </row>
    <row r="152" spans="1:82">
      <c r="A152" s="70" t="s">
        <v>1797</v>
      </c>
      <c r="B152" s="70">
        <v>85</v>
      </c>
      <c r="C152" s="70">
        <v>18</v>
      </c>
      <c r="D152" s="70">
        <v>5</v>
      </c>
      <c r="E152" s="70">
        <v>2021</v>
      </c>
      <c r="F152" s="70" t="s">
        <v>160</v>
      </c>
      <c r="G152" s="70" t="s">
        <v>1779</v>
      </c>
      <c r="H152" s="70" t="s">
        <v>1780</v>
      </c>
      <c r="I152" s="148"/>
      <c r="J152" s="71">
        <v>99.309943417394308</v>
      </c>
      <c r="K152" s="71">
        <v>7.0133024878238066</v>
      </c>
      <c r="L152" s="71">
        <v>1.5751342148398331</v>
      </c>
      <c r="M152" s="71">
        <v>145.00755850743849</v>
      </c>
      <c r="N152" s="71">
        <v>149.11584408216055</v>
      </c>
      <c r="O152" s="71">
        <v>96.573384836281619</v>
      </c>
      <c r="P152" s="71">
        <v>60.907762590539122</v>
      </c>
      <c r="Q152" s="71">
        <v>6.3150327618918896</v>
      </c>
      <c r="R152" s="71">
        <v>0</v>
      </c>
      <c r="S152" s="71">
        <v>22.089470676000001</v>
      </c>
      <c r="T152" s="72"/>
      <c r="U152" s="71">
        <v>13500293</v>
      </c>
      <c r="V152" s="71">
        <v>2819</v>
      </c>
      <c r="W152" s="71">
        <v>70</v>
      </c>
      <c r="X152" s="71">
        <v>35412</v>
      </c>
      <c r="Y152" s="71">
        <v>47968</v>
      </c>
      <c r="Z152" s="71">
        <v>71055</v>
      </c>
      <c r="AA152" s="71">
        <v>13108</v>
      </c>
      <c r="AB152" s="71">
        <v>108158</v>
      </c>
      <c r="AC152" s="71">
        <v>0</v>
      </c>
      <c r="AD152" s="71">
        <v>22.089470676000001</v>
      </c>
      <c r="AE152" s="72"/>
      <c r="AF152" s="71">
        <v>121083087.16311425</v>
      </c>
      <c r="AG152" s="71">
        <v>4839295.7204519557</v>
      </c>
      <c r="AH152" s="71">
        <v>365337.20320068323</v>
      </c>
      <c r="AI152" s="71">
        <v>222563299.85504428</v>
      </c>
      <c r="AJ152" s="71">
        <v>251091256.5762794</v>
      </c>
      <c r="AK152" s="71">
        <v>0</v>
      </c>
      <c r="AL152" s="71">
        <v>0</v>
      </c>
      <c r="AM152" s="71">
        <v>14197239.577516349</v>
      </c>
      <c r="AN152" s="71">
        <v>0</v>
      </c>
      <c r="AO152" s="71">
        <v>0</v>
      </c>
      <c r="AP152" s="71">
        <v>614139516.0956068</v>
      </c>
      <c r="AQ152" s="72"/>
      <c r="AR152" s="71">
        <v>3718</v>
      </c>
      <c r="AS152" s="71">
        <v>929</v>
      </c>
      <c r="AT152" s="71">
        <v>0</v>
      </c>
      <c r="AU152" s="71">
        <v>1</v>
      </c>
      <c r="AV152" s="71">
        <v>0</v>
      </c>
      <c r="AW152" s="71">
        <v>1</v>
      </c>
      <c r="AX152" s="71"/>
      <c r="AY152" s="72"/>
      <c r="AZ152" s="71">
        <v>16740.199999999939</v>
      </c>
      <c r="BA152" s="71">
        <v>78517.799999999945</v>
      </c>
      <c r="BB152" s="71">
        <v>0</v>
      </c>
      <c r="BC152" s="71">
        <v>28.9</v>
      </c>
      <c r="BD152" s="71">
        <v>0</v>
      </c>
      <c r="BE152" s="71">
        <v>1066</v>
      </c>
      <c r="BF152" s="71"/>
      <c r="BG152" s="72"/>
      <c r="BH152" s="71">
        <v>0</v>
      </c>
      <c r="BI152" s="71">
        <v>0</v>
      </c>
      <c r="BJ152" s="71">
        <v>82.138999999999996</v>
      </c>
      <c r="BK152" s="71">
        <v>0</v>
      </c>
      <c r="BL152" s="71">
        <v>40.566000000000003</v>
      </c>
      <c r="BM152" s="71">
        <v>0</v>
      </c>
      <c r="BN152" s="72"/>
      <c r="BO152" s="71">
        <v>0</v>
      </c>
      <c r="BP152" s="71">
        <v>0</v>
      </c>
      <c r="BQ152" s="71">
        <v>12</v>
      </c>
      <c r="BR152" s="71">
        <v>0</v>
      </c>
      <c r="BS152" s="71">
        <v>3</v>
      </c>
      <c r="BT152" s="71">
        <v>0</v>
      </c>
      <c r="BU152"/>
      <c r="BV152" s="70">
        <v>104.774</v>
      </c>
      <c r="BW152" s="70">
        <v>0</v>
      </c>
      <c r="BX152" s="70">
        <v>17.931000000000001</v>
      </c>
      <c r="BY152" s="70">
        <v>0</v>
      </c>
      <c r="BZ152" s="70">
        <v>0</v>
      </c>
      <c r="CA152" s="70">
        <v>0</v>
      </c>
      <c r="CB152" s="70">
        <v>0</v>
      </c>
      <c r="CC152" s="70">
        <v>0</v>
      </c>
      <c r="CD152" s="70">
        <v>0</v>
      </c>
    </row>
    <row r="153" spans="1:82">
      <c r="A153" s="70" t="s">
        <v>1798</v>
      </c>
      <c r="B153" s="70">
        <v>85</v>
      </c>
      <c r="C153" s="70">
        <v>19</v>
      </c>
      <c r="D153" s="70">
        <v>5</v>
      </c>
      <c r="E153" s="70">
        <v>2022</v>
      </c>
      <c r="F153" s="70" t="s">
        <v>161</v>
      </c>
      <c r="G153" s="70" t="s">
        <v>1779</v>
      </c>
      <c r="H153" s="70" t="s">
        <v>1780</v>
      </c>
      <c r="I153" s="148"/>
      <c r="J153" s="71">
        <v>106.79589805393732</v>
      </c>
      <c r="K153" s="71">
        <v>6.6873387054504878</v>
      </c>
      <c r="L153" s="71">
        <v>1.3366923784131401</v>
      </c>
      <c r="M153" s="71">
        <v>131.04131300705774</v>
      </c>
      <c r="N153" s="71">
        <v>159.6337077534605</v>
      </c>
      <c r="O153" s="71">
        <v>101.50875583887829</v>
      </c>
      <c r="P153" s="71">
        <v>60.405116441817114</v>
      </c>
      <c r="Q153" s="71">
        <v>6.3154389644749855</v>
      </c>
      <c r="R153" s="71">
        <v>0</v>
      </c>
      <c r="S153" s="71">
        <v>22.526160972700001</v>
      </c>
      <c r="T153" s="72"/>
      <c r="U153" s="71">
        <v>16377952</v>
      </c>
      <c r="V153" s="71">
        <v>2819</v>
      </c>
      <c r="W153" s="71">
        <v>70</v>
      </c>
      <c r="X153" s="71">
        <v>35412</v>
      </c>
      <c r="Y153" s="71">
        <v>48383</v>
      </c>
      <c r="Z153" s="71">
        <v>70960</v>
      </c>
      <c r="AA153" s="71">
        <v>13198</v>
      </c>
      <c r="AB153" s="71">
        <v>107278</v>
      </c>
      <c r="AC153" s="71">
        <v>0</v>
      </c>
      <c r="AD153" s="71">
        <v>22.526160972700001</v>
      </c>
      <c r="AE153" s="72"/>
      <c r="AF153" s="71">
        <v>130331319.4614978</v>
      </c>
      <c r="AG153" s="71">
        <v>4907711.6832275139</v>
      </c>
      <c r="AH153" s="71">
        <v>386120.04642149527</v>
      </c>
      <c r="AI153" s="71">
        <v>214581838.33276299</v>
      </c>
      <c r="AJ153" s="71">
        <v>271495545.87574726</v>
      </c>
      <c r="AK153" s="71">
        <v>0</v>
      </c>
      <c r="AL153" s="71">
        <v>0</v>
      </c>
      <c r="AM153" s="71">
        <v>13852517.889406543</v>
      </c>
      <c r="AN153" s="71">
        <v>0</v>
      </c>
      <c r="AO153" s="71">
        <v>0</v>
      </c>
      <c r="AP153" s="71">
        <v>635555053.28906357</v>
      </c>
      <c r="AQ153" s="72"/>
      <c r="AR153" s="71">
        <v>3918</v>
      </c>
      <c r="AS153" s="71">
        <v>937</v>
      </c>
      <c r="AT153" s="71">
        <v>0</v>
      </c>
      <c r="AU153" s="71">
        <v>1</v>
      </c>
      <c r="AV153" s="71">
        <v>0</v>
      </c>
      <c r="AW153" s="71">
        <v>1</v>
      </c>
      <c r="AX153" s="71"/>
      <c r="AY153" s="72"/>
      <c r="AZ153" s="71">
        <v>17916.599999999915</v>
      </c>
      <c r="BA153" s="71">
        <v>82349.399999999936</v>
      </c>
      <c r="BB153" s="71">
        <v>0</v>
      </c>
      <c r="BC153" s="71">
        <v>28.9</v>
      </c>
      <c r="BD153" s="71">
        <v>0</v>
      </c>
      <c r="BE153" s="71">
        <v>1066</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1799</v>
      </c>
      <c r="B154" s="70">
        <v>85</v>
      </c>
      <c r="C154" s="70">
        <v>20</v>
      </c>
      <c r="D154" s="70">
        <v>5</v>
      </c>
      <c r="E154" s="70">
        <v>2023</v>
      </c>
      <c r="F154" s="70" t="s">
        <v>1539</v>
      </c>
      <c r="G154" s="70" t="s">
        <v>1779</v>
      </c>
      <c r="H154" s="70" t="s">
        <v>1780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4091</v>
      </c>
      <c r="AS154" s="71">
        <v>940</v>
      </c>
      <c r="AT154" s="71">
        <v>0</v>
      </c>
      <c r="AU154" s="71">
        <v>1</v>
      </c>
      <c r="AV154" s="71">
        <v>0</v>
      </c>
      <c r="AW154" s="71">
        <v>1</v>
      </c>
      <c r="AX154" s="71"/>
      <c r="AY154" s="72"/>
      <c r="AZ154" s="71">
        <v>18928.799999999901</v>
      </c>
      <c r="BA154" s="71">
        <v>84318.899999999936</v>
      </c>
      <c r="BB154" s="71">
        <v>0</v>
      </c>
      <c r="BC154" s="71">
        <v>28.9</v>
      </c>
      <c r="BD154" s="71">
        <v>0</v>
      </c>
      <c r="BE154" s="71">
        <v>1066</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1800</v>
      </c>
      <c r="B155" s="70">
        <v>85</v>
      </c>
      <c r="C155" s="70">
        <v>21</v>
      </c>
      <c r="D155" s="70">
        <v>5</v>
      </c>
      <c r="E155" s="70">
        <v>2024</v>
      </c>
      <c r="F155" s="70" t="s">
        <v>1554</v>
      </c>
      <c r="G155" s="70" t="s">
        <v>1779</v>
      </c>
      <c r="H155" s="70" t="s">
        <v>1780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1801</v>
      </c>
      <c r="B156" s="70">
        <v>86</v>
      </c>
      <c r="C156" s="70">
        <v>1</v>
      </c>
      <c r="D156" s="70">
        <v>6</v>
      </c>
      <c r="E156" s="70">
        <v>1990</v>
      </c>
      <c r="F156" s="70" t="s">
        <v>787</v>
      </c>
      <c r="G156" s="70" t="s">
        <v>1802</v>
      </c>
      <c r="H156" s="70" t="s">
        <v>1803</v>
      </c>
      <c r="I156" s="148"/>
      <c r="J156" s="71">
        <v>248.2918162505018</v>
      </c>
      <c r="K156" s="71">
        <v>11.87132683444613</v>
      </c>
      <c r="L156" s="71">
        <v>1.7243019153233381</v>
      </c>
      <c r="M156" s="71">
        <v>94.449631586634879</v>
      </c>
      <c r="N156" s="71">
        <v>110.9092725500083</v>
      </c>
      <c r="O156" s="71">
        <v>84.665718310090071</v>
      </c>
      <c r="P156" s="71">
        <v>73.209175700810562</v>
      </c>
      <c r="Q156" s="71">
        <v>6.4926122423048698</v>
      </c>
      <c r="R156" s="71">
        <v>0</v>
      </c>
      <c r="S156" s="71">
        <v>7.4001256902616293</v>
      </c>
      <c r="T156" s="72"/>
      <c r="U156" s="71">
        <v>29557180</v>
      </c>
      <c r="V156" s="71">
        <v>4236</v>
      </c>
      <c r="W156" s="71">
        <v>17</v>
      </c>
      <c r="X156" s="71">
        <v>32915</v>
      </c>
      <c r="Y156" s="71">
        <v>35296</v>
      </c>
      <c r="Z156" s="71">
        <v>34824</v>
      </c>
      <c r="AA156" s="71">
        <v>17776</v>
      </c>
      <c r="AB156" s="71">
        <v>105418</v>
      </c>
      <c r="AC156" s="71">
        <v>0</v>
      </c>
      <c r="AD156" s="71">
        <v>7.4001256902616293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1804</v>
      </c>
      <c r="B157" s="70">
        <v>87</v>
      </c>
      <c r="C157" s="70">
        <v>2</v>
      </c>
      <c r="D157" s="70">
        <v>6</v>
      </c>
      <c r="E157" s="70">
        <v>2005</v>
      </c>
      <c r="F157" s="70" t="s">
        <v>789</v>
      </c>
      <c r="G157" s="70" t="s">
        <v>1802</v>
      </c>
      <c r="H157" s="70" t="s">
        <v>1803</v>
      </c>
      <c r="I157" s="148"/>
      <c r="J157" s="71">
        <v>222.41947514082011</v>
      </c>
      <c r="K157" s="71">
        <v>7.8236743610526309</v>
      </c>
      <c r="L157" s="71">
        <v>2.5204791215080569</v>
      </c>
      <c r="M157" s="71">
        <v>166.07366811088991</v>
      </c>
      <c r="N157" s="71">
        <v>154.2047508397269</v>
      </c>
      <c r="O157" s="71">
        <v>121.0254375288857</v>
      </c>
      <c r="P157" s="71">
        <v>66.58956217338914</v>
      </c>
      <c r="Q157" s="71">
        <v>6.6214979095740798</v>
      </c>
      <c r="R157" s="71">
        <v>0</v>
      </c>
      <c r="S157" s="71">
        <v>16.058266960000001</v>
      </c>
      <c r="T157" s="72"/>
      <c r="U157" s="71">
        <v>29773732</v>
      </c>
      <c r="V157" s="71">
        <v>3349</v>
      </c>
      <c r="W157" s="71">
        <v>22</v>
      </c>
      <c r="X157" s="71">
        <v>31017</v>
      </c>
      <c r="Y157" s="71">
        <v>43986</v>
      </c>
      <c r="Z157" s="71">
        <v>57604</v>
      </c>
      <c r="AA157" s="71">
        <v>13242</v>
      </c>
      <c r="AB157" s="71">
        <v>112392</v>
      </c>
      <c r="AC157" s="71">
        <v>0</v>
      </c>
      <c r="AD157" s="71">
        <v>16.058266960000001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1805</v>
      </c>
      <c r="B158" s="70">
        <v>88</v>
      </c>
      <c r="C158" s="70">
        <v>3</v>
      </c>
      <c r="D158" s="70">
        <v>6</v>
      </c>
      <c r="E158" s="70">
        <v>2006</v>
      </c>
      <c r="F158" s="70" t="s">
        <v>790</v>
      </c>
      <c r="G158" s="1064" t="s">
        <v>1802</v>
      </c>
      <c r="H158" s="70" t="s">
        <v>1803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1806</v>
      </c>
      <c r="B159" s="70">
        <v>89</v>
      </c>
      <c r="C159" s="70">
        <v>4</v>
      </c>
      <c r="D159" s="70">
        <v>6</v>
      </c>
      <c r="E159" s="70">
        <v>2007</v>
      </c>
      <c r="F159" s="70" t="s">
        <v>791</v>
      </c>
      <c r="G159" s="1064" t="s">
        <v>1802</v>
      </c>
      <c r="H159" s="70" t="s">
        <v>1803</v>
      </c>
      <c r="I159" s="148"/>
      <c r="J159" s="71">
        <v>149.4097422645759</v>
      </c>
      <c r="K159" s="71">
        <v>7.5087848461868143</v>
      </c>
      <c r="L159" s="71">
        <v>5.0167280887264809</v>
      </c>
      <c r="M159" s="71">
        <v>162.38505932424761</v>
      </c>
      <c r="N159" s="71">
        <v>165.3096764382901</v>
      </c>
      <c r="O159" s="71">
        <v>117.42729178432459</v>
      </c>
      <c r="P159" s="71">
        <v>65.337685545911697</v>
      </c>
      <c r="Q159" s="71">
        <v>7.0003960291393597</v>
      </c>
      <c r="R159" s="71">
        <v>0</v>
      </c>
      <c r="S159" s="71">
        <v>17.247355580000001</v>
      </c>
      <c r="T159" s="72"/>
      <c r="U159" s="71">
        <v>23556991</v>
      </c>
      <c r="V159" s="71">
        <v>3170</v>
      </c>
      <c r="W159" s="71">
        <v>49</v>
      </c>
      <c r="X159" s="71">
        <v>36444</v>
      </c>
      <c r="Y159" s="71">
        <v>45912</v>
      </c>
      <c r="Z159" s="71">
        <v>58102</v>
      </c>
      <c r="AA159" s="71">
        <v>12795</v>
      </c>
      <c r="AB159" s="71">
        <v>112540</v>
      </c>
      <c r="AC159" s="71">
        <v>0</v>
      </c>
      <c r="AD159" s="71">
        <v>17.247355580000001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1807</v>
      </c>
      <c r="B160" s="70">
        <v>90</v>
      </c>
      <c r="C160" s="70">
        <v>5</v>
      </c>
      <c r="D160" s="70">
        <v>6</v>
      </c>
      <c r="E160" s="70">
        <v>2008</v>
      </c>
      <c r="F160" s="70" t="s">
        <v>792</v>
      </c>
      <c r="G160" s="70" t="s">
        <v>1802</v>
      </c>
      <c r="H160" s="70" t="s">
        <v>1803</v>
      </c>
      <c r="I160" s="148"/>
      <c r="J160" s="71">
        <v>134.98609249925431</v>
      </c>
      <c r="K160" s="71">
        <v>5.5881673839056063</v>
      </c>
      <c r="L160" s="71">
        <v>4.0922504777460977</v>
      </c>
      <c r="M160" s="71">
        <v>178.06982211420339</v>
      </c>
      <c r="N160" s="71">
        <v>169.19604243767429</v>
      </c>
      <c r="O160" s="71">
        <v>113.82434139356759</v>
      </c>
      <c r="P160" s="71">
        <v>63.600401316338932</v>
      </c>
      <c r="Q160" s="71">
        <v>6.8675957676658701</v>
      </c>
      <c r="R160" s="71">
        <v>0</v>
      </c>
      <c r="S160" s="71">
        <v>16.972047287999999</v>
      </c>
      <c r="T160" s="72"/>
      <c r="U160" s="71">
        <v>22057295</v>
      </c>
      <c r="V160" s="71">
        <v>3170</v>
      </c>
      <c r="W160" s="71">
        <v>49</v>
      </c>
      <c r="X160" s="71">
        <v>36444</v>
      </c>
      <c r="Y160" s="71">
        <v>45516</v>
      </c>
      <c r="Z160" s="71">
        <v>58296</v>
      </c>
      <c r="AA160" s="71">
        <v>12469</v>
      </c>
      <c r="AB160" s="71">
        <v>112221</v>
      </c>
      <c r="AC160" s="71">
        <v>0</v>
      </c>
      <c r="AD160" s="71">
        <v>16.972047287999999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1808</v>
      </c>
      <c r="B161" s="70">
        <v>91</v>
      </c>
      <c r="C161" s="70">
        <v>6</v>
      </c>
      <c r="D161" s="70">
        <v>6</v>
      </c>
      <c r="E161" s="70">
        <v>2009</v>
      </c>
      <c r="F161" s="70" t="s">
        <v>176</v>
      </c>
      <c r="G161" s="70" t="s">
        <v>1802</v>
      </c>
      <c r="H161" s="70" t="s">
        <v>1803</v>
      </c>
      <c r="I161" s="148"/>
      <c r="J161" s="71">
        <v>122.4494557505696</v>
      </c>
      <c r="K161" s="71">
        <v>5.8971105761770648</v>
      </c>
      <c r="L161" s="71">
        <v>5.5224647159303419</v>
      </c>
      <c r="M161" s="71">
        <v>169.4467354428547</v>
      </c>
      <c r="N161" s="71">
        <v>151.9028697839002</v>
      </c>
      <c r="O161" s="71">
        <v>115.7036083974205</v>
      </c>
      <c r="P161" s="71">
        <v>60.625110829980223</v>
      </c>
      <c r="Q161" s="71">
        <v>6.5236492921779901</v>
      </c>
      <c r="R161" s="71">
        <v>0</v>
      </c>
      <c r="S161" s="71">
        <v>19.72827101184</v>
      </c>
      <c r="T161" s="72"/>
      <c r="U161" s="71">
        <v>17194076</v>
      </c>
      <c r="V161" s="71">
        <v>3554</v>
      </c>
      <c r="W161" s="71">
        <v>89</v>
      </c>
      <c r="X161" s="71">
        <v>37189</v>
      </c>
      <c r="Y161" s="71">
        <v>45812</v>
      </c>
      <c r="Z161" s="71">
        <v>58491</v>
      </c>
      <c r="AA161" s="71">
        <v>12202</v>
      </c>
      <c r="AB161" s="71">
        <v>111903</v>
      </c>
      <c r="AC161" s="71">
        <v>0</v>
      </c>
      <c r="AD161" s="71">
        <v>19.72827101184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224.15600000000001</v>
      </c>
      <c r="BK161" s="71">
        <v>0</v>
      </c>
      <c r="BL161" s="71">
        <v>19.356000000000002</v>
      </c>
      <c r="BM161" s="71">
        <v>0</v>
      </c>
      <c r="BN161" s="72"/>
      <c r="BO161" s="71">
        <v>0</v>
      </c>
      <c r="BP161" s="71">
        <v>0</v>
      </c>
      <c r="BQ161" s="71">
        <v>7</v>
      </c>
      <c r="BR161" s="71">
        <v>0</v>
      </c>
      <c r="BS161" s="71">
        <v>5</v>
      </c>
      <c r="BT161" s="71">
        <v>0</v>
      </c>
      <c r="BU161"/>
      <c r="BV161" s="70">
        <v>243.512</v>
      </c>
      <c r="BW161" s="70">
        <v>0</v>
      </c>
      <c r="BX161" s="70">
        <v>0</v>
      </c>
      <c r="BY161" s="70">
        <v>0</v>
      </c>
      <c r="BZ161" s="70">
        <v>0</v>
      </c>
      <c r="CA161" s="70">
        <v>0</v>
      </c>
      <c r="CB161" s="70">
        <v>0</v>
      </c>
      <c r="CC161" s="70">
        <v>0</v>
      </c>
      <c r="CD161" s="70">
        <v>0</v>
      </c>
    </row>
    <row r="162" spans="1:82">
      <c r="A162" s="70" t="s">
        <v>1809</v>
      </c>
      <c r="B162" s="70">
        <v>92</v>
      </c>
      <c r="C162" s="70">
        <v>7</v>
      </c>
      <c r="D162" s="70">
        <v>6</v>
      </c>
      <c r="E162" s="70">
        <v>2010</v>
      </c>
      <c r="F162" s="70" t="s">
        <v>177</v>
      </c>
      <c r="G162" s="70" t="s">
        <v>1802</v>
      </c>
      <c r="H162" s="70" t="s">
        <v>1803</v>
      </c>
      <c r="I162" s="148"/>
      <c r="J162" s="71">
        <v>117.2859194337797</v>
      </c>
      <c r="K162" s="71">
        <v>6.321736676644961</v>
      </c>
      <c r="L162" s="71">
        <v>5.1628901360836839</v>
      </c>
      <c r="M162" s="71">
        <v>170.17201155540741</v>
      </c>
      <c r="N162" s="71">
        <v>167.8251996149144</v>
      </c>
      <c r="O162" s="71">
        <v>115.9186305429898</v>
      </c>
      <c r="P162" s="71">
        <v>60.695069703684567</v>
      </c>
      <c r="Q162" s="71">
        <v>6.80015376918871</v>
      </c>
      <c r="R162" s="71">
        <v>0</v>
      </c>
      <c r="S162" s="71">
        <v>16.894767735999999</v>
      </c>
      <c r="T162" s="72"/>
      <c r="U162" s="71">
        <v>17901694</v>
      </c>
      <c r="V162" s="71">
        <v>3554</v>
      </c>
      <c r="W162" s="71">
        <v>89</v>
      </c>
      <c r="X162" s="71">
        <v>37189</v>
      </c>
      <c r="Y162" s="71">
        <v>46304</v>
      </c>
      <c r="Z162" s="71">
        <v>58872</v>
      </c>
      <c r="AA162" s="71">
        <v>11911</v>
      </c>
      <c r="AB162" s="71">
        <v>111773</v>
      </c>
      <c r="AC162" s="71">
        <v>0</v>
      </c>
      <c r="AD162" s="71">
        <v>16.894767735999999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242.80600000000001</v>
      </c>
      <c r="BK162" s="71">
        <v>0</v>
      </c>
      <c r="BL162" s="71">
        <v>30.855</v>
      </c>
      <c r="BM162" s="71">
        <v>0</v>
      </c>
      <c r="BN162" s="72"/>
      <c r="BO162" s="71">
        <v>0</v>
      </c>
      <c r="BP162" s="71">
        <v>0</v>
      </c>
      <c r="BQ162" s="71">
        <v>7</v>
      </c>
      <c r="BR162" s="71">
        <v>0</v>
      </c>
      <c r="BS162" s="71">
        <v>4</v>
      </c>
      <c r="BT162" s="71">
        <v>0</v>
      </c>
      <c r="BU162"/>
      <c r="BV162" s="70">
        <v>258.06099999999998</v>
      </c>
      <c r="BW162" s="70">
        <v>0</v>
      </c>
      <c r="BX162" s="70">
        <v>15.6</v>
      </c>
      <c r="BY162" s="70">
        <v>0</v>
      </c>
      <c r="BZ162" s="70">
        <v>0</v>
      </c>
      <c r="CA162" s="70">
        <v>0</v>
      </c>
      <c r="CB162" s="70">
        <v>0</v>
      </c>
      <c r="CC162" s="70">
        <v>0</v>
      </c>
      <c r="CD162" s="70">
        <v>0</v>
      </c>
    </row>
    <row r="163" spans="1:82">
      <c r="A163" s="70" t="s">
        <v>1810</v>
      </c>
      <c r="B163" s="70">
        <v>93</v>
      </c>
      <c r="C163" s="70">
        <v>8</v>
      </c>
      <c r="D163" s="70">
        <v>6</v>
      </c>
      <c r="E163" s="70">
        <v>2011</v>
      </c>
      <c r="F163" s="70" t="s">
        <v>178</v>
      </c>
      <c r="G163" s="70" t="s">
        <v>1802</v>
      </c>
      <c r="H163" s="70" t="s">
        <v>1803</v>
      </c>
      <c r="I163" s="148"/>
      <c r="J163" s="71">
        <v>128.73178833734841</v>
      </c>
      <c r="K163" s="71">
        <v>8.8954727912088671</v>
      </c>
      <c r="L163" s="71">
        <v>5.177681676389243</v>
      </c>
      <c r="M163" s="71">
        <v>193.21523943981691</v>
      </c>
      <c r="N163" s="71">
        <v>188.9600090825443</v>
      </c>
      <c r="O163" s="71">
        <v>114.89148297586081</v>
      </c>
      <c r="P163" s="71">
        <v>58.352213648774082</v>
      </c>
      <c r="Q163" s="71">
        <v>7.8375825597565196</v>
      </c>
      <c r="R163" s="71">
        <v>0</v>
      </c>
      <c r="S163" s="71">
        <v>12.69228033792</v>
      </c>
      <c r="T163" s="72"/>
      <c r="U163" s="71">
        <v>18131829</v>
      </c>
      <c r="V163" s="71">
        <v>3554</v>
      </c>
      <c r="W163" s="71">
        <v>89</v>
      </c>
      <c r="X163" s="71">
        <v>37189</v>
      </c>
      <c r="Y163" s="71">
        <v>46774</v>
      </c>
      <c r="Z163" s="71">
        <v>59618</v>
      </c>
      <c r="AA163" s="71">
        <v>11792</v>
      </c>
      <c r="AB163" s="71">
        <v>111683</v>
      </c>
      <c r="AC163" s="71">
        <v>0</v>
      </c>
      <c r="AD163" s="71">
        <v>12.69228033792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228.69800000000001</v>
      </c>
      <c r="BK163" s="71">
        <v>0</v>
      </c>
      <c r="BL163" s="71">
        <v>27.128</v>
      </c>
      <c r="BM163" s="71">
        <v>0</v>
      </c>
      <c r="BN163" s="72"/>
      <c r="BO163" s="71">
        <v>0</v>
      </c>
      <c r="BP163" s="71">
        <v>0</v>
      </c>
      <c r="BQ163" s="71">
        <v>7</v>
      </c>
      <c r="BR163" s="71">
        <v>0</v>
      </c>
      <c r="BS163" s="71">
        <v>5</v>
      </c>
      <c r="BT163" s="71">
        <v>0</v>
      </c>
      <c r="BU163"/>
      <c r="BV163" s="70">
        <v>244.68600000000001</v>
      </c>
      <c r="BW163" s="70">
        <v>0</v>
      </c>
      <c r="BX163" s="70">
        <v>11.14</v>
      </c>
      <c r="BY163" s="70">
        <v>0</v>
      </c>
      <c r="BZ163" s="70">
        <v>0</v>
      </c>
      <c r="CA163" s="70">
        <v>0</v>
      </c>
      <c r="CB163" s="70">
        <v>0</v>
      </c>
      <c r="CC163" s="70">
        <v>0</v>
      </c>
      <c r="CD163" s="70">
        <v>0</v>
      </c>
    </row>
    <row r="164" spans="1:82">
      <c r="A164" s="70" t="s">
        <v>1811</v>
      </c>
      <c r="B164" s="70">
        <v>94</v>
      </c>
      <c r="C164" s="70">
        <v>9</v>
      </c>
      <c r="D164" s="70">
        <v>6</v>
      </c>
      <c r="E164" s="70">
        <v>2012</v>
      </c>
      <c r="F164" s="70" t="s">
        <v>179</v>
      </c>
      <c r="G164" s="70" t="s">
        <v>1802</v>
      </c>
      <c r="H164" s="70" t="s">
        <v>1803</v>
      </c>
      <c r="I164" s="148"/>
      <c r="J164" s="71">
        <v>126.527851301569</v>
      </c>
      <c r="K164" s="71">
        <v>8.2013827800712935</v>
      </c>
      <c r="L164" s="71">
        <v>5.1654226775664913</v>
      </c>
      <c r="M164" s="71">
        <v>198.62692910231809</v>
      </c>
      <c r="N164" s="71">
        <v>191.45962563104061</v>
      </c>
      <c r="O164" s="71">
        <v>114.43287157368825</v>
      </c>
      <c r="P164" s="71">
        <v>58.04720248165723</v>
      </c>
      <c r="Q164" s="71">
        <v>8.5877329227881596</v>
      </c>
      <c r="R164" s="71">
        <v>0</v>
      </c>
      <c r="S164" s="71">
        <v>14.213804035200001</v>
      </c>
      <c r="T164" s="72"/>
      <c r="U164" s="71">
        <v>18239361</v>
      </c>
      <c r="V164" s="71">
        <v>3554</v>
      </c>
      <c r="W164" s="71">
        <v>89</v>
      </c>
      <c r="X164" s="71">
        <v>37189</v>
      </c>
      <c r="Y164" s="71">
        <v>47587</v>
      </c>
      <c r="Z164" s="71">
        <v>59851</v>
      </c>
      <c r="AA164" s="71">
        <v>11664</v>
      </c>
      <c r="AB164" s="71">
        <v>112632</v>
      </c>
      <c r="AC164" s="71">
        <v>0</v>
      </c>
      <c r="AD164" s="71">
        <v>14.213804035200001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246.63399999999999</v>
      </c>
      <c r="BK164" s="71">
        <v>0</v>
      </c>
      <c r="BL164" s="71">
        <v>18.652000000000001</v>
      </c>
      <c r="BM164" s="71">
        <v>0</v>
      </c>
      <c r="BN164" s="72"/>
      <c r="BO164" s="71">
        <v>0</v>
      </c>
      <c r="BP164" s="71">
        <v>0</v>
      </c>
      <c r="BQ164" s="71">
        <v>7</v>
      </c>
      <c r="BR164" s="71">
        <v>0</v>
      </c>
      <c r="BS164" s="71">
        <v>5</v>
      </c>
      <c r="BT164" s="71">
        <v>0</v>
      </c>
      <c r="BU164"/>
      <c r="BV164" s="70">
        <v>265.286</v>
      </c>
      <c r="BW164" s="70">
        <v>0</v>
      </c>
      <c r="BX164" s="70">
        <v>0</v>
      </c>
      <c r="BY164" s="70">
        <v>0</v>
      </c>
      <c r="BZ164" s="70">
        <v>0</v>
      </c>
      <c r="CA164" s="70">
        <v>0</v>
      </c>
      <c r="CB164" s="70">
        <v>0</v>
      </c>
      <c r="CC164" s="70">
        <v>0</v>
      </c>
      <c r="CD164" s="70">
        <v>0</v>
      </c>
    </row>
    <row r="165" spans="1:82">
      <c r="A165" s="70" t="s">
        <v>1812</v>
      </c>
      <c r="B165" s="70">
        <v>95</v>
      </c>
      <c r="C165" s="70">
        <v>10</v>
      </c>
      <c r="D165" s="70">
        <v>6</v>
      </c>
      <c r="E165" s="70">
        <v>2013</v>
      </c>
      <c r="F165" s="70" t="s">
        <v>180</v>
      </c>
      <c r="G165" s="70" t="s">
        <v>1802</v>
      </c>
      <c r="H165" s="70" t="s">
        <v>1803</v>
      </c>
      <c r="I165" s="148"/>
      <c r="J165" s="71">
        <v>121.5390994970379</v>
      </c>
      <c r="K165" s="71">
        <v>7.0870699571993088</v>
      </c>
      <c r="L165" s="71">
        <v>5.0889122144001897</v>
      </c>
      <c r="M165" s="71">
        <v>190.8608221790428</v>
      </c>
      <c r="N165" s="71">
        <v>184.80683955617459</v>
      </c>
      <c r="O165" s="71">
        <v>110.7481539433536</v>
      </c>
      <c r="P165" s="71">
        <v>57.946221470693033</v>
      </c>
      <c r="Q165" s="71">
        <v>8.7064480067526606</v>
      </c>
      <c r="R165" s="71">
        <v>0</v>
      </c>
      <c r="S165" s="71">
        <v>13.218303592</v>
      </c>
      <c r="T165" s="72"/>
      <c r="U165" s="71">
        <v>17945333</v>
      </c>
      <c r="V165" s="71">
        <v>3554</v>
      </c>
      <c r="W165" s="71">
        <v>89</v>
      </c>
      <c r="X165" s="71">
        <v>37189</v>
      </c>
      <c r="Y165" s="71">
        <v>47732</v>
      </c>
      <c r="Z165" s="71">
        <v>60510</v>
      </c>
      <c r="AA165" s="71">
        <v>11600</v>
      </c>
      <c r="AB165" s="71">
        <v>112552</v>
      </c>
      <c r="AC165" s="71">
        <v>0</v>
      </c>
      <c r="AD165" s="71">
        <v>13.218303592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251.13399999999999</v>
      </c>
      <c r="BK165" s="71">
        <v>0</v>
      </c>
      <c r="BL165" s="71">
        <v>33.028999999999996</v>
      </c>
      <c r="BM165" s="71">
        <v>0</v>
      </c>
      <c r="BN165" s="72"/>
      <c r="BO165" s="71">
        <v>0</v>
      </c>
      <c r="BP165" s="71">
        <v>0</v>
      </c>
      <c r="BQ165" s="71">
        <v>7</v>
      </c>
      <c r="BR165" s="71">
        <v>0</v>
      </c>
      <c r="BS165" s="71">
        <v>5</v>
      </c>
      <c r="BT165" s="71">
        <v>0</v>
      </c>
      <c r="BU165"/>
      <c r="BV165" s="70">
        <v>271.87099999999998</v>
      </c>
      <c r="BW165" s="70">
        <v>0</v>
      </c>
      <c r="BX165" s="70">
        <v>12.292</v>
      </c>
      <c r="BY165" s="70">
        <v>0</v>
      </c>
      <c r="BZ165" s="70">
        <v>0</v>
      </c>
      <c r="CA165" s="70">
        <v>0</v>
      </c>
      <c r="CB165" s="70">
        <v>0</v>
      </c>
      <c r="CC165" s="70">
        <v>0</v>
      </c>
      <c r="CD165" s="70">
        <v>0</v>
      </c>
    </row>
    <row r="166" spans="1:82">
      <c r="A166" s="70" t="s">
        <v>1813</v>
      </c>
      <c r="B166" s="70">
        <v>96</v>
      </c>
      <c r="C166" s="70">
        <v>11</v>
      </c>
      <c r="D166" s="70">
        <v>6</v>
      </c>
      <c r="E166" s="70">
        <v>2014</v>
      </c>
      <c r="F166" s="70" t="s">
        <v>181</v>
      </c>
      <c r="G166" s="70" t="s">
        <v>1802</v>
      </c>
      <c r="H166" s="70" t="s">
        <v>1803</v>
      </c>
      <c r="I166" s="148"/>
      <c r="J166" s="71">
        <v>117.4308428596122</v>
      </c>
      <c r="K166" s="71">
        <v>7.2449031459440842</v>
      </c>
      <c r="L166" s="71">
        <v>3.6946739774493258</v>
      </c>
      <c r="M166" s="71">
        <v>181.78441225150951</v>
      </c>
      <c r="N166" s="71">
        <v>170.9150719620273</v>
      </c>
      <c r="O166" s="71">
        <v>106.01885298873154</v>
      </c>
      <c r="P166" s="71">
        <v>57.760348161141494</v>
      </c>
      <c r="Q166" s="71">
        <v>8.3058191332903295</v>
      </c>
      <c r="R166" s="71">
        <v>0</v>
      </c>
      <c r="S166" s="71">
        <v>12.039928686</v>
      </c>
      <c r="T166" s="72"/>
      <c r="U166" s="71">
        <v>18287372</v>
      </c>
      <c r="V166" s="71">
        <v>3133</v>
      </c>
      <c r="W166" s="71">
        <v>71</v>
      </c>
      <c r="X166" s="71">
        <v>37721</v>
      </c>
      <c r="Y166" s="71">
        <v>47903</v>
      </c>
      <c r="Z166" s="71">
        <v>61009</v>
      </c>
      <c r="AA166" s="71">
        <v>11503</v>
      </c>
      <c r="AB166" s="71">
        <v>111912</v>
      </c>
      <c r="AC166" s="71">
        <v>0</v>
      </c>
      <c r="AD166" s="71">
        <v>12.039928686</v>
      </c>
      <c r="AE166" s="72"/>
      <c r="AF166" s="71"/>
      <c r="AG166" s="71"/>
      <c r="AH166" s="71"/>
      <c r="AI166" s="71"/>
      <c r="AJ166" s="71"/>
      <c r="AK166" s="71"/>
      <c r="AL166" s="71"/>
      <c r="AM166" s="71"/>
      <c r="AN166" s="71"/>
      <c r="AO166" s="71"/>
      <c r="AP166" s="71"/>
      <c r="AQ166" s="72"/>
      <c r="AR166" s="71">
        <v>2406</v>
      </c>
      <c r="AS166" s="71">
        <v>172</v>
      </c>
      <c r="AT166" s="71">
        <v>0</v>
      </c>
      <c r="AU166" s="71">
        <v>0</v>
      </c>
      <c r="AV166" s="71">
        <v>0</v>
      </c>
      <c r="AW166" s="71">
        <v>0</v>
      </c>
      <c r="AX166" s="71"/>
      <c r="AY166" s="72"/>
      <c r="AZ166" s="71">
        <v>10006.4</v>
      </c>
      <c r="BA166" s="71">
        <v>3965.1</v>
      </c>
      <c r="BB166" s="71">
        <v>0</v>
      </c>
      <c r="BC166" s="71">
        <v>0</v>
      </c>
      <c r="BD166" s="71">
        <v>0</v>
      </c>
      <c r="BE166" s="71">
        <v>0</v>
      </c>
      <c r="BF166" s="71"/>
      <c r="BG166" s="72"/>
      <c r="BH166" s="71">
        <v>0</v>
      </c>
      <c r="BI166" s="71">
        <v>0</v>
      </c>
      <c r="BJ166" s="71">
        <v>252.989</v>
      </c>
      <c r="BK166" s="71">
        <v>0</v>
      </c>
      <c r="BL166" s="71">
        <v>36.654000000000003</v>
      </c>
      <c r="BM166" s="71">
        <v>0</v>
      </c>
      <c r="BN166" s="72"/>
      <c r="BO166" s="71">
        <v>0</v>
      </c>
      <c r="BP166" s="71">
        <v>0</v>
      </c>
      <c r="BQ166" s="71">
        <v>7</v>
      </c>
      <c r="BR166" s="71">
        <v>0</v>
      </c>
      <c r="BS166" s="71">
        <v>6</v>
      </c>
      <c r="BT166" s="71">
        <v>0</v>
      </c>
      <c r="BU166"/>
      <c r="BV166" s="70">
        <v>277.31299999999999</v>
      </c>
      <c r="BW166" s="70">
        <v>0</v>
      </c>
      <c r="BX166" s="70">
        <v>12.33</v>
      </c>
      <c r="BY166" s="70">
        <v>0</v>
      </c>
      <c r="BZ166" s="70">
        <v>0</v>
      </c>
      <c r="CA166" s="70">
        <v>0</v>
      </c>
      <c r="CB166" s="70">
        <v>0</v>
      </c>
      <c r="CC166" s="70">
        <v>0</v>
      </c>
      <c r="CD166" s="70">
        <v>0</v>
      </c>
    </row>
    <row r="167" spans="1:82">
      <c r="A167" s="70" t="s">
        <v>1814</v>
      </c>
      <c r="B167" s="70">
        <v>97</v>
      </c>
      <c r="C167" s="70">
        <v>12</v>
      </c>
      <c r="D167" s="70">
        <v>6</v>
      </c>
      <c r="E167" s="70">
        <v>2015</v>
      </c>
      <c r="F167" s="70" t="s">
        <v>182</v>
      </c>
      <c r="G167" s="70" t="s">
        <v>1802</v>
      </c>
      <c r="H167" s="70" t="s">
        <v>1803</v>
      </c>
      <c r="I167" s="148"/>
      <c r="J167" s="71">
        <v>118.5157658740651</v>
      </c>
      <c r="K167" s="71">
        <v>6.7076537855213028</v>
      </c>
      <c r="L167" s="71">
        <v>3.969535321674968</v>
      </c>
      <c r="M167" s="71">
        <v>164.13705318562899</v>
      </c>
      <c r="N167" s="71">
        <v>163.01529751009079</v>
      </c>
      <c r="O167" s="71">
        <v>105.74149045380386</v>
      </c>
      <c r="P167" s="71">
        <v>57.429084996333643</v>
      </c>
      <c r="Q167" s="71">
        <v>8.1082662172425302</v>
      </c>
      <c r="R167" s="71">
        <v>0</v>
      </c>
      <c r="S167" s="71">
        <v>14.50187975763</v>
      </c>
      <c r="T167" s="72"/>
      <c r="U167" s="71">
        <v>20725040</v>
      </c>
      <c r="V167" s="71">
        <v>3133</v>
      </c>
      <c r="W167" s="71">
        <v>71</v>
      </c>
      <c r="X167" s="71">
        <v>37721</v>
      </c>
      <c r="Y167" s="71">
        <v>48180</v>
      </c>
      <c r="Z167" s="71">
        <v>61435</v>
      </c>
      <c r="AA167" s="71">
        <v>11428</v>
      </c>
      <c r="AB167" s="71">
        <v>111601</v>
      </c>
      <c r="AC167" s="71">
        <v>0</v>
      </c>
      <c r="AD167" s="71">
        <v>14.50187975763</v>
      </c>
      <c r="AE167" s="72"/>
      <c r="AF167" s="71">
        <v>137616191.48340341</v>
      </c>
      <c r="AG167" s="71">
        <v>5317676.3948579282</v>
      </c>
      <c r="AH167" s="71">
        <v>545885.06201207661</v>
      </c>
      <c r="AI167" s="71">
        <v>235719486.83368969</v>
      </c>
      <c r="AJ167" s="71">
        <v>264209986.34738871</v>
      </c>
      <c r="AK167" s="71">
        <v>0</v>
      </c>
      <c r="AL167" s="71">
        <v>0</v>
      </c>
      <c r="AM167" s="71">
        <v>15294448.901412399</v>
      </c>
      <c r="AN167" s="71">
        <v>0</v>
      </c>
      <c r="AO167" s="71">
        <v>0</v>
      </c>
      <c r="AP167" s="71">
        <v>658703675.02276421</v>
      </c>
      <c r="AQ167" s="72"/>
      <c r="AR167" s="71">
        <v>2682</v>
      </c>
      <c r="AS167" s="71">
        <v>258</v>
      </c>
      <c r="AT167" s="71">
        <v>0</v>
      </c>
      <c r="AU167" s="71">
        <v>0</v>
      </c>
      <c r="AV167" s="71">
        <v>0</v>
      </c>
      <c r="AW167" s="71">
        <v>0</v>
      </c>
      <c r="AX167" s="71"/>
      <c r="AY167" s="72"/>
      <c r="AZ167" s="71">
        <v>11311.6</v>
      </c>
      <c r="BA167" s="71">
        <v>5494</v>
      </c>
      <c r="BB167" s="71">
        <v>0</v>
      </c>
      <c r="BC167" s="71">
        <v>0</v>
      </c>
      <c r="BD167" s="71">
        <v>0</v>
      </c>
      <c r="BE167" s="71">
        <v>0</v>
      </c>
      <c r="BF167" s="71"/>
      <c r="BG167" s="72"/>
      <c r="BH167" s="71">
        <v>0</v>
      </c>
      <c r="BI167" s="71">
        <v>0</v>
      </c>
      <c r="BJ167" s="71">
        <v>227.14500000000001</v>
      </c>
      <c r="BK167" s="71">
        <v>0</v>
      </c>
      <c r="BL167" s="71">
        <v>20.022000000000002</v>
      </c>
      <c r="BM167" s="71">
        <v>0</v>
      </c>
      <c r="BN167" s="72"/>
      <c r="BO167" s="71">
        <v>0</v>
      </c>
      <c r="BP167" s="71">
        <v>0</v>
      </c>
      <c r="BQ167" s="71">
        <v>7</v>
      </c>
      <c r="BR167" s="71">
        <v>0</v>
      </c>
      <c r="BS167" s="71">
        <v>5</v>
      </c>
      <c r="BT167" s="71">
        <v>0</v>
      </c>
      <c r="BU167"/>
      <c r="BV167" s="70">
        <v>247.167</v>
      </c>
      <c r="BW167" s="70">
        <v>0</v>
      </c>
      <c r="BX167" s="70">
        <v>0</v>
      </c>
      <c r="BY167" s="70">
        <v>0</v>
      </c>
      <c r="BZ167" s="70">
        <v>0</v>
      </c>
      <c r="CA167" s="70">
        <v>0</v>
      </c>
      <c r="CB167" s="70">
        <v>0</v>
      </c>
      <c r="CC167" s="70">
        <v>0</v>
      </c>
      <c r="CD167" s="70">
        <v>0</v>
      </c>
    </row>
    <row r="168" spans="1:82">
      <c r="A168" s="70" t="s">
        <v>1815</v>
      </c>
      <c r="B168" s="70">
        <v>98</v>
      </c>
      <c r="C168" s="70">
        <v>13</v>
      </c>
      <c r="D168" s="70">
        <v>6</v>
      </c>
      <c r="E168" s="70">
        <v>2016</v>
      </c>
      <c r="F168" s="70" t="s">
        <v>155</v>
      </c>
      <c r="G168" s="70" t="s">
        <v>1802</v>
      </c>
      <c r="H168" s="70" t="s">
        <v>1803</v>
      </c>
      <c r="I168" s="148"/>
      <c r="J168" s="71">
        <v>103.82406574930306</v>
      </c>
      <c r="K168" s="71">
        <v>6.5877153551688936</v>
      </c>
      <c r="L168" s="71">
        <v>4.1646405821570323</v>
      </c>
      <c r="M168" s="71">
        <v>156.89859047848338</v>
      </c>
      <c r="N168" s="71">
        <v>163.41738483453443</v>
      </c>
      <c r="O168" s="71">
        <v>105.52520384649182</v>
      </c>
      <c r="P168" s="71">
        <v>55.603213813390859</v>
      </c>
      <c r="Q168" s="71">
        <v>7.8691142229140105</v>
      </c>
      <c r="R168" s="71">
        <v>0</v>
      </c>
      <c r="S168" s="71">
        <v>14.801239059999999</v>
      </c>
      <c r="T168" s="72"/>
      <c r="U168" s="71">
        <v>18473110</v>
      </c>
      <c r="V168" s="71">
        <v>3133</v>
      </c>
      <c r="W168" s="71">
        <v>71</v>
      </c>
      <c r="X168" s="71">
        <v>37721</v>
      </c>
      <c r="Y168" s="71">
        <v>48577</v>
      </c>
      <c r="Z168" s="71">
        <v>62063</v>
      </c>
      <c r="AA168" s="71">
        <v>11444</v>
      </c>
      <c r="AB168" s="71">
        <v>111410</v>
      </c>
      <c r="AC168" s="71">
        <v>0</v>
      </c>
      <c r="AD168" s="71">
        <v>14.80123906</v>
      </c>
      <c r="AE168" s="72"/>
      <c r="AF168" s="71">
        <v>121700368.6865788</v>
      </c>
      <c r="AG168" s="71">
        <v>4989276.2847026037</v>
      </c>
      <c r="AH168" s="71">
        <v>416557.54381152883</v>
      </c>
      <c r="AI168" s="71">
        <v>243081706.63591471</v>
      </c>
      <c r="AJ168" s="71">
        <v>255852192.96651921</v>
      </c>
      <c r="AK168" s="71">
        <v>0</v>
      </c>
      <c r="AL168" s="71">
        <v>0</v>
      </c>
      <c r="AM168" s="71">
        <v>15280135.102757329</v>
      </c>
      <c r="AN168" s="71">
        <v>0</v>
      </c>
      <c r="AO168" s="71">
        <v>0</v>
      </c>
      <c r="AP168" s="71">
        <v>641320237.22028422</v>
      </c>
      <c r="AQ168" s="72"/>
      <c r="AR168" s="71">
        <v>2873</v>
      </c>
      <c r="AS168" s="71">
        <v>299</v>
      </c>
      <c r="AT168" s="71">
        <v>0</v>
      </c>
      <c r="AU168" s="71">
        <v>0</v>
      </c>
      <c r="AV168" s="71">
        <v>0</v>
      </c>
      <c r="AW168" s="71">
        <v>0</v>
      </c>
      <c r="AX168" s="71"/>
      <c r="AY168" s="72"/>
      <c r="AZ168" s="71">
        <v>12233.9</v>
      </c>
      <c r="BA168" s="71">
        <v>6071.3</v>
      </c>
      <c r="BB168" s="71">
        <v>0</v>
      </c>
      <c r="BC168" s="71">
        <v>0</v>
      </c>
      <c r="BD168" s="71">
        <v>0</v>
      </c>
      <c r="BE168" s="71">
        <v>0</v>
      </c>
      <c r="BF168" s="71"/>
      <c r="BG168" s="72"/>
      <c r="BH168" s="71">
        <v>0</v>
      </c>
      <c r="BI168" s="71">
        <v>0</v>
      </c>
      <c r="BJ168" s="71">
        <v>207.739</v>
      </c>
      <c r="BK168" s="71">
        <v>0</v>
      </c>
      <c r="BL168" s="71">
        <v>19.823999999999998</v>
      </c>
      <c r="BM168" s="71">
        <v>0</v>
      </c>
      <c r="BN168" s="72"/>
      <c r="BO168" s="71">
        <v>0</v>
      </c>
      <c r="BP168" s="71">
        <v>0</v>
      </c>
      <c r="BQ168" s="71">
        <v>7</v>
      </c>
      <c r="BR168" s="71">
        <v>0</v>
      </c>
      <c r="BS168" s="71">
        <v>5</v>
      </c>
      <c r="BT168" s="71">
        <v>0</v>
      </c>
      <c r="BU168"/>
      <c r="BV168" s="70">
        <v>227.56299999999999</v>
      </c>
      <c r="BW168" s="70">
        <v>0</v>
      </c>
      <c r="BX168" s="70">
        <v>0</v>
      </c>
      <c r="BY168" s="70">
        <v>0</v>
      </c>
      <c r="BZ168" s="70">
        <v>0</v>
      </c>
      <c r="CA168" s="70">
        <v>0</v>
      </c>
      <c r="CB168" s="70">
        <v>0</v>
      </c>
      <c r="CC168" s="70">
        <v>0</v>
      </c>
      <c r="CD168" s="70">
        <v>0</v>
      </c>
    </row>
    <row r="169" spans="1:82">
      <c r="A169" s="70" t="s">
        <v>1816</v>
      </c>
      <c r="B169" s="70">
        <v>99</v>
      </c>
      <c r="C169" s="70">
        <v>14</v>
      </c>
      <c r="D169" s="70">
        <v>6</v>
      </c>
      <c r="E169" s="70">
        <v>2017</v>
      </c>
      <c r="F169" s="70" t="s">
        <v>156</v>
      </c>
      <c r="G169" s="70" t="s">
        <v>1802</v>
      </c>
      <c r="H169" s="70" t="s">
        <v>1803</v>
      </c>
      <c r="I169" s="148"/>
      <c r="J169" s="71">
        <v>105.76185371585206</v>
      </c>
      <c r="K169" s="71">
        <v>6.5938730346892536</v>
      </c>
      <c r="L169" s="71">
        <v>3.7684560648080669</v>
      </c>
      <c r="M169" s="71">
        <v>150.59245511548002</v>
      </c>
      <c r="N169" s="71">
        <v>157.42246366341504</v>
      </c>
      <c r="O169" s="71">
        <v>104.54923991763896</v>
      </c>
      <c r="P169" s="71">
        <v>54.995106294796592</v>
      </c>
      <c r="Q169" s="71">
        <v>7.5800335243628503</v>
      </c>
      <c r="R169" s="71">
        <v>0</v>
      </c>
      <c r="S169" s="71">
        <v>13.207484442800002</v>
      </c>
      <c r="T169" s="72"/>
      <c r="U169" s="71">
        <v>19226427</v>
      </c>
      <c r="V169" s="71">
        <v>3133</v>
      </c>
      <c r="W169" s="71">
        <v>71</v>
      </c>
      <c r="X169" s="71">
        <v>37721</v>
      </c>
      <c r="Y169" s="71">
        <v>48842</v>
      </c>
      <c r="Z169" s="71">
        <v>62509</v>
      </c>
      <c r="AA169" s="71">
        <v>11391</v>
      </c>
      <c r="AB169" s="71">
        <v>110977</v>
      </c>
      <c r="AC169" s="71">
        <v>0</v>
      </c>
      <c r="AD169" s="71">
        <v>13.2074844428</v>
      </c>
      <c r="AE169" s="72"/>
      <c r="AF169" s="71">
        <v>129838107.01553421</v>
      </c>
      <c r="AG169" s="71">
        <v>5043736.8169100154</v>
      </c>
      <c r="AH169" s="71">
        <v>518364.95664034563</v>
      </c>
      <c r="AI169" s="71">
        <v>242502866.89966431</v>
      </c>
      <c r="AJ169" s="71">
        <v>246746865.75102919</v>
      </c>
      <c r="AK169" s="71">
        <v>0</v>
      </c>
      <c r="AL169" s="71">
        <v>0</v>
      </c>
      <c r="AM169" s="71">
        <v>15244564.4831826</v>
      </c>
      <c r="AN169" s="71">
        <v>0</v>
      </c>
      <c r="AO169" s="71">
        <v>0</v>
      </c>
      <c r="AP169" s="71">
        <v>639894505.92296064</v>
      </c>
      <c r="AQ169" s="72"/>
      <c r="AR169" s="71">
        <v>3081</v>
      </c>
      <c r="AS169" s="71">
        <v>336</v>
      </c>
      <c r="AT169" s="71">
        <v>0</v>
      </c>
      <c r="AU169" s="71">
        <v>0</v>
      </c>
      <c r="AV169" s="71">
        <v>0</v>
      </c>
      <c r="AW169" s="71">
        <v>0</v>
      </c>
      <c r="AX169" s="71"/>
      <c r="AY169" s="72"/>
      <c r="AZ169" s="71">
        <v>13197.4</v>
      </c>
      <c r="BA169" s="71">
        <v>6811.1999999999989</v>
      </c>
      <c r="BB169" s="71">
        <v>0</v>
      </c>
      <c r="BC169" s="71">
        <v>0</v>
      </c>
      <c r="BD169" s="71">
        <v>0</v>
      </c>
      <c r="BE169" s="71">
        <v>0</v>
      </c>
      <c r="BF169" s="71"/>
      <c r="BG169" s="72"/>
      <c r="BH169" s="71">
        <v>0</v>
      </c>
      <c r="BI169" s="71">
        <v>0</v>
      </c>
      <c r="BJ169" s="71">
        <v>221.21299999999999</v>
      </c>
      <c r="BK169" s="71">
        <v>0</v>
      </c>
      <c r="BL169" s="71">
        <v>19.003999999999998</v>
      </c>
      <c r="BM169" s="71">
        <v>0</v>
      </c>
      <c r="BN169" s="72"/>
      <c r="BO169" s="71">
        <v>0</v>
      </c>
      <c r="BP169" s="71">
        <v>0</v>
      </c>
      <c r="BQ169" s="71">
        <v>6</v>
      </c>
      <c r="BR169" s="71">
        <v>0</v>
      </c>
      <c r="BS169" s="71">
        <v>5</v>
      </c>
      <c r="BT169" s="71">
        <v>0</v>
      </c>
      <c r="BU169"/>
      <c r="BV169" s="70">
        <v>240.21700000000001</v>
      </c>
      <c r="BW169" s="70">
        <v>0</v>
      </c>
      <c r="BX169" s="70">
        <v>0</v>
      </c>
      <c r="BY169" s="70">
        <v>0</v>
      </c>
      <c r="BZ169" s="70">
        <v>0</v>
      </c>
      <c r="CA169" s="70">
        <v>0</v>
      </c>
      <c r="CB169" s="70">
        <v>0</v>
      </c>
      <c r="CC169" s="70">
        <v>0</v>
      </c>
      <c r="CD169" s="70">
        <v>0</v>
      </c>
    </row>
    <row r="170" spans="1:82">
      <c r="A170" s="70" t="s">
        <v>1817</v>
      </c>
      <c r="B170" s="70">
        <v>100</v>
      </c>
      <c r="C170" s="70">
        <v>15</v>
      </c>
      <c r="D170" s="70">
        <v>6</v>
      </c>
      <c r="E170" s="70">
        <v>2018</v>
      </c>
      <c r="F170" s="70" t="s">
        <v>183</v>
      </c>
      <c r="G170" s="70" t="s">
        <v>1802</v>
      </c>
      <c r="H170" s="70" t="s">
        <v>1803</v>
      </c>
      <c r="I170" s="148"/>
      <c r="J170" s="71">
        <v>100.64727007362571</v>
      </c>
      <c r="K170" s="71">
        <v>6.1936406682333018</v>
      </c>
      <c r="L170" s="71">
        <v>3.3606182492243661</v>
      </c>
      <c r="M170" s="71">
        <v>146.96979383177032</v>
      </c>
      <c r="N170" s="71">
        <v>147.99606115976087</v>
      </c>
      <c r="O170" s="71">
        <v>103.01003885479369</v>
      </c>
      <c r="P170" s="71">
        <v>54.175218498671455</v>
      </c>
      <c r="Q170" s="71">
        <v>6.9942017251717399</v>
      </c>
      <c r="R170" s="71">
        <v>0</v>
      </c>
      <c r="S170" s="71">
        <v>12.545653443959999</v>
      </c>
      <c r="T170" s="72"/>
      <c r="U170" s="71">
        <v>19072388</v>
      </c>
      <c r="V170" s="71">
        <v>3133</v>
      </c>
      <c r="W170" s="71">
        <v>71</v>
      </c>
      <c r="X170" s="71">
        <v>37721</v>
      </c>
      <c r="Y170" s="71">
        <v>49091</v>
      </c>
      <c r="Z170" s="71">
        <v>62768</v>
      </c>
      <c r="AA170" s="71">
        <v>11334</v>
      </c>
      <c r="AB170" s="71">
        <v>110352</v>
      </c>
      <c r="AC170" s="71">
        <v>0</v>
      </c>
      <c r="AD170" s="71">
        <v>12.545653443959999</v>
      </c>
      <c r="AE170" s="72"/>
      <c r="AF170" s="71">
        <v>125204873.4962526</v>
      </c>
      <c r="AG170" s="71">
        <v>4478846.8443369018</v>
      </c>
      <c r="AH170" s="71">
        <v>468809.24095480313</v>
      </c>
      <c r="AI170" s="71">
        <v>233259084.03728729</v>
      </c>
      <c r="AJ170" s="71">
        <v>245028457.10502711</v>
      </c>
      <c r="AK170" s="71">
        <v>0</v>
      </c>
      <c r="AL170" s="71">
        <v>0</v>
      </c>
      <c r="AM170" s="71">
        <v>15190075.369251881</v>
      </c>
      <c r="AN170" s="71">
        <v>0</v>
      </c>
      <c r="AO170" s="71">
        <v>0</v>
      </c>
      <c r="AP170" s="71">
        <v>623630146.09311056</v>
      </c>
      <c r="AQ170" s="72"/>
      <c r="AR170" s="71">
        <v>3268</v>
      </c>
      <c r="AS170" s="71">
        <v>373</v>
      </c>
      <c r="AT170" s="71">
        <v>0</v>
      </c>
      <c r="AU170" s="71">
        <v>0</v>
      </c>
      <c r="AV170" s="71">
        <v>0</v>
      </c>
      <c r="AW170" s="71">
        <v>0</v>
      </c>
      <c r="AX170" s="71"/>
      <c r="AY170" s="72"/>
      <c r="AZ170" s="71">
        <v>14078.999999999993</v>
      </c>
      <c r="BA170" s="71">
        <v>7267.1</v>
      </c>
      <c r="BB170" s="71">
        <v>0</v>
      </c>
      <c r="BC170" s="71">
        <v>0</v>
      </c>
      <c r="BD170" s="71">
        <v>0</v>
      </c>
      <c r="BE170" s="71">
        <v>0</v>
      </c>
      <c r="BF170" s="71"/>
      <c r="BG170" s="72"/>
      <c r="BH170" s="71">
        <v>0</v>
      </c>
      <c r="BI170" s="71">
        <v>0</v>
      </c>
      <c r="BJ170" s="71">
        <v>187.87200000000001</v>
      </c>
      <c r="BK170" s="71">
        <v>0</v>
      </c>
      <c r="BL170" s="71">
        <v>28.662999999999997</v>
      </c>
      <c r="BM170" s="71">
        <v>0</v>
      </c>
      <c r="BN170" s="72"/>
      <c r="BO170" s="71">
        <v>0</v>
      </c>
      <c r="BP170" s="71">
        <v>0</v>
      </c>
      <c r="BQ170" s="71">
        <v>6</v>
      </c>
      <c r="BR170" s="71">
        <v>0</v>
      </c>
      <c r="BS170" s="71">
        <v>6</v>
      </c>
      <c r="BT170" s="71">
        <v>0</v>
      </c>
      <c r="BU170"/>
      <c r="BV170" s="70">
        <v>205.88300000000001</v>
      </c>
      <c r="BW170" s="70">
        <v>0</v>
      </c>
      <c r="BX170" s="70">
        <v>10.651999999999999</v>
      </c>
      <c r="BY170" s="70">
        <v>0</v>
      </c>
      <c r="BZ170" s="70">
        <v>0</v>
      </c>
      <c r="CA170" s="70">
        <v>0</v>
      </c>
      <c r="CB170" s="70">
        <v>0</v>
      </c>
      <c r="CC170" s="70">
        <v>0</v>
      </c>
      <c r="CD170" s="70">
        <v>0</v>
      </c>
    </row>
    <row r="171" spans="1:82">
      <c r="A171" s="70" t="s">
        <v>1818</v>
      </c>
      <c r="B171" s="70">
        <v>101</v>
      </c>
      <c r="C171" s="70">
        <v>16</v>
      </c>
      <c r="D171" s="70">
        <v>6</v>
      </c>
      <c r="E171" s="70">
        <v>2019</v>
      </c>
      <c r="F171" s="70" t="s">
        <v>158</v>
      </c>
      <c r="G171" s="70" t="s">
        <v>1802</v>
      </c>
      <c r="H171" s="70" t="s">
        <v>1803</v>
      </c>
      <c r="I171" s="148"/>
      <c r="J171" s="71">
        <v>92.88180472684401</v>
      </c>
      <c r="K171" s="71">
        <v>5.6178783064925755</v>
      </c>
      <c r="L171" s="71">
        <v>3.3898670603944883</v>
      </c>
      <c r="M171" s="71">
        <v>135.32981066295065</v>
      </c>
      <c r="N171" s="71">
        <v>129.96648400965634</v>
      </c>
      <c r="O171" s="71">
        <v>100.31833422480265</v>
      </c>
      <c r="P171" s="71">
        <v>54.400776486869859</v>
      </c>
      <c r="Q171" s="71">
        <v>6.7538749779902698</v>
      </c>
      <c r="R171" s="71">
        <v>0</v>
      </c>
      <c r="S171" s="71">
        <v>12.177729542899998</v>
      </c>
      <c r="T171" s="72"/>
      <c r="U171" s="71">
        <v>18244296</v>
      </c>
      <c r="V171" s="71">
        <v>3133</v>
      </c>
      <c r="W171" s="71">
        <v>71</v>
      </c>
      <c r="X171" s="71">
        <v>37721</v>
      </c>
      <c r="Y171" s="71">
        <v>49250</v>
      </c>
      <c r="Z171" s="71">
        <v>62806</v>
      </c>
      <c r="AA171" s="71">
        <v>11296</v>
      </c>
      <c r="AB171" s="71">
        <v>109445</v>
      </c>
      <c r="AC171" s="71">
        <v>0</v>
      </c>
      <c r="AD171" s="71">
        <v>12.1777295429</v>
      </c>
      <c r="AE171" s="72"/>
      <c r="AF171" s="71">
        <v>115714216.3734795</v>
      </c>
      <c r="AG171" s="71">
        <v>4323435.1621420551</v>
      </c>
      <c r="AH171" s="71">
        <v>509859.06961865869</v>
      </c>
      <c r="AI171" s="71">
        <v>227647109.7734077</v>
      </c>
      <c r="AJ171" s="71">
        <v>229393776.62938851</v>
      </c>
      <c r="AK171" s="71">
        <v>0</v>
      </c>
      <c r="AL171" s="71">
        <v>0</v>
      </c>
      <c r="AM171" s="71">
        <v>14905585.098481113</v>
      </c>
      <c r="AN171" s="71">
        <v>0</v>
      </c>
      <c r="AO171" s="71">
        <v>0</v>
      </c>
      <c r="AP171" s="71">
        <v>592493982.10651743</v>
      </c>
      <c r="AQ171" s="72"/>
      <c r="AR171" s="71">
        <v>3445</v>
      </c>
      <c r="AS171" s="71">
        <v>400</v>
      </c>
      <c r="AT171" s="71">
        <v>0</v>
      </c>
      <c r="AU171" s="71">
        <v>0</v>
      </c>
      <c r="AV171" s="71">
        <v>0</v>
      </c>
      <c r="AW171" s="71">
        <v>0</v>
      </c>
      <c r="AX171" s="71"/>
      <c r="AY171" s="72"/>
      <c r="AZ171" s="71">
        <v>14995.89999999998</v>
      </c>
      <c r="BA171" s="71">
        <v>7963.699999999998</v>
      </c>
      <c r="BB171" s="71">
        <v>0</v>
      </c>
      <c r="BC171" s="71">
        <v>0</v>
      </c>
      <c r="BD171" s="71">
        <v>0</v>
      </c>
      <c r="BE171" s="71">
        <v>0</v>
      </c>
      <c r="BF171" s="71"/>
      <c r="BG171" s="72"/>
      <c r="BH171" s="71">
        <v>0</v>
      </c>
      <c r="BI171" s="71">
        <v>0</v>
      </c>
      <c r="BJ171" s="71">
        <v>176.792</v>
      </c>
      <c r="BK171" s="71">
        <v>0</v>
      </c>
      <c r="BL171" s="71">
        <v>27.088999999999999</v>
      </c>
      <c r="BM171" s="71">
        <v>0</v>
      </c>
      <c r="BN171" s="72"/>
      <c r="BO171" s="71">
        <v>0</v>
      </c>
      <c r="BP171" s="71">
        <v>0</v>
      </c>
      <c r="BQ171" s="71">
        <v>6</v>
      </c>
      <c r="BR171" s="71">
        <v>0</v>
      </c>
      <c r="BS171" s="71">
        <v>6</v>
      </c>
      <c r="BT171" s="71">
        <v>0</v>
      </c>
      <c r="BU171"/>
      <c r="BV171" s="70">
        <v>193.09800000000001</v>
      </c>
      <c r="BW171" s="70">
        <v>0</v>
      </c>
      <c r="BX171" s="70">
        <v>10.782999999999999</v>
      </c>
      <c r="BY171" s="70">
        <v>0</v>
      </c>
      <c r="BZ171" s="70">
        <v>0</v>
      </c>
      <c r="CA171" s="70">
        <v>0</v>
      </c>
      <c r="CB171" s="70">
        <v>0</v>
      </c>
      <c r="CC171" s="70">
        <v>0</v>
      </c>
      <c r="CD171" s="70">
        <v>0</v>
      </c>
    </row>
    <row r="172" spans="1:82">
      <c r="A172" s="70" t="s">
        <v>1819</v>
      </c>
      <c r="B172" s="70">
        <v>102</v>
      </c>
      <c r="C172" s="70">
        <v>17</v>
      </c>
      <c r="D172" s="70">
        <v>6</v>
      </c>
      <c r="E172" s="70">
        <v>2020</v>
      </c>
      <c r="F172" s="70" t="s">
        <v>159</v>
      </c>
      <c r="G172" s="70" t="s">
        <v>1802</v>
      </c>
      <c r="H172" s="70" t="s">
        <v>1803</v>
      </c>
      <c r="I172" s="148"/>
      <c r="J172" s="71">
        <v>77.447261736710473</v>
      </c>
      <c r="K172" s="71">
        <v>6.4421564782078171</v>
      </c>
      <c r="L172" s="71">
        <v>6.3149326365572476</v>
      </c>
      <c r="M172" s="71">
        <v>122.80330062117251</v>
      </c>
      <c r="N172" s="71">
        <v>134.0518699284506</v>
      </c>
      <c r="O172" s="71">
        <v>88.16873318771728</v>
      </c>
      <c r="P172" s="71">
        <v>51.245152628497578</v>
      </c>
      <c r="Q172" s="71">
        <v>6.42972584737561</v>
      </c>
      <c r="R172" s="71">
        <v>0</v>
      </c>
      <c r="S172" s="71">
        <v>10.21260373392</v>
      </c>
      <c r="T172" s="72"/>
      <c r="U172" s="71">
        <v>16428404</v>
      </c>
      <c r="V172" s="71">
        <v>3159</v>
      </c>
      <c r="W172" s="71">
        <v>128</v>
      </c>
      <c r="X172" s="71">
        <v>37135</v>
      </c>
      <c r="Y172" s="71">
        <v>49622</v>
      </c>
      <c r="Z172" s="71">
        <v>63003</v>
      </c>
      <c r="AA172" s="71">
        <v>11310</v>
      </c>
      <c r="AB172" s="71">
        <v>109051</v>
      </c>
      <c r="AC172" s="71">
        <v>0</v>
      </c>
      <c r="AD172" s="71">
        <v>10.21260373392</v>
      </c>
      <c r="AE172" s="72"/>
      <c r="AF172" s="71">
        <v>101756273.52843469</v>
      </c>
      <c r="AG172" s="71">
        <v>4703777.5121878283</v>
      </c>
      <c r="AH172" s="71">
        <v>935372.49885912624</v>
      </c>
      <c r="AI172" s="71">
        <v>211674810.60291681</v>
      </c>
      <c r="AJ172" s="71">
        <v>244533522.75876799</v>
      </c>
      <c r="AK172" s="71"/>
      <c r="AL172" s="71"/>
      <c r="AM172" s="71">
        <v>14232367.08188002</v>
      </c>
      <c r="AN172" s="71"/>
      <c r="AO172" s="71"/>
      <c r="AP172" s="71">
        <v>577836123.98304641</v>
      </c>
      <c r="AQ172" s="72"/>
      <c r="AR172" s="71">
        <v>3647</v>
      </c>
      <c r="AS172" s="71">
        <v>405</v>
      </c>
      <c r="AT172" s="71">
        <v>0</v>
      </c>
      <c r="AU172" s="71">
        <v>0</v>
      </c>
      <c r="AV172" s="71">
        <v>0</v>
      </c>
      <c r="AW172" s="71">
        <v>0</v>
      </c>
      <c r="AX172" s="71"/>
      <c r="AY172" s="72"/>
      <c r="AZ172" s="71">
        <v>16091.59999999996</v>
      </c>
      <c r="BA172" s="71">
        <v>8077.7000000000025</v>
      </c>
      <c r="BB172" s="71">
        <v>0</v>
      </c>
      <c r="BC172" s="71">
        <v>0</v>
      </c>
      <c r="BD172" s="71">
        <v>0</v>
      </c>
      <c r="BE172" s="71">
        <v>0</v>
      </c>
      <c r="BF172" s="71"/>
      <c r="BG172" s="72"/>
      <c r="BH172" s="71">
        <v>0</v>
      </c>
      <c r="BI172" s="71">
        <v>0</v>
      </c>
      <c r="BJ172" s="71">
        <v>169.637</v>
      </c>
      <c r="BK172" s="71">
        <v>0</v>
      </c>
      <c r="BL172" s="71">
        <v>25.858000000000001</v>
      </c>
      <c r="BM172" s="71">
        <v>0</v>
      </c>
      <c r="BN172" s="72"/>
      <c r="BO172" s="71">
        <v>0</v>
      </c>
      <c r="BP172" s="71">
        <v>0</v>
      </c>
      <c r="BQ172" s="71">
        <v>5</v>
      </c>
      <c r="BR172" s="71">
        <v>0</v>
      </c>
      <c r="BS172" s="71">
        <v>6</v>
      </c>
      <c r="BT172" s="71">
        <v>0</v>
      </c>
      <c r="BU172"/>
      <c r="BV172" s="70">
        <v>185.60499999999999</v>
      </c>
      <c r="BW172" s="70">
        <v>0</v>
      </c>
      <c r="BX172" s="70">
        <v>9.89</v>
      </c>
      <c r="BY172" s="70">
        <v>0</v>
      </c>
      <c r="BZ172" s="70">
        <v>0</v>
      </c>
      <c r="CA172" s="70">
        <v>0</v>
      </c>
      <c r="CB172" s="70">
        <v>0</v>
      </c>
      <c r="CC172" s="70">
        <v>0</v>
      </c>
      <c r="CD172" s="70">
        <v>0</v>
      </c>
    </row>
    <row r="173" spans="1:82">
      <c r="A173" s="70" t="s">
        <v>1820</v>
      </c>
      <c r="B173" s="70">
        <v>102</v>
      </c>
      <c r="C173" s="70">
        <v>18</v>
      </c>
      <c r="D173" s="70">
        <v>6</v>
      </c>
      <c r="E173" s="70">
        <v>2021</v>
      </c>
      <c r="F173" s="70" t="s">
        <v>160</v>
      </c>
      <c r="G173" s="70" t="s">
        <v>1802</v>
      </c>
      <c r="H173" s="70" t="s">
        <v>1803</v>
      </c>
      <c r="I173" s="148"/>
      <c r="J173" s="71">
        <v>107.29923061151327</v>
      </c>
      <c r="K173" s="71">
        <v>6.992293430030049</v>
      </c>
      <c r="L173" s="71">
        <v>5.6927318741787909</v>
      </c>
      <c r="M173" s="71">
        <v>140.56329139762238</v>
      </c>
      <c r="N173" s="71">
        <v>135.17361144174677</v>
      </c>
      <c r="O173" s="71">
        <v>85.564385931575671</v>
      </c>
      <c r="P173" s="71">
        <v>52.776195262690209</v>
      </c>
      <c r="Q173" s="71">
        <v>6.3262430865121901</v>
      </c>
      <c r="R173" s="71">
        <v>0</v>
      </c>
      <c r="S173" s="71">
        <v>10.4101852166</v>
      </c>
      <c r="T173" s="72"/>
      <c r="U173" s="71">
        <v>22613536</v>
      </c>
      <c r="V173" s="71">
        <v>3159</v>
      </c>
      <c r="W173" s="71">
        <v>128</v>
      </c>
      <c r="X173" s="71">
        <v>37135</v>
      </c>
      <c r="Y173" s="71">
        <v>49862</v>
      </c>
      <c r="Z173" s="71">
        <v>62955</v>
      </c>
      <c r="AA173" s="71">
        <v>11358</v>
      </c>
      <c r="AB173" s="71">
        <v>108350</v>
      </c>
      <c r="AC173" s="71">
        <v>0</v>
      </c>
      <c r="AD173" s="71">
        <v>10.4101852166</v>
      </c>
      <c r="AE173" s="72"/>
      <c r="AF173" s="71">
        <v>137658863.14543515</v>
      </c>
      <c r="AG173" s="71">
        <v>4994446.8242336111</v>
      </c>
      <c r="AH173" s="71">
        <v>878978.8759726272</v>
      </c>
      <c r="AI173" s="71">
        <v>232012141.01390186</v>
      </c>
      <c r="AJ173" s="71">
        <v>238929346.9846682</v>
      </c>
      <c r="AK173" s="71">
        <v>0</v>
      </c>
      <c r="AL173" s="71">
        <v>0</v>
      </c>
      <c r="AM173" s="71">
        <v>14222442.243975447</v>
      </c>
      <c r="AN173" s="71">
        <v>0</v>
      </c>
      <c r="AO173" s="71">
        <v>0</v>
      </c>
      <c r="AP173" s="71">
        <v>628696219.08818686</v>
      </c>
      <c r="AQ173" s="72"/>
      <c r="AR173" s="71">
        <v>3841</v>
      </c>
      <c r="AS173" s="71">
        <v>408</v>
      </c>
      <c r="AT173" s="71">
        <v>0</v>
      </c>
      <c r="AU173" s="71">
        <v>0</v>
      </c>
      <c r="AV173" s="71">
        <v>0</v>
      </c>
      <c r="AW173" s="71">
        <v>0</v>
      </c>
      <c r="AX173" s="71"/>
      <c r="AY173" s="72"/>
      <c r="AZ173" s="71">
        <v>17228.999999999949</v>
      </c>
      <c r="BA173" s="71">
        <v>8149.2000000000025</v>
      </c>
      <c r="BB173" s="71">
        <v>0</v>
      </c>
      <c r="BC173" s="71">
        <v>0</v>
      </c>
      <c r="BD173" s="71">
        <v>0</v>
      </c>
      <c r="BE173" s="71">
        <v>0</v>
      </c>
      <c r="BF173" s="71"/>
      <c r="BG173" s="72"/>
      <c r="BH173" s="71">
        <v>0</v>
      </c>
      <c r="BI173" s="71">
        <v>0</v>
      </c>
      <c r="BJ173" s="71">
        <v>177.50399999999999</v>
      </c>
      <c r="BK173" s="71">
        <v>0</v>
      </c>
      <c r="BL173" s="71">
        <v>23.368000000000002</v>
      </c>
      <c r="BM173" s="71">
        <v>0</v>
      </c>
      <c r="BN173" s="72"/>
      <c r="BO173" s="71">
        <v>0</v>
      </c>
      <c r="BP173" s="71">
        <v>0</v>
      </c>
      <c r="BQ173" s="71">
        <v>6</v>
      </c>
      <c r="BR173" s="71">
        <v>0</v>
      </c>
      <c r="BS173" s="71">
        <v>5</v>
      </c>
      <c r="BT173" s="71">
        <v>0</v>
      </c>
      <c r="BU173"/>
      <c r="BV173" s="70">
        <v>191.48699999999999</v>
      </c>
      <c r="BW173" s="70">
        <v>0</v>
      </c>
      <c r="BX173" s="70">
        <v>9.3849999999999998</v>
      </c>
      <c r="BY173" s="70">
        <v>0</v>
      </c>
      <c r="BZ173" s="70">
        <v>0</v>
      </c>
      <c r="CA173" s="70">
        <v>0</v>
      </c>
      <c r="CB173" s="70">
        <v>0</v>
      </c>
      <c r="CC173" s="70">
        <v>0</v>
      </c>
      <c r="CD173" s="70">
        <v>0</v>
      </c>
    </row>
    <row r="174" spans="1:82">
      <c r="A174" s="70" t="s">
        <v>1821</v>
      </c>
      <c r="B174" s="70">
        <v>102</v>
      </c>
      <c r="C174" s="70">
        <v>19</v>
      </c>
      <c r="D174" s="70">
        <v>6</v>
      </c>
      <c r="E174" s="70">
        <v>2022</v>
      </c>
      <c r="F174" s="70" t="s">
        <v>161</v>
      </c>
      <c r="G174" s="70" t="s">
        <v>1802</v>
      </c>
      <c r="H174" s="70" t="s">
        <v>1803</v>
      </c>
      <c r="I174" s="148"/>
      <c r="J174" s="71">
        <v>99.929892199039358</v>
      </c>
      <c r="K174" s="71">
        <v>6.4087076097236402</v>
      </c>
      <c r="L174" s="71">
        <v>5.2750271876414141</v>
      </c>
      <c r="M174" s="71">
        <v>134.11083668531361</v>
      </c>
      <c r="N174" s="71">
        <v>145.74884968029622</v>
      </c>
      <c r="O174" s="71">
        <v>90.099034353944617</v>
      </c>
      <c r="P174" s="71">
        <v>52.061539591276691</v>
      </c>
      <c r="Q174" s="71">
        <v>6.3110825961294621</v>
      </c>
      <c r="R174" s="71">
        <v>0</v>
      </c>
      <c r="S174" s="71">
        <v>9.9932154582399999</v>
      </c>
      <c r="T174" s="72"/>
      <c r="U174" s="71">
        <v>25464219</v>
      </c>
      <c r="V174" s="71">
        <v>3159</v>
      </c>
      <c r="W174" s="71">
        <v>128</v>
      </c>
      <c r="X174" s="71">
        <v>37135</v>
      </c>
      <c r="Y174" s="71">
        <v>49920</v>
      </c>
      <c r="Z174" s="71">
        <v>62984</v>
      </c>
      <c r="AA174" s="71">
        <v>11375</v>
      </c>
      <c r="AB174" s="71">
        <v>107204</v>
      </c>
      <c r="AC174" s="71">
        <v>0</v>
      </c>
      <c r="AD174" s="71">
        <v>9.9932154582399999</v>
      </c>
      <c r="AE174" s="72"/>
      <c r="AF174" s="71">
        <v>129272946.86349535</v>
      </c>
      <c r="AG174" s="71">
        <v>4860076.2134769633</v>
      </c>
      <c r="AH174" s="71">
        <v>993183.80353347678</v>
      </c>
      <c r="AI174" s="71">
        <v>216230202.61125636</v>
      </c>
      <c r="AJ174" s="71">
        <v>270486556.35790324</v>
      </c>
      <c r="AK174" s="71">
        <v>0</v>
      </c>
      <c r="AL174" s="71">
        <v>0</v>
      </c>
      <c r="AM174" s="71">
        <v>13842962.469620418</v>
      </c>
      <c r="AN174" s="71">
        <v>0</v>
      </c>
      <c r="AO174" s="71">
        <v>0</v>
      </c>
      <c r="AP174" s="71">
        <v>635685928.31928587</v>
      </c>
      <c r="AQ174" s="72"/>
      <c r="AR174" s="71">
        <v>4052</v>
      </c>
      <c r="AS174" s="71">
        <v>412</v>
      </c>
      <c r="AT174" s="71">
        <v>0</v>
      </c>
      <c r="AU174" s="71">
        <v>0</v>
      </c>
      <c r="AV174" s="71">
        <v>0</v>
      </c>
      <c r="AW174" s="71">
        <v>0</v>
      </c>
      <c r="AX174" s="71"/>
      <c r="AY174" s="72"/>
      <c r="AZ174" s="71">
        <v>18429.899999999936</v>
      </c>
      <c r="BA174" s="71">
        <v>8253.2000000000025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1822</v>
      </c>
      <c r="B175" s="70">
        <v>102</v>
      </c>
      <c r="C175" s="70">
        <v>20</v>
      </c>
      <c r="D175" s="70">
        <v>6</v>
      </c>
      <c r="E175" s="70">
        <v>2023</v>
      </c>
      <c r="F175" s="70" t="s">
        <v>1539</v>
      </c>
      <c r="G175" s="70" t="s">
        <v>1802</v>
      </c>
      <c r="H175" s="70" t="s">
        <v>1803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4257</v>
      </c>
      <c r="AS175" s="71">
        <v>414</v>
      </c>
      <c r="AT175" s="71">
        <v>0</v>
      </c>
      <c r="AU175" s="71">
        <v>0</v>
      </c>
      <c r="AV175" s="71">
        <v>0</v>
      </c>
      <c r="AW175" s="71">
        <v>0</v>
      </c>
      <c r="AX175" s="71"/>
      <c r="AY175" s="72"/>
      <c r="AZ175" s="71">
        <v>19578.499999999909</v>
      </c>
      <c r="BA175" s="71">
        <v>8287.1000000000022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1823</v>
      </c>
      <c r="B176" s="70">
        <v>102</v>
      </c>
      <c r="C176" s="70">
        <v>21</v>
      </c>
      <c r="D176" s="70">
        <v>6</v>
      </c>
      <c r="E176" s="70">
        <v>2024</v>
      </c>
      <c r="F176" s="70" t="s">
        <v>1554</v>
      </c>
      <c r="G176" s="70" t="s">
        <v>1802</v>
      </c>
      <c r="H176" s="70" t="s">
        <v>1803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1824</v>
      </c>
      <c r="B177" s="70">
        <v>137</v>
      </c>
      <c r="C177" s="70">
        <v>1</v>
      </c>
      <c r="D177" s="70">
        <v>9</v>
      </c>
      <c r="E177" s="70">
        <v>1990</v>
      </c>
      <c r="F177" s="70" t="s">
        <v>787</v>
      </c>
      <c r="G177" s="70" t="s">
        <v>1825</v>
      </c>
      <c r="H177" s="70" t="s">
        <v>1826</v>
      </c>
      <c r="I177" s="148"/>
      <c r="J177" s="71">
        <v>347.81822437406902</v>
      </c>
      <c r="K177" s="71">
        <v>11.823718469439349</v>
      </c>
      <c r="L177" s="71">
        <v>4.4999201721903397</v>
      </c>
      <c r="M177" s="71">
        <v>91.228523139680192</v>
      </c>
      <c r="N177" s="71">
        <v>97.1510301279054</v>
      </c>
      <c r="O177" s="71">
        <v>89.467429591460032</v>
      </c>
      <c r="P177" s="71">
        <v>104.54217574197649</v>
      </c>
      <c r="Q177" s="71">
        <v>6.5330763588997103</v>
      </c>
      <c r="R177" s="71">
        <v>0</v>
      </c>
      <c r="S177" s="71">
        <v>7.6189192027411332</v>
      </c>
      <c r="T177" s="72"/>
      <c r="U177" s="71">
        <v>43696277</v>
      </c>
      <c r="V177" s="71">
        <v>4196</v>
      </c>
      <c r="W177" s="71">
        <v>39</v>
      </c>
      <c r="X177" s="71">
        <v>34199</v>
      </c>
      <c r="Y177" s="71">
        <v>29224</v>
      </c>
      <c r="Z177" s="71">
        <v>36799</v>
      </c>
      <c r="AA177" s="71">
        <v>25384</v>
      </c>
      <c r="AB177" s="71">
        <v>106075</v>
      </c>
      <c r="AC177" s="71">
        <v>0</v>
      </c>
      <c r="AD177" s="71">
        <v>7.6189192027411332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1827</v>
      </c>
      <c r="B178" s="70">
        <v>138</v>
      </c>
      <c r="C178" s="70">
        <v>2</v>
      </c>
      <c r="D178" s="70">
        <v>9</v>
      </c>
      <c r="E178" s="70">
        <v>2005</v>
      </c>
      <c r="F178" s="70" t="s">
        <v>789</v>
      </c>
      <c r="G178" s="1064" t="s">
        <v>1825</v>
      </c>
      <c r="H178" s="70" t="s">
        <v>1826</v>
      </c>
      <c r="I178" s="148"/>
      <c r="J178" s="71">
        <v>365.69597176338328</v>
      </c>
      <c r="K178" s="71">
        <v>9.6095379792874667</v>
      </c>
      <c r="L178" s="71">
        <v>6.7584993983182304</v>
      </c>
      <c r="M178" s="71">
        <v>143.51119216346979</v>
      </c>
      <c r="N178" s="71">
        <v>163.96088329890111</v>
      </c>
      <c r="O178" s="71">
        <v>139.70324010564761</v>
      </c>
      <c r="P178" s="71">
        <v>89.399579845832378</v>
      </c>
      <c r="Q178" s="71">
        <v>6.4641377690260597</v>
      </c>
      <c r="R178" s="71">
        <v>0</v>
      </c>
      <c r="S178" s="71">
        <v>8.2437306280000016</v>
      </c>
      <c r="T178" s="72"/>
      <c r="U178" s="71">
        <v>50535436</v>
      </c>
      <c r="V178" s="71">
        <v>4156</v>
      </c>
      <c r="W178" s="71">
        <v>48</v>
      </c>
      <c r="X178" s="71">
        <v>28705</v>
      </c>
      <c r="Y178" s="71">
        <v>37324</v>
      </c>
      <c r="Z178" s="71">
        <v>66494</v>
      </c>
      <c r="AA178" s="71">
        <v>17778</v>
      </c>
      <c r="AB178" s="71">
        <v>109721</v>
      </c>
      <c r="AC178" s="71">
        <v>0</v>
      </c>
      <c r="AD178" s="71">
        <v>8.2437306280000016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1828</v>
      </c>
      <c r="B179" s="70">
        <v>139</v>
      </c>
      <c r="C179" s="70">
        <v>3</v>
      </c>
      <c r="D179" s="70">
        <v>9</v>
      </c>
      <c r="E179" s="70">
        <v>2006</v>
      </c>
      <c r="F179" s="70" t="s">
        <v>790</v>
      </c>
      <c r="G179" s="1064" t="s">
        <v>1825</v>
      </c>
      <c r="H179" s="70" t="s">
        <v>1826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1829</v>
      </c>
      <c r="B180" s="70">
        <v>140</v>
      </c>
      <c r="C180" s="70">
        <v>4</v>
      </c>
      <c r="D180" s="70">
        <v>9</v>
      </c>
      <c r="E180" s="70">
        <v>2007</v>
      </c>
      <c r="F180" s="70" t="s">
        <v>791</v>
      </c>
      <c r="G180" s="70" t="s">
        <v>1825</v>
      </c>
      <c r="H180" s="70" t="s">
        <v>1826</v>
      </c>
      <c r="I180" s="148"/>
      <c r="J180" s="71">
        <v>593.13360653313123</v>
      </c>
      <c r="K180" s="71">
        <v>12.113932414584809</v>
      </c>
      <c r="L180" s="71">
        <v>3.503996780814028</v>
      </c>
      <c r="M180" s="71">
        <v>203.71092709615749</v>
      </c>
      <c r="N180" s="71">
        <v>228.53443693391719</v>
      </c>
      <c r="O180" s="71">
        <v>136.02301158239641</v>
      </c>
      <c r="P180" s="71">
        <v>89.016532585879858</v>
      </c>
      <c r="Q180" s="71">
        <v>6.8034593503739798</v>
      </c>
      <c r="R180" s="71">
        <v>0</v>
      </c>
      <c r="S180" s="71">
        <v>12.95478137412</v>
      </c>
      <c r="T180" s="72"/>
      <c r="U180" s="71">
        <v>65899896</v>
      </c>
      <c r="V180" s="71">
        <v>4188</v>
      </c>
      <c r="W180" s="71">
        <v>29</v>
      </c>
      <c r="X180" s="71">
        <v>35457</v>
      </c>
      <c r="Y180" s="71">
        <v>38023</v>
      </c>
      <c r="Z180" s="71">
        <v>67303</v>
      </c>
      <c r="AA180" s="71">
        <v>17432</v>
      </c>
      <c r="AB180" s="71">
        <v>109374</v>
      </c>
      <c r="AC180" s="71">
        <v>0</v>
      </c>
      <c r="AD180" s="71">
        <v>12.95478137412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1830</v>
      </c>
      <c r="B181" s="70">
        <v>141</v>
      </c>
      <c r="C181" s="70">
        <v>5</v>
      </c>
      <c r="D181" s="70">
        <v>9</v>
      </c>
      <c r="E181" s="70">
        <v>2008</v>
      </c>
      <c r="F181" s="70" t="s">
        <v>792</v>
      </c>
      <c r="G181" s="70" t="s">
        <v>1825</v>
      </c>
      <c r="H181" s="70" t="s">
        <v>1826</v>
      </c>
      <c r="I181" s="148"/>
      <c r="J181" s="71">
        <v>488.36286641269419</v>
      </c>
      <c r="K181" s="71">
        <v>8.373933173509041</v>
      </c>
      <c r="L181" s="71">
        <v>2.8257005716761041</v>
      </c>
      <c r="M181" s="71">
        <v>192.204089747262</v>
      </c>
      <c r="N181" s="71">
        <v>186.50226928932611</v>
      </c>
      <c r="O181" s="71">
        <v>131.93204933380261</v>
      </c>
      <c r="P181" s="71">
        <v>86.084206673819239</v>
      </c>
      <c r="Q181" s="71">
        <v>6.6835149978532797</v>
      </c>
      <c r="R181" s="71">
        <v>0</v>
      </c>
      <c r="S181" s="71">
        <v>13.5124782587</v>
      </c>
      <c r="T181" s="72"/>
      <c r="U181" s="71">
        <v>67980796</v>
      </c>
      <c r="V181" s="71">
        <v>4188</v>
      </c>
      <c r="W181" s="71">
        <v>29</v>
      </c>
      <c r="X181" s="71">
        <v>35457</v>
      </c>
      <c r="Y181" s="71">
        <v>38449</v>
      </c>
      <c r="Z181" s="71">
        <v>67570</v>
      </c>
      <c r="AA181" s="71">
        <v>16877</v>
      </c>
      <c r="AB181" s="71">
        <v>109213</v>
      </c>
      <c r="AC181" s="71">
        <v>0</v>
      </c>
      <c r="AD181" s="71">
        <v>13.5124782587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1831</v>
      </c>
      <c r="B182" s="70">
        <v>142</v>
      </c>
      <c r="C182" s="70">
        <v>6</v>
      </c>
      <c r="D182" s="70">
        <v>9</v>
      </c>
      <c r="E182" s="70">
        <v>2009</v>
      </c>
      <c r="F182" s="70" t="s">
        <v>176</v>
      </c>
      <c r="G182" s="70" t="s">
        <v>1825</v>
      </c>
      <c r="H182" s="70" t="s">
        <v>1826</v>
      </c>
      <c r="I182" s="148"/>
      <c r="J182" s="71">
        <v>280.318130598447</v>
      </c>
      <c r="K182" s="71">
        <v>6.7998684800392111</v>
      </c>
      <c r="L182" s="71">
        <v>9.8403726341920787</v>
      </c>
      <c r="M182" s="71">
        <v>148.2336489659472</v>
      </c>
      <c r="N182" s="71">
        <v>141.2499791657082</v>
      </c>
      <c r="O182" s="71">
        <v>134.163646241956</v>
      </c>
      <c r="P182" s="71">
        <v>80.7622665580502</v>
      </c>
      <c r="Q182" s="71">
        <v>6.3374475295870303</v>
      </c>
      <c r="R182" s="71">
        <v>0</v>
      </c>
      <c r="S182" s="71">
        <v>9.9890201793200006</v>
      </c>
      <c r="T182" s="72"/>
      <c r="U182" s="71">
        <v>39485198</v>
      </c>
      <c r="V182" s="71">
        <v>4056</v>
      </c>
      <c r="W182" s="71">
        <v>151</v>
      </c>
      <c r="X182" s="71">
        <v>37173</v>
      </c>
      <c r="Y182" s="71">
        <v>38592</v>
      </c>
      <c r="Z182" s="71">
        <v>67823</v>
      </c>
      <c r="AA182" s="71">
        <v>16255</v>
      </c>
      <c r="AB182" s="71">
        <v>108709</v>
      </c>
      <c r="AC182" s="71">
        <v>0</v>
      </c>
      <c r="AD182" s="71">
        <v>9.9890201793200006</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49.143999999999998</v>
      </c>
      <c r="BK182" s="71">
        <v>0</v>
      </c>
      <c r="BL182" s="71">
        <v>19.648000000000003</v>
      </c>
      <c r="BM182" s="71">
        <v>0</v>
      </c>
      <c r="BN182" s="72"/>
      <c r="BO182" s="71">
        <v>0</v>
      </c>
      <c r="BP182" s="71">
        <v>0</v>
      </c>
      <c r="BQ182" s="71">
        <v>9</v>
      </c>
      <c r="BR182" s="71">
        <v>0</v>
      </c>
      <c r="BS182" s="71">
        <v>3</v>
      </c>
      <c r="BT182" s="71">
        <v>0</v>
      </c>
      <c r="BU182"/>
      <c r="BV182" s="70">
        <v>68.792000000000002</v>
      </c>
      <c r="BW182" s="70">
        <v>0</v>
      </c>
      <c r="BX182" s="70">
        <v>0</v>
      </c>
      <c r="BY182" s="70">
        <v>0</v>
      </c>
      <c r="BZ182" s="70">
        <v>0</v>
      </c>
      <c r="CA182" s="70">
        <v>0</v>
      </c>
      <c r="CB182" s="70">
        <v>0</v>
      </c>
      <c r="CC182" s="70">
        <v>0</v>
      </c>
      <c r="CD182" s="70">
        <v>0</v>
      </c>
    </row>
    <row r="183" spans="1:82">
      <c r="A183" s="70" t="s">
        <v>1832</v>
      </c>
      <c r="B183" s="70">
        <v>143</v>
      </c>
      <c r="C183" s="70">
        <v>7</v>
      </c>
      <c r="D183" s="70">
        <v>9</v>
      </c>
      <c r="E183" s="70">
        <v>2010</v>
      </c>
      <c r="F183" s="70" t="s">
        <v>177</v>
      </c>
      <c r="G183" s="70" t="s">
        <v>1825</v>
      </c>
      <c r="H183" s="70" t="s">
        <v>1826</v>
      </c>
      <c r="I183" s="148"/>
      <c r="J183" s="71">
        <v>332.26655721082881</v>
      </c>
      <c r="K183" s="71">
        <v>7.7229070617562696</v>
      </c>
      <c r="L183" s="71">
        <v>8.8448096981210114</v>
      </c>
      <c r="M183" s="71">
        <v>162.7842658666915</v>
      </c>
      <c r="N183" s="71">
        <v>176.33432785197519</v>
      </c>
      <c r="O183" s="71">
        <v>134.39567275347039</v>
      </c>
      <c r="P183" s="71">
        <v>81.348005436119593</v>
      </c>
      <c r="Q183" s="71">
        <v>6.5934229620375797</v>
      </c>
      <c r="R183" s="71">
        <v>0</v>
      </c>
      <c r="S183" s="71">
        <v>11.69476123958</v>
      </c>
      <c r="T183" s="72"/>
      <c r="U183" s="71">
        <v>48741793</v>
      </c>
      <c r="V183" s="71">
        <v>4056</v>
      </c>
      <c r="W183" s="71">
        <v>151</v>
      </c>
      <c r="X183" s="71">
        <v>37173</v>
      </c>
      <c r="Y183" s="71">
        <v>38882</v>
      </c>
      <c r="Z183" s="71">
        <v>68256</v>
      </c>
      <c r="AA183" s="71">
        <v>15964</v>
      </c>
      <c r="AB183" s="71">
        <v>108375</v>
      </c>
      <c r="AC183" s="71">
        <v>0</v>
      </c>
      <c r="AD183" s="71">
        <v>11.69476123958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87.046000000000006</v>
      </c>
      <c r="BK183" s="71">
        <v>0</v>
      </c>
      <c r="BL183" s="71">
        <v>15.738</v>
      </c>
      <c r="BM183" s="71">
        <v>0</v>
      </c>
      <c r="BN183" s="72"/>
      <c r="BO183" s="71">
        <v>0</v>
      </c>
      <c r="BP183" s="71">
        <v>0</v>
      </c>
      <c r="BQ183" s="71">
        <v>11</v>
      </c>
      <c r="BR183" s="71">
        <v>0</v>
      </c>
      <c r="BS183" s="71">
        <v>3</v>
      </c>
      <c r="BT183" s="71">
        <v>0</v>
      </c>
      <c r="BU183"/>
      <c r="BV183" s="70">
        <v>102.78400000000001</v>
      </c>
      <c r="BW183" s="70">
        <v>0</v>
      </c>
      <c r="BX183" s="70">
        <v>0</v>
      </c>
      <c r="BY183" s="70">
        <v>0</v>
      </c>
      <c r="BZ183" s="70">
        <v>0</v>
      </c>
      <c r="CA183" s="70">
        <v>0</v>
      </c>
      <c r="CB183" s="70">
        <v>0</v>
      </c>
      <c r="CC183" s="70">
        <v>0</v>
      </c>
      <c r="CD183" s="70">
        <v>0</v>
      </c>
    </row>
    <row r="184" spans="1:82">
      <c r="A184" s="70" t="s">
        <v>1833</v>
      </c>
      <c r="B184" s="70">
        <v>144</v>
      </c>
      <c r="C184" s="70">
        <v>8</v>
      </c>
      <c r="D184" s="70">
        <v>9</v>
      </c>
      <c r="E184" s="70">
        <v>2011</v>
      </c>
      <c r="F184" s="70" t="s">
        <v>178</v>
      </c>
      <c r="G184" s="70" t="s">
        <v>1825</v>
      </c>
      <c r="H184" s="70" t="s">
        <v>1826</v>
      </c>
      <c r="I184" s="148"/>
      <c r="J184" s="71">
        <v>372.4294226868401</v>
      </c>
      <c r="K184" s="71">
        <v>11.2977304072227</v>
      </c>
      <c r="L184" s="71">
        <v>10.548676805386361</v>
      </c>
      <c r="M184" s="71">
        <v>220.68340731613989</v>
      </c>
      <c r="N184" s="71">
        <v>246.45450090821299</v>
      </c>
      <c r="O184" s="71">
        <v>133.26471587015209</v>
      </c>
      <c r="P184" s="71">
        <v>77.60171425034558</v>
      </c>
      <c r="Q184" s="71">
        <v>7.5885242383953804</v>
      </c>
      <c r="R184" s="71">
        <v>0</v>
      </c>
      <c r="S184" s="71">
        <v>12.2822881362</v>
      </c>
      <c r="T184" s="72"/>
      <c r="U184" s="71">
        <v>47030370</v>
      </c>
      <c r="V184" s="71">
        <v>4056</v>
      </c>
      <c r="W184" s="71">
        <v>151</v>
      </c>
      <c r="X184" s="71">
        <v>37173</v>
      </c>
      <c r="Y184" s="71">
        <v>39225</v>
      </c>
      <c r="Z184" s="71">
        <v>69152</v>
      </c>
      <c r="AA184" s="71">
        <v>15682</v>
      </c>
      <c r="AB184" s="71">
        <v>108134</v>
      </c>
      <c r="AC184" s="71">
        <v>0</v>
      </c>
      <c r="AD184" s="71">
        <v>12.2822881362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98.947999999999993</v>
      </c>
      <c r="BK184" s="71">
        <v>0</v>
      </c>
      <c r="BL184" s="71">
        <v>15.99</v>
      </c>
      <c r="BM184" s="71">
        <v>0</v>
      </c>
      <c r="BN184" s="72"/>
      <c r="BO184" s="71">
        <v>0</v>
      </c>
      <c r="BP184" s="71">
        <v>0</v>
      </c>
      <c r="BQ184" s="71">
        <v>12</v>
      </c>
      <c r="BR184" s="71">
        <v>0</v>
      </c>
      <c r="BS184" s="71">
        <v>3</v>
      </c>
      <c r="BT184" s="71">
        <v>0</v>
      </c>
      <c r="BU184"/>
      <c r="BV184" s="70">
        <v>114.938</v>
      </c>
      <c r="BW184" s="70">
        <v>0</v>
      </c>
      <c r="BX184" s="70">
        <v>0</v>
      </c>
      <c r="BY184" s="70">
        <v>0</v>
      </c>
      <c r="BZ184" s="70">
        <v>0</v>
      </c>
      <c r="CA184" s="70">
        <v>0</v>
      </c>
      <c r="CB184" s="70">
        <v>0</v>
      </c>
      <c r="CC184" s="70">
        <v>0</v>
      </c>
      <c r="CD184" s="70">
        <v>0</v>
      </c>
    </row>
    <row r="185" spans="1:82">
      <c r="A185" s="70" t="s">
        <v>1834</v>
      </c>
      <c r="B185" s="70">
        <v>145</v>
      </c>
      <c r="C185" s="70">
        <v>9</v>
      </c>
      <c r="D185" s="70">
        <v>9</v>
      </c>
      <c r="E185" s="70">
        <v>2012</v>
      </c>
      <c r="F185" s="70" t="s">
        <v>179</v>
      </c>
      <c r="G185" s="70" t="s">
        <v>1825</v>
      </c>
      <c r="H185" s="70" t="s">
        <v>1826</v>
      </c>
      <c r="I185" s="148"/>
      <c r="J185" s="71">
        <v>393.91207493916448</v>
      </c>
      <c r="K185" s="71">
        <v>10.230979832532229</v>
      </c>
      <c r="L185" s="71">
        <v>10.14704445887565</v>
      </c>
      <c r="M185" s="71">
        <v>221.20908831212799</v>
      </c>
      <c r="N185" s="71">
        <v>263.26670503986378</v>
      </c>
      <c r="O185" s="71">
        <v>133.55632116484011</v>
      </c>
      <c r="P185" s="71">
        <v>76.211836317223842</v>
      </c>
      <c r="Q185" s="71">
        <v>8.3155349103729197</v>
      </c>
      <c r="R185" s="71">
        <v>0</v>
      </c>
      <c r="S185" s="71">
        <v>15.2046685832</v>
      </c>
      <c r="T185" s="72"/>
      <c r="U185" s="71">
        <v>50562926</v>
      </c>
      <c r="V185" s="71">
        <v>4056</v>
      </c>
      <c r="W185" s="71">
        <v>151</v>
      </c>
      <c r="X185" s="71">
        <v>37173</v>
      </c>
      <c r="Y185" s="71">
        <v>40259</v>
      </c>
      <c r="Z185" s="71">
        <v>69853</v>
      </c>
      <c r="AA185" s="71">
        <v>15314</v>
      </c>
      <c r="AB185" s="71">
        <v>109062</v>
      </c>
      <c r="AC185" s="71">
        <v>0</v>
      </c>
      <c r="AD185" s="71">
        <v>15.2046685832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115.152</v>
      </c>
      <c r="BK185" s="71">
        <v>0</v>
      </c>
      <c r="BL185" s="71">
        <v>20.827999999999999</v>
      </c>
      <c r="BM185" s="71">
        <v>0</v>
      </c>
      <c r="BN185" s="72"/>
      <c r="BO185" s="71">
        <v>0</v>
      </c>
      <c r="BP185" s="71">
        <v>0</v>
      </c>
      <c r="BQ185" s="71">
        <v>12</v>
      </c>
      <c r="BR185" s="71">
        <v>0</v>
      </c>
      <c r="BS185" s="71">
        <v>3</v>
      </c>
      <c r="BT185" s="71">
        <v>0</v>
      </c>
      <c r="BU185"/>
      <c r="BV185" s="70">
        <v>135.97999999999999</v>
      </c>
      <c r="BW185" s="70">
        <v>0</v>
      </c>
      <c r="BX185" s="70">
        <v>0</v>
      </c>
      <c r="BY185" s="70">
        <v>0</v>
      </c>
      <c r="BZ185" s="70">
        <v>0</v>
      </c>
      <c r="CA185" s="70">
        <v>0</v>
      </c>
      <c r="CB185" s="70">
        <v>0</v>
      </c>
      <c r="CC185" s="70">
        <v>0</v>
      </c>
      <c r="CD185" s="70">
        <v>0</v>
      </c>
    </row>
    <row r="186" spans="1:82">
      <c r="A186" s="70" t="s">
        <v>1835</v>
      </c>
      <c r="B186" s="70">
        <v>146</v>
      </c>
      <c r="C186" s="70">
        <v>10</v>
      </c>
      <c r="D186" s="70">
        <v>9</v>
      </c>
      <c r="E186" s="70">
        <v>2013</v>
      </c>
      <c r="F186" s="70" t="s">
        <v>180</v>
      </c>
      <c r="G186" s="70" t="s">
        <v>1825</v>
      </c>
      <c r="H186" s="70" t="s">
        <v>1826</v>
      </c>
      <c r="I186" s="148"/>
      <c r="J186" s="71">
        <v>447.24560473591032</v>
      </c>
      <c r="K186" s="71">
        <v>7.8866078240081512</v>
      </c>
      <c r="L186" s="71">
        <v>9.2301716980648134</v>
      </c>
      <c r="M186" s="71">
        <v>224.38604371638141</v>
      </c>
      <c r="N186" s="71">
        <v>228.86333240550121</v>
      </c>
      <c r="O186" s="71">
        <v>129.7241390711786</v>
      </c>
      <c r="P186" s="71">
        <v>75.604832927494755</v>
      </c>
      <c r="Q186" s="71">
        <v>8.4301363261062008</v>
      </c>
      <c r="R186" s="71">
        <v>0</v>
      </c>
      <c r="S186" s="71">
        <v>17.359022034400009</v>
      </c>
      <c r="T186" s="72"/>
      <c r="U186" s="71">
        <v>56527900</v>
      </c>
      <c r="V186" s="71">
        <v>4056</v>
      </c>
      <c r="W186" s="71">
        <v>151</v>
      </c>
      <c r="X186" s="71">
        <v>37173</v>
      </c>
      <c r="Y186" s="71">
        <v>40634</v>
      </c>
      <c r="Z186" s="71">
        <v>70878</v>
      </c>
      <c r="AA186" s="71">
        <v>15135</v>
      </c>
      <c r="AB186" s="71">
        <v>108980</v>
      </c>
      <c r="AC186" s="71">
        <v>0</v>
      </c>
      <c r="AD186" s="71">
        <v>17.359022034400009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120.22199999999999</v>
      </c>
      <c r="BK186" s="71">
        <v>0</v>
      </c>
      <c r="BL186" s="71">
        <v>20.802</v>
      </c>
      <c r="BM186" s="71">
        <v>0</v>
      </c>
      <c r="BN186" s="72"/>
      <c r="BO186" s="71">
        <v>0</v>
      </c>
      <c r="BP186" s="71">
        <v>0</v>
      </c>
      <c r="BQ186" s="71">
        <v>12</v>
      </c>
      <c r="BR186" s="71">
        <v>0</v>
      </c>
      <c r="BS186" s="71">
        <v>3</v>
      </c>
      <c r="BT186" s="71">
        <v>0</v>
      </c>
      <c r="BU186"/>
      <c r="BV186" s="70">
        <v>141.024</v>
      </c>
      <c r="BW186" s="70">
        <v>0</v>
      </c>
      <c r="BX186" s="70">
        <v>0</v>
      </c>
      <c r="BY186" s="70">
        <v>0</v>
      </c>
      <c r="BZ186" s="70">
        <v>0</v>
      </c>
      <c r="CA186" s="70">
        <v>0</v>
      </c>
      <c r="CB186" s="70">
        <v>0</v>
      </c>
      <c r="CC186" s="70">
        <v>0</v>
      </c>
      <c r="CD186" s="70">
        <v>0</v>
      </c>
    </row>
    <row r="187" spans="1:82">
      <c r="A187" s="70" t="s">
        <v>1836</v>
      </c>
      <c r="B187" s="70">
        <v>147</v>
      </c>
      <c r="C187" s="70">
        <v>11</v>
      </c>
      <c r="D187" s="70">
        <v>9</v>
      </c>
      <c r="E187" s="70">
        <v>2014</v>
      </c>
      <c r="F187" s="70" t="s">
        <v>181</v>
      </c>
      <c r="G187" s="70" t="s">
        <v>1825</v>
      </c>
      <c r="H187" s="70" t="s">
        <v>1826</v>
      </c>
      <c r="I187" s="148"/>
      <c r="J187" s="71">
        <v>417.81689172598709</v>
      </c>
      <c r="K187" s="71">
        <v>7.1487511498431564</v>
      </c>
      <c r="L187" s="71">
        <v>14.261745754507761</v>
      </c>
      <c r="M187" s="71">
        <v>215.95222184590011</v>
      </c>
      <c r="N187" s="71">
        <v>224.30252413608719</v>
      </c>
      <c r="O187" s="71">
        <v>124.17146880476342</v>
      </c>
      <c r="P187" s="71">
        <v>74.86299493475255</v>
      </c>
      <c r="Q187" s="71">
        <v>8.0765615442674008</v>
      </c>
      <c r="R187" s="71">
        <v>0</v>
      </c>
      <c r="S187" s="71">
        <v>12.2106688375</v>
      </c>
      <c r="T187" s="72"/>
      <c r="U187" s="71">
        <v>59966261</v>
      </c>
      <c r="V187" s="71">
        <v>2979</v>
      </c>
      <c r="W187" s="71">
        <v>253</v>
      </c>
      <c r="X187" s="71">
        <v>36658</v>
      </c>
      <c r="Y187" s="71">
        <v>41052</v>
      </c>
      <c r="Z187" s="71">
        <v>71455</v>
      </c>
      <c r="AA187" s="71">
        <v>14909</v>
      </c>
      <c r="AB187" s="71">
        <v>108823</v>
      </c>
      <c r="AC187" s="71">
        <v>0</v>
      </c>
      <c r="AD187" s="71">
        <v>12.2106688375</v>
      </c>
      <c r="AE187" s="72"/>
      <c r="AF187" s="71"/>
      <c r="AG187" s="71"/>
      <c r="AH187" s="71"/>
      <c r="AI187" s="71"/>
      <c r="AJ187" s="71"/>
      <c r="AK187" s="71"/>
      <c r="AL187" s="71"/>
      <c r="AM187" s="71"/>
      <c r="AN187" s="71"/>
      <c r="AO187" s="71"/>
      <c r="AP187" s="71"/>
      <c r="AQ187" s="72"/>
      <c r="AR187" s="71">
        <v>1402</v>
      </c>
      <c r="AS187" s="71">
        <v>188</v>
      </c>
      <c r="AT187" s="71">
        <v>0</v>
      </c>
      <c r="AU187" s="71">
        <v>0</v>
      </c>
      <c r="AV187" s="71">
        <v>0</v>
      </c>
      <c r="AW187" s="71">
        <v>0</v>
      </c>
      <c r="AX187" s="71"/>
      <c r="AY187" s="72"/>
      <c r="AZ187" s="71">
        <v>5565.5630000000001</v>
      </c>
      <c r="BA187" s="71">
        <v>11162.74</v>
      </c>
      <c r="BB187" s="71">
        <v>0</v>
      </c>
      <c r="BC187" s="71">
        <v>0</v>
      </c>
      <c r="BD187" s="71">
        <v>0</v>
      </c>
      <c r="BE187" s="71">
        <v>0</v>
      </c>
      <c r="BF187" s="71"/>
      <c r="BG187" s="72"/>
      <c r="BH187" s="71">
        <v>0</v>
      </c>
      <c r="BI187" s="71">
        <v>0</v>
      </c>
      <c r="BJ187" s="71">
        <v>113.717</v>
      </c>
      <c r="BK187" s="71">
        <v>0</v>
      </c>
      <c r="BL187" s="71">
        <v>19.898</v>
      </c>
      <c r="BM187" s="71">
        <v>0</v>
      </c>
      <c r="BN187" s="72"/>
      <c r="BO187" s="71">
        <v>0</v>
      </c>
      <c r="BP187" s="71">
        <v>0</v>
      </c>
      <c r="BQ187" s="71">
        <v>12</v>
      </c>
      <c r="BR187" s="71">
        <v>0</v>
      </c>
      <c r="BS187" s="71">
        <v>3</v>
      </c>
      <c r="BT187" s="71">
        <v>0</v>
      </c>
      <c r="BU187"/>
      <c r="BV187" s="70">
        <v>133.61500000000001</v>
      </c>
      <c r="BW187" s="70">
        <v>0</v>
      </c>
      <c r="BX187" s="70">
        <v>0</v>
      </c>
      <c r="BY187" s="70">
        <v>0</v>
      </c>
      <c r="BZ187" s="70">
        <v>0</v>
      </c>
      <c r="CA187" s="70">
        <v>0</v>
      </c>
      <c r="CB187" s="70">
        <v>0</v>
      </c>
      <c r="CC187" s="70">
        <v>0</v>
      </c>
      <c r="CD187" s="70">
        <v>0</v>
      </c>
    </row>
    <row r="188" spans="1:82">
      <c r="A188" s="70" t="s">
        <v>1837</v>
      </c>
      <c r="B188" s="70">
        <v>148</v>
      </c>
      <c r="C188" s="70">
        <v>12</v>
      </c>
      <c r="D188" s="70">
        <v>9</v>
      </c>
      <c r="E188" s="70">
        <v>2015</v>
      </c>
      <c r="F188" s="70" t="s">
        <v>182</v>
      </c>
      <c r="G188" s="70" t="s">
        <v>1825</v>
      </c>
      <c r="H188" s="70" t="s">
        <v>1826</v>
      </c>
      <c r="I188" s="148"/>
      <c r="J188" s="71">
        <v>453.565697561001</v>
      </c>
      <c r="K188" s="71">
        <v>7.130516760069753</v>
      </c>
      <c r="L188" s="71">
        <v>15.447727860172201</v>
      </c>
      <c r="M188" s="71">
        <v>210.38701193886021</v>
      </c>
      <c r="N188" s="71">
        <v>221.4914534070449</v>
      </c>
      <c r="O188" s="71">
        <v>123.51969269840939</v>
      </c>
      <c r="P188" s="71">
        <v>73.891955354050566</v>
      </c>
      <c r="Q188" s="71">
        <v>7.8882697108867603</v>
      </c>
      <c r="R188" s="71">
        <v>0</v>
      </c>
      <c r="S188" s="71">
        <v>12.443922992099999</v>
      </c>
      <c r="T188" s="72"/>
      <c r="U188" s="71">
        <v>60254850</v>
      </c>
      <c r="V188" s="71">
        <v>2979</v>
      </c>
      <c r="W188" s="71">
        <v>253</v>
      </c>
      <c r="X188" s="71">
        <v>36658</v>
      </c>
      <c r="Y188" s="71">
        <v>41547</v>
      </c>
      <c r="Z188" s="71">
        <v>71764</v>
      </c>
      <c r="AA188" s="71">
        <v>14704</v>
      </c>
      <c r="AB188" s="71">
        <v>108573</v>
      </c>
      <c r="AC188" s="71">
        <v>0</v>
      </c>
      <c r="AD188" s="71">
        <v>12.443922992099999</v>
      </c>
      <c r="AE188" s="72"/>
      <c r="AF188" s="71">
        <v>504352802.83097899</v>
      </c>
      <c r="AG188" s="71">
        <v>5146062.6911505628</v>
      </c>
      <c r="AH188" s="71">
        <v>1292782.282473759</v>
      </c>
      <c r="AI188" s="71">
        <v>239859027.77667829</v>
      </c>
      <c r="AJ188" s="71">
        <v>310966870.98281258</v>
      </c>
      <c r="AK188" s="71">
        <v>0</v>
      </c>
      <c r="AL188" s="71">
        <v>0</v>
      </c>
      <c r="AM188" s="71">
        <v>14879474.20339467</v>
      </c>
      <c r="AN188" s="71">
        <v>0</v>
      </c>
      <c r="AO188" s="71">
        <v>0</v>
      </c>
      <c r="AP188" s="71">
        <v>1076497020.767489</v>
      </c>
      <c r="AQ188" s="72"/>
      <c r="AR188" s="71">
        <v>1514</v>
      </c>
      <c r="AS188" s="71">
        <v>261</v>
      </c>
      <c r="AT188" s="71">
        <v>0</v>
      </c>
      <c r="AU188" s="71">
        <v>1</v>
      </c>
      <c r="AV188" s="71">
        <v>0</v>
      </c>
      <c r="AW188" s="71">
        <v>0</v>
      </c>
      <c r="AX188" s="71"/>
      <c r="AY188" s="72"/>
      <c r="AZ188" s="71">
        <v>6126.9359999999997</v>
      </c>
      <c r="BA188" s="71">
        <v>13450.84</v>
      </c>
      <c r="BB188" s="71">
        <v>0</v>
      </c>
      <c r="BC188" s="71">
        <v>89.9</v>
      </c>
      <c r="BD188" s="71">
        <v>0</v>
      </c>
      <c r="BE188" s="71">
        <v>0</v>
      </c>
      <c r="BF188" s="71"/>
      <c r="BG188" s="72"/>
      <c r="BH188" s="71">
        <v>0</v>
      </c>
      <c r="BI188" s="71">
        <v>0</v>
      </c>
      <c r="BJ188" s="71">
        <v>106.242</v>
      </c>
      <c r="BK188" s="71">
        <v>0</v>
      </c>
      <c r="BL188" s="71">
        <v>18.064</v>
      </c>
      <c r="BM188" s="71">
        <v>0</v>
      </c>
      <c r="BN188" s="72"/>
      <c r="BO188" s="71">
        <v>0</v>
      </c>
      <c r="BP188" s="71">
        <v>0</v>
      </c>
      <c r="BQ188" s="71">
        <v>11</v>
      </c>
      <c r="BR188" s="71">
        <v>0</v>
      </c>
      <c r="BS188" s="71">
        <v>2</v>
      </c>
      <c r="BT188" s="71">
        <v>0</v>
      </c>
      <c r="BU188"/>
      <c r="BV188" s="70">
        <v>124.306</v>
      </c>
      <c r="BW188" s="70">
        <v>0</v>
      </c>
      <c r="BX188" s="70">
        <v>0</v>
      </c>
      <c r="BY188" s="70">
        <v>0</v>
      </c>
      <c r="BZ188" s="70">
        <v>0</v>
      </c>
      <c r="CA188" s="70">
        <v>0</v>
      </c>
      <c r="CB188" s="70">
        <v>0</v>
      </c>
      <c r="CC188" s="70">
        <v>0</v>
      </c>
      <c r="CD188" s="70">
        <v>0</v>
      </c>
    </row>
    <row r="189" spans="1:82">
      <c r="A189" s="70" t="s">
        <v>1838</v>
      </c>
      <c r="B189" s="70">
        <v>149</v>
      </c>
      <c r="C189" s="70">
        <v>13</v>
      </c>
      <c r="D189" s="70">
        <v>9</v>
      </c>
      <c r="E189" s="70">
        <v>2016</v>
      </c>
      <c r="F189" s="70" t="s">
        <v>155</v>
      </c>
      <c r="G189" s="70" t="s">
        <v>1825</v>
      </c>
      <c r="H189" s="70" t="s">
        <v>1826</v>
      </c>
      <c r="I189" s="148"/>
      <c r="J189" s="71">
        <v>423.87408800897265</v>
      </c>
      <c r="K189" s="71">
        <v>7.1476839326229715</v>
      </c>
      <c r="L189" s="71">
        <v>16.256068529358238</v>
      </c>
      <c r="M189" s="71">
        <v>197.9092641527256</v>
      </c>
      <c r="N189" s="71">
        <v>209.94837713064348</v>
      </c>
      <c r="O189" s="71">
        <v>123.03650807630702</v>
      </c>
      <c r="P189" s="71">
        <v>73.67765940809673</v>
      </c>
      <c r="Q189" s="71">
        <v>7.6745229861836624</v>
      </c>
      <c r="R189" s="71">
        <v>0</v>
      </c>
      <c r="S189" s="71">
        <v>10.650808958460003</v>
      </c>
      <c r="T189" s="72"/>
      <c r="U189" s="71">
        <v>57699726</v>
      </c>
      <c r="V189" s="71">
        <v>2979</v>
      </c>
      <c r="W189" s="71">
        <v>253</v>
      </c>
      <c r="X189" s="71">
        <v>36658</v>
      </c>
      <c r="Y189" s="71">
        <v>42020</v>
      </c>
      <c r="Z189" s="71">
        <v>72362</v>
      </c>
      <c r="AA189" s="71">
        <v>15164</v>
      </c>
      <c r="AB189" s="71">
        <v>108655</v>
      </c>
      <c r="AC189" s="71">
        <v>0</v>
      </c>
      <c r="AD189" s="71">
        <v>10.650808958460001</v>
      </c>
      <c r="AE189" s="72"/>
      <c r="AF189" s="71">
        <v>484166848.5347212</v>
      </c>
      <c r="AG189" s="71">
        <v>4879232.708356251</v>
      </c>
      <c r="AH189" s="71">
        <v>1100350.4928775199</v>
      </c>
      <c r="AI189" s="71">
        <v>244393625.59675419</v>
      </c>
      <c r="AJ189" s="71">
        <v>285963580.2671718</v>
      </c>
      <c r="AK189" s="71">
        <v>0</v>
      </c>
      <c r="AL189" s="71">
        <v>0</v>
      </c>
      <c r="AM189" s="71">
        <v>14902280.581546521</v>
      </c>
      <c r="AN189" s="71">
        <v>0</v>
      </c>
      <c r="AO189" s="71">
        <v>0</v>
      </c>
      <c r="AP189" s="71">
        <v>1035405918.1814275</v>
      </c>
      <c r="AQ189" s="72"/>
      <c r="AR189" s="71">
        <v>1669</v>
      </c>
      <c r="AS189" s="71">
        <v>304</v>
      </c>
      <c r="AT189" s="71">
        <v>0</v>
      </c>
      <c r="AU189" s="71">
        <v>1</v>
      </c>
      <c r="AV189" s="71">
        <v>0</v>
      </c>
      <c r="AW189" s="71">
        <v>0</v>
      </c>
      <c r="AX189" s="71"/>
      <c r="AY189" s="72"/>
      <c r="AZ189" s="71">
        <v>6916.6809999999996</v>
      </c>
      <c r="BA189" s="71">
        <v>15439.64</v>
      </c>
      <c r="BB189" s="71">
        <v>0</v>
      </c>
      <c r="BC189" s="71">
        <v>89.9</v>
      </c>
      <c r="BD189" s="71">
        <v>0</v>
      </c>
      <c r="BE189" s="71">
        <v>0</v>
      </c>
      <c r="BF189" s="71"/>
      <c r="BG189" s="72"/>
      <c r="BH189" s="71">
        <v>0</v>
      </c>
      <c r="BI189" s="71">
        <v>0</v>
      </c>
      <c r="BJ189" s="71">
        <v>117.616</v>
      </c>
      <c r="BK189" s="71">
        <v>0</v>
      </c>
      <c r="BL189" s="71">
        <v>18.327999999999999</v>
      </c>
      <c r="BM189" s="71">
        <v>0</v>
      </c>
      <c r="BN189" s="72"/>
      <c r="BO189" s="71">
        <v>0</v>
      </c>
      <c r="BP189" s="71">
        <v>0</v>
      </c>
      <c r="BQ189" s="71">
        <v>13</v>
      </c>
      <c r="BR189" s="71">
        <v>0</v>
      </c>
      <c r="BS189" s="71">
        <v>2</v>
      </c>
      <c r="BT189" s="71">
        <v>0</v>
      </c>
      <c r="BU189"/>
      <c r="BV189" s="70">
        <v>135.94399999999999</v>
      </c>
      <c r="BW189" s="70">
        <v>0</v>
      </c>
      <c r="BX189" s="70">
        <v>0</v>
      </c>
      <c r="BY189" s="70">
        <v>0</v>
      </c>
      <c r="BZ189" s="70">
        <v>0</v>
      </c>
      <c r="CA189" s="70">
        <v>0</v>
      </c>
      <c r="CB189" s="70">
        <v>0</v>
      </c>
      <c r="CC189" s="70">
        <v>0</v>
      </c>
      <c r="CD189" s="70">
        <v>0</v>
      </c>
    </row>
    <row r="190" spans="1:82">
      <c r="A190" s="70" t="s">
        <v>1839</v>
      </c>
      <c r="B190" s="70">
        <v>150</v>
      </c>
      <c r="C190" s="70">
        <v>14</v>
      </c>
      <c r="D190" s="70">
        <v>9</v>
      </c>
      <c r="E190" s="70">
        <v>2017</v>
      </c>
      <c r="F190" s="70" t="s">
        <v>156</v>
      </c>
      <c r="G190" s="70" t="s">
        <v>1825</v>
      </c>
      <c r="H190" s="70" t="s">
        <v>1826</v>
      </c>
      <c r="I190" s="148"/>
      <c r="J190" s="71">
        <v>395.45601004421917</v>
      </c>
      <c r="K190" s="71">
        <v>6.8698300515074582</v>
      </c>
      <c r="L190" s="71">
        <v>15.587132013409882</v>
      </c>
      <c r="M190" s="71">
        <v>174.38600171442579</v>
      </c>
      <c r="N190" s="71">
        <v>223.47461017410856</v>
      </c>
      <c r="O190" s="71">
        <v>122.38193594544083</v>
      </c>
      <c r="P190" s="71">
        <v>73.066099435119966</v>
      </c>
      <c r="Q190" s="71">
        <v>7.4165167573090898</v>
      </c>
      <c r="R190" s="71">
        <v>0</v>
      </c>
      <c r="S190" s="71">
        <v>10.703044385349999</v>
      </c>
      <c r="T190" s="72"/>
      <c r="U190" s="71">
        <v>61505973</v>
      </c>
      <c r="V190" s="71">
        <v>2979</v>
      </c>
      <c r="W190" s="71">
        <v>253</v>
      </c>
      <c r="X190" s="71">
        <v>36658</v>
      </c>
      <c r="Y190" s="71">
        <v>42731</v>
      </c>
      <c r="Z190" s="71">
        <v>73171</v>
      </c>
      <c r="AA190" s="71">
        <v>15134</v>
      </c>
      <c r="AB190" s="71">
        <v>108583</v>
      </c>
      <c r="AC190" s="71">
        <v>0</v>
      </c>
      <c r="AD190" s="71">
        <v>10.703044385349999</v>
      </c>
      <c r="AE190" s="72"/>
      <c r="AF190" s="71">
        <v>466005209.23256958</v>
      </c>
      <c r="AG190" s="71">
        <v>4839360.274210033</v>
      </c>
      <c r="AH190" s="71">
        <v>1619682.991760941</v>
      </c>
      <c r="AI190" s="71">
        <v>230555105.07731619</v>
      </c>
      <c r="AJ190" s="71">
        <v>321258358.43634528</v>
      </c>
      <c r="AK190" s="71">
        <v>0</v>
      </c>
      <c r="AL190" s="71">
        <v>0</v>
      </c>
      <c r="AM190" s="71">
        <v>14915708.167254619</v>
      </c>
      <c r="AN190" s="71">
        <v>0</v>
      </c>
      <c r="AO190" s="71">
        <v>0</v>
      </c>
      <c r="AP190" s="71">
        <v>1039193424.1794566</v>
      </c>
      <c r="AQ190" s="72"/>
      <c r="AR190" s="71">
        <v>1788</v>
      </c>
      <c r="AS190" s="71">
        <v>336</v>
      </c>
      <c r="AT190" s="71">
        <v>0</v>
      </c>
      <c r="AU190" s="71">
        <v>1</v>
      </c>
      <c r="AV190" s="71">
        <v>0</v>
      </c>
      <c r="AW190" s="71">
        <v>0</v>
      </c>
      <c r="AX190" s="71"/>
      <c r="AY190" s="72"/>
      <c r="AZ190" s="71">
        <v>7587.2729999999992</v>
      </c>
      <c r="BA190" s="71">
        <v>17124.439999999999</v>
      </c>
      <c r="BB190" s="71">
        <v>0</v>
      </c>
      <c r="BC190" s="71">
        <v>89.9</v>
      </c>
      <c r="BD190" s="71">
        <v>0</v>
      </c>
      <c r="BE190" s="71">
        <v>0</v>
      </c>
      <c r="BF190" s="71"/>
      <c r="BG190" s="72"/>
      <c r="BH190" s="71">
        <v>0</v>
      </c>
      <c r="BI190" s="71">
        <v>0</v>
      </c>
      <c r="BJ190" s="71">
        <v>125.968</v>
      </c>
      <c r="BK190" s="71">
        <v>0</v>
      </c>
      <c r="BL190" s="71">
        <v>18.493000000000002</v>
      </c>
      <c r="BM190" s="71">
        <v>0</v>
      </c>
      <c r="BN190" s="72"/>
      <c r="BO190" s="71">
        <v>0</v>
      </c>
      <c r="BP190" s="71">
        <v>0</v>
      </c>
      <c r="BQ190" s="71">
        <v>13</v>
      </c>
      <c r="BR190" s="71">
        <v>0</v>
      </c>
      <c r="BS190" s="71">
        <v>2</v>
      </c>
      <c r="BT190" s="71">
        <v>0</v>
      </c>
      <c r="BU190"/>
      <c r="BV190" s="70">
        <v>144.46100000000001</v>
      </c>
      <c r="BW190" s="70">
        <v>0</v>
      </c>
      <c r="BX190" s="70">
        <v>0</v>
      </c>
      <c r="BY190" s="70">
        <v>0</v>
      </c>
      <c r="BZ190" s="70">
        <v>0</v>
      </c>
      <c r="CA190" s="70">
        <v>0</v>
      </c>
      <c r="CB190" s="70">
        <v>0</v>
      </c>
      <c r="CC190" s="70">
        <v>0</v>
      </c>
      <c r="CD190" s="70">
        <v>0</v>
      </c>
    </row>
    <row r="191" spans="1:82">
      <c r="A191" s="70" t="s">
        <v>1840</v>
      </c>
      <c r="B191" s="70">
        <v>151</v>
      </c>
      <c r="C191" s="70">
        <v>15</v>
      </c>
      <c r="D191" s="70">
        <v>9</v>
      </c>
      <c r="E191" s="70">
        <v>2018</v>
      </c>
      <c r="F191" s="70" t="s">
        <v>183</v>
      </c>
      <c r="G191" s="70" t="s">
        <v>1825</v>
      </c>
      <c r="H191" s="70" t="s">
        <v>1826</v>
      </c>
      <c r="I191" s="148"/>
      <c r="J191" s="71">
        <v>389.03193792691178</v>
      </c>
      <c r="K191" s="71">
        <v>6.271181726931558</v>
      </c>
      <c r="L191" s="71">
        <v>14.371142238317914</v>
      </c>
      <c r="M191" s="71">
        <v>166.17906821643564</v>
      </c>
      <c r="N191" s="71">
        <v>193.78321349445241</v>
      </c>
      <c r="O191" s="71">
        <v>120.8687446096029</v>
      </c>
      <c r="P191" s="71">
        <v>72.582556282188648</v>
      </c>
      <c r="Q191" s="71">
        <v>6.89032053926159</v>
      </c>
      <c r="R191" s="71">
        <v>0</v>
      </c>
      <c r="S191" s="71">
        <v>15.675532122</v>
      </c>
      <c r="T191" s="72"/>
      <c r="U191" s="71">
        <v>64011404</v>
      </c>
      <c r="V191" s="71">
        <v>2979</v>
      </c>
      <c r="W191" s="71">
        <v>253</v>
      </c>
      <c r="X191" s="71">
        <v>36658</v>
      </c>
      <c r="Y191" s="71">
        <v>43490</v>
      </c>
      <c r="Z191" s="71">
        <v>73650</v>
      </c>
      <c r="AA191" s="71">
        <v>15185</v>
      </c>
      <c r="AB191" s="71">
        <v>108713</v>
      </c>
      <c r="AC191" s="71">
        <v>0</v>
      </c>
      <c r="AD191" s="71">
        <v>15.675532122</v>
      </c>
      <c r="AE191" s="72"/>
      <c r="AF191" s="71">
        <v>495194112.81651789</v>
      </c>
      <c r="AG191" s="71">
        <v>4302391.3650990753</v>
      </c>
      <c r="AH191" s="71">
        <v>1556039.8532480609</v>
      </c>
      <c r="AI191" s="71">
        <v>228714469.40365371</v>
      </c>
      <c r="AJ191" s="71">
        <v>289256364.45214438</v>
      </c>
      <c r="AK191" s="71">
        <v>0</v>
      </c>
      <c r="AL191" s="71">
        <v>0</v>
      </c>
      <c r="AM191" s="71">
        <v>14964465.198795481</v>
      </c>
      <c r="AN191" s="71">
        <v>0</v>
      </c>
      <c r="AO191" s="71">
        <v>0</v>
      </c>
      <c r="AP191" s="71">
        <v>1033987843.0894586</v>
      </c>
      <c r="AQ191" s="72"/>
      <c r="AR191" s="71">
        <v>1913</v>
      </c>
      <c r="AS191" s="71">
        <v>372</v>
      </c>
      <c r="AT191" s="71">
        <v>0</v>
      </c>
      <c r="AU191" s="71">
        <v>1</v>
      </c>
      <c r="AV191" s="71">
        <v>0</v>
      </c>
      <c r="AW191" s="71">
        <v>1</v>
      </c>
      <c r="AX191" s="71"/>
      <c r="AY191" s="72"/>
      <c r="AZ191" s="71">
        <v>8231.1830000000009</v>
      </c>
      <c r="BA191" s="71">
        <v>29567.54</v>
      </c>
      <c r="BB191" s="71">
        <v>0</v>
      </c>
      <c r="BC191" s="71">
        <v>90</v>
      </c>
      <c r="BD191" s="71">
        <v>0</v>
      </c>
      <c r="BE191" s="71">
        <v>995</v>
      </c>
      <c r="BF191" s="71"/>
      <c r="BG191" s="72"/>
      <c r="BH191" s="71">
        <v>0</v>
      </c>
      <c r="BI191" s="71">
        <v>0</v>
      </c>
      <c r="BJ191" s="71">
        <v>118.017</v>
      </c>
      <c r="BK191" s="71">
        <v>0</v>
      </c>
      <c r="BL191" s="71">
        <v>17.545999999999999</v>
      </c>
      <c r="BM191" s="71">
        <v>0</v>
      </c>
      <c r="BN191" s="72"/>
      <c r="BO191" s="71">
        <v>0</v>
      </c>
      <c r="BP191" s="71">
        <v>0</v>
      </c>
      <c r="BQ191" s="71">
        <v>13</v>
      </c>
      <c r="BR191" s="71">
        <v>0</v>
      </c>
      <c r="BS191" s="71">
        <v>2</v>
      </c>
      <c r="BT191" s="71">
        <v>0</v>
      </c>
      <c r="BU191"/>
      <c r="BV191" s="70">
        <v>135.56299999999999</v>
      </c>
      <c r="BW191" s="70">
        <v>0</v>
      </c>
      <c r="BX191" s="70">
        <v>0</v>
      </c>
      <c r="BY191" s="70">
        <v>0</v>
      </c>
      <c r="BZ191" s="70">
        <v>0</v>
      </c>
      <c r="CA191" s="70">
        <v>0</v>
      </c>
      <c r="CB191" s="70">
        <v>0</v>
      </c>
      <c r="CC191" s="70">
        <v>0</v>
      </c>
      <c r="CD191" s="70">
        <v>0</v>
      </c>
    </row>
    <row r="192" spans="1:82">
      <c r="A192" s="70" t="s">
        <v>1841</v>
      </c>
      <c r="B192" s="70">
        <v>152</v>
      </c>
      <c r="C192" s="70">
        <v>16</v>
      </c>
      <c r="D192" s="70">
        <v>9</v>
      </c>
      <c r="E192" s="70">
        <v>2019</v>
      </c>
      <c r="F192" s="70" t="s">
        <v>158</v>
      </c>
      <c r="G192" s="70" t="s">
        <v>1825</v>
      </c>
      <c r="H192" s="70" t="s">
        <v>1826</v>
      </c>
      <c r="I192" s="148"/>
      <c r="J192" s="71">
        <v>321.43499085171544</v>
      </c>
      <c r="K192" s="71">
        <v>5.6607610610189871</v>
      </c>
      <c r="L192" s="71">
        <v>14.477609926558014</v>
      </c>
      <c r="M192" s="71">
        <v>155.59750774939022</v>
      </c>
      <c r="N192" s="71">
        <v>167.63661309069514</v>
      </c>
      <c r="O192" s="71">
        <v>117.90590831245834</v>
      </c>
      <c r="P192" s="71">
        <v>70.707524821195406</v>
      </c>
      <c r="Q192" s="71">
        <v>6.6810569189283804</v>
      </c>
      <c r="R192" s="71">
        <v>0</v>
      </c>
      <c r="S192" s="71">
        <v>9.6180081552499992</v>
      </c>
      <c r="T192" s="72"/>
      <c r="U192" s="71">
        <v>57150312</v>
      </c>
      <c r="V192" s="71">
        <v>2979</v>
      </c>
      <c r="W192" s="71">
        <v>253</v>
      </c>
      <c r="X192" s="71">
        <v>36658</v>
      </c>
      <c r="Y192" s="71">
        <v>43930</v>
      </c>
      <c r="Z192" s="71">
        <v>73817</v>
      </c>
      <c r="AA192" s="71">
        <v>14682</v>
      </c>
      <c r="AB192" s="71">
        <v>108265</v>
      </c>
      <c r="AC192" s="71">
        <v>0</v>
      </c>
      <c r="AD192" s="71">
        <v>9.6180081552499992</v>
      </c>
      <c r="AE192" s="72"/>
      <c r="AF192" s="71">
        <v>429329199.6089505</v>
      </c>
      <c r="AG192" s="71">
        <v>4157069.5806579841</v>
      </c>
      <c r="AH192" s="71">
        <v>1646821.616816368</v>
      </c>
      <c r="AI192" s="71">
        <v>228149862.22193319</v>
      </c>
      <c r="AJ192" s="71">
        <v>278294256.52985722</v>
      </c>
      <c r="AK192" s="71">
        <v>0</v>
      </c>
      <c r="AL192" s="71">
        <v>0</v>
      </c>
      <c r="AM192" s="71">
        <v>14744877.981516359</v>
      </c>
      <c r="AN192" s="71">
        <v>0</v>
      </c>
      <c r="AO192" s="71">
        <v>0</v>
      </c>
      <c r="AP192" s="71">
        <v>956322087.5397315</v>
      </c>
      <c r="AQ192" s="72"/>
      <c r="AR192" s="71">
        <v>2058</v>
      </c>
      <c r="AS192" s="71">
        <v>396</v>
      </c>
      <c r="AT192" s="71">
        <v>0</v>
      </c>
      <c r="AU192" s="71">
        <v>1</v>
      </c>
      <c r="AV192" s="71">
        <v>0</v>
      </c>
      <c r="AW192" s="71">
        <v>1</v>
      </c>
      <c r="AX192" s="71"/>
      <c r="AY192" s="72"/>
      <c r="AZ192" s="71">
        <v>9013.1639999999952</v>
      </c>
      <c r="BA192" s="71">
        <v>32875.040000000001</v>
      </c>
      <c r="BB192" s="71">
        <v>0</v>
      </c>
      <c r="BC192" s="71">
        <v>89.9</v>
      </c>
      <c r="BD192" s="71">
        <v>0</v>
      </c>
      <c r="BE192" s="71">
        <v>995</v>
      </c>
      <c r="BF192" s="71"/>
      <c r="BG192" s="72"/>
      <c r="BH192" s="71">
        <v>0</v>
      </c>
      <c r="BI192" s="71">
        <v>0</v>
      </c>
      <c r="BJ192" s="71">
        <v>100.273</v>
      </c>
      <c r="BK192" s="71">
        <v>0</v>
      </c>
      <c r="BL192" s="71">
        <v>15.545999999999999</v>
      </c>
      <c r="BM192" s="71">
        <v>0</v>
      </c>
      <c r="BN192" s="72"/>
      <c r="BO192" s="71">
        <v>0</v>
      </c>
      <c r="BP192" s="71">
        <v>0</v>
      </c>
      <c r="BQ192" s="71">
        <v>13</v>
      </c>
      <c r="BR192" s="71">
        <v>0</v>
      </c>
      <c r="BS192" s="71">
        <v>2</v>
      </c>
      <c r="BT192" s="71">
        <v>0</v>
      </c>
      <c r="BU192"/>
      <c r="BV192" s="70">
        <v>115.819</v>
      </c>
      <c r="BW192" s="70">
        <v>0</v>
      </c>
      <c r="BX192" s="70">
        <v>0</v>
      </c>
      <c r="BY192" s="70">
        <v>0</v>
      </c>
      <c r="BZ192" s="70">
        <v>0</v>
      </c>
      <c r="CA192" s="70">
        <v>0</v>
      </c>
      <c r="CB192" s="70">
        <v>0</v>
      </c>
      <c r="CC192" s="70">
        <v>0</v>
      </c>
      <c r="CD192" s="70">
        <v>0</v>
      </c>
    </row>
    <row r="193" spans="1:82">
      <c r="A193" s="70" t="s">
        <v>1842</v>
      </c>
      <c r="B193" s="70">
        <v>153</v>
      </c>
      <c r="C193" s="70">
        <v>17</v>
      </c>
      <c r="D193" s="70">
        <v>9</v>
      </c>
      <c r="E193" s="70">
        <v>2020</v>
      </c>
      <c r="F193" s="70" t="s">
        <v>159</v>
      </c>
      <c r="G193" s="70" t="s">
        <v>1825</v>
      </c>
      <c r="H193" s="70" t="s">
        <v>1826</v>
      </c>
      <c r="I193" s="148"/>
      <c r="J193" s="71">
        <v>309.45615462482277</v>
      </c>
      <c r="K193" s="71">
        <v>5.8630467631463565</v>
      </c>
      <c r="L193" s="71">
        <v>18.545463976396313</v>
      </c>
      <c r="M193" s="71">
        <v>148.28253834159517</v>
      </c>
      <c r="N193" s="71">
        <v>158.38783875339499</v>
      </c>
      <c r="O193" s="71">
        <v>103.23367315511211</v>
      </c>
      <c r="P193" s="71">
        <v>66.351371802981305</v>
      </c>
      <c r="Q193" s="71">
        <v>6.3513670459784501</v>
      </c>
      <c r="R193" s="71">
        <v>0</v>
      </c>
      <c r="S193" s="71">
        <v>10.013032212600001</v>
      </c>
      <c r="T193" s="72"/>
      <c r="U193" s="71">
        <v>50053500</v>
      </c>
      <c r="V193" s="71">
        <v>2817</v>
      </c>
      <c r="W193" s="71">
        <v>318</v>
      </c>
      <c r="X193" s="71">
        <v>38232</v>
      </c>
      <c r="Y193" s="71">
        <v>44272</v>
      </c>
      <c r="Z193" s="71">
        <v>73768</v>
      </c>
      <c r="AA193" s="71">
        <v>14644</v>
      </c>
      <c r="AB193" s="71">
        <v>107722</v>
      </c>
      <c r="AC193" s="71">
        <v>0</v>
      </c>
      <c r="AD193" s="71">
        <v>10.013032212600001</v>
      </c>
      <c r="AE193" s="72"/>
      <c r="AF193" s="71">
        <v>450664455.19257373</v>
      </c>
      <c r="AG193" s="71">
        <v>4149747.9358145394</v>
      </c>
      <c r="AH193" s="71">
        <v>1952211.5353763902</v>
      </c>
      <c r="AI193" s="71">
        <v>235169851.23805073</v>
      </c>
      <c r="AJ193" s="71">
        <v>285215805.06338489</v>
      </c>
      <c r="AK193" s="71"/>
      <c r="AL193" s="71"/>
      <c r="AM193" s="71">
        <v>14058917.816382054</v>
      </c>
      <c r="AN193" s="71"/>
      <c r="AO193" s="71"/>
      <c r="AP193" s="71">
        <v>991210988.78158236</v>
      </c>
      <c r="AQ193" s="72"/>
      <c r="AR193" s="71">
        <v>2155</v>
      </c>
      <c r="AS193" s="71">
        <v>404</v>
      </c>
      <c r="AT193" s="71">
        <v>0</v>
      </c>
      <c r="AU193" s="71">
        <v>1</v>
      </c>
      <c r="AV193" s="71">
        <v>0</v>
      </c>
      <c r="AW193" s="71">
        <v>1</v>
      </c>
      <c r="AX193" s="71"/>
      <c r="AY193" s="72"/>
      <c r="AZ193" s="71">
        <v>9556.2819999999847</v>
      </c>
      <c r="BA193" s="71">
        <v>33654.340000000018</v>
      </c>
      <c r="BB193" s="71">
        <v>0</v>
      </c>
      <c r="BC193" s="71">
        <v>89.9</v>
      </c>
      <c r="BD193" s="71">
        <v>0</v>
      </c>
      <c r="BE193" s="71">
        <v>995</v>
      </c>
      <c r="BF193" s="71"/>
      <c r="BG193" s="72"/>
      <c r="BH193" s="71">
        <v>0</v>
      </c>
      <c r="BI193" s="71">
        <v>0</v>
      </c>
      <c r="BJ193" s="71">
        <v>85.244</v>
      </c>
      <c r="BK193" s="71">
        <v>0</v>
      </c>
      <c r="BL193" s="71">
        <v>14.927</v>
      </c>
      <c r="BM193" s="71">
        <v>0</v>
      </c>
      <c r="BN193" s="72"/>
      <c r="BO193" s="71">
        <v>0</v>
      </c>
      <c r="BP193" s="71">
        <v>0</v>
      </c>
      <c r="BQ193" s="71">
        <v>11</v>
      </c>
      <c r="BR193" s="71">
        <v>0</v>
      </c>
      <c r="BS193" s="71">
        <v>2</v>
      </c>
      <c r="BT193" s="71">
        <v>0</v>
      </c>
      <c r="BU193"/>
      <c r="BV193" s="70">
        <v>100.17100000000001</v>
      </c>
      <c r="BW193" s="70">
        <v>0</v>
      </c>
      <c r="BX193" s="70">
        <v>0</v>
      </c>
      <c r="BY193" s="70">
        <v>0</v>
      </c>
      <c r="BZ193" s="70">
        <v>0</v>
      </c>
      <c r="CA193" s="70">
        <v>0</v>
      </c>
      <c r="CB193" s="70">
        <v>0</v>
      </c>
      <c r="CC193" s="70">
        <v>0</v>
      </c>
      <c r="CD193" s="70">
        <v>0</v>
      </c>
    </row>
    <row r="194" spans="1:82">
      <c r="A194" s="70" t="s">
        <v>1843</v>
      </c>
      <c r="B194" s="70">
        <v>153</v>
      </c>
      <c r="C194" s="70">
        <v>18</v>
      </c>
      <c r="D194" s="70">
        <v>9</v>
      </c>
      <c r="E194" s="70">
        <v>2021</v>
      </c>
      <c r="F194" s="70" t="s">
        <v>160</v>
      </c>
      <c r="G194" s="70" t="s">
        <v>1825</v>
      </c>
      <c r="H194" s="70" t="s">
        <v>1826</v>
      </c>
      <c r="I194" s="148"/>
      <c r="J194" s="71">
        <v>442.34917205262195</v>
      </c>
      <c r="K194" s="71">
        <v>6.2149901855728515</v>
      </c>
      <c r="L194" s="71">
        <v>18.302133296204104</v>
      </c>
      <c r="M194" s="71">
        <v>156.35489224492409</v>
      </c>
      <c r="N194" s="71">
        <v>167.95143762450022</v>
      </c>
      <c r="O194" s="71">
        <v>100.41566136759073</v>
      </c>
      <c r="P194" s="71">
        <v>68.105361328160811</v>
      </c>
      <c r="Q194" s="71">
        <v>6.24023887731577</v>
      </c>
      <c r="R194" s="71">
        <v>0</v>
      </c>
      <c r="S194" s="71">
        <v>8.73281282676</v>
      </c>
      <c r="T194" s="72"/>
      <c r="U194" s="71">
        <v>60042129</v>
      </c>
      <c r="V194" s="71">
        <v>2817</v>
      </c>
      <c r="W194" s="71">
        <v>318</v>
      </c>
      <c r="X194" s="71">
        <v>38232</v>
      </c>
      <c r="Y194" s="71">
        <v>44413</v>
      </c>
      <c r="Z194" s="71">
        <v>73882</v>
      </c>
      <c r="AA194" s="71">
        <v>14657</v>
      </c>
      <c r="AB194" s="71">
        <v>106877</v>
      </c>
      <c r="AC194" s="71">
        <v>0</v>
      </c>
      <c r="AD194" s="71">
        <v>8.73281282676</v>
      </c>
      <c r="AE194" s="72"/>
      <c r="AF194" s="71">
        <v>672439927.36800551</v>
      </c>
      <c r="AG194" s="71">
        <v>4379761.1843962912</v>
      </c>
      <c r="AH194" s="71">
        <v>1819284.8758061775</v>
      </c>
      <c r="AI194" s="71">
        <v>247047100.10275513</v>
      </c>
      <c r="AJ194" s="71">
        <v>274760886.56519032</v>
      </c>
      <c r="AK194" s="71">
        <v>0</v>
      </c>
      <c r="AL194" s="71">
        <v>0</v>
      </c>
      <c r="AM194" s="71">
        <v>14029090.537234552</v>
      </c>
      <c r="AN194" s="71">
        <v>0</v>
      </c>
      <c r="AO194" s="71">
        <v>0</v>
      </c>
      <c r="AP194" s="71">
        <v>1214476050.633388</v>
      </c>
      <c r="AQ194" s="72"/>
      <c r="AR194" s="71">
        <v>2276</v>
      </c>
      <c r="AS194" s="71">
        <v>411</v>
      </c>
      <c r="AT194" s="71">
        <v>0</v>
      </c>
      <c r="AU194" s="71">
        <v>1</v>
      </c>
      <c r="AV194" s="71">
        <v>0</v>
      </c>
      <c r="AW194" s="71">
        <v>1</v>
      </c>
      <c r="AX194" s="71"/>
      <c r="AY194" s="72"/>
      <c r="AZ194" s="71">
        <v>10209.655999999981</v>
      </c>
      <c r="BA194" s="71">
        <v>34847.840000000011</v>
      </c>
      <c r="BB194" s="71">
        <v>0</v>
      </c>
      <c r="BC194" s="71">
        <v>89.9</v>
      </c>
      <c r="BD194" s="71">
        <v>0</v>
      </c>
      <c r="BE194" s="71">
        <v>995</v>
      </c>
      <c r="BF194" s="71"/>
      <c r="BG194" s="72"/>
      <c r="BH194" s="71">
        <v>0</v>
      </c>
      <c r="BI194" s="71">
        <v>0</v>
      </c>
      <c r="BJ194" s="71">
        <v>90.486999999999995</v>
      </c>
      <c r="BK194" s="71">
        <v>0</v>
      </c>
      <c r="BL194" s="71">
        <v>8.9090000000000007</v>
      </c>
      <c r="BM194" s="71">
        <v>0</v>
      </c>
      <c r="BN194" s="72"/>
      <c r="BO194" s="71">
        <v>0</v>
      </c>
      <c r="BP194" s="71">
        <v>0</v>
      </c>
      <c r="BQ194" s="71">
        <v>11</v>
      </c>
      <c r="BR194" s="71">
        <v>0</v>
      </c>
      <c r="BS194" s="71">
        <v>2</v>
      </c>
      <c r="BT194" s="71">
        <v>0</v>
      </c>
      <c r="BU194"/>
      <c r="BV194" s="70">
        <v>99.396000000000001</v>
      </c>
      <c r="BW194" s="70">
        <v>0</v>
      </c>
      <c r="BX194" s="70">
        <v>0</v>
      </c>
      <c r="BY194" s="70">
        <v>0</v>
      </c>
      <c r="BZ194" s="70">
        <v>0</v>
      </c>
      <c r="CA194" s="70">
        <v>0</v>
      </c>
      <c r="CB194" s="70">
        <v>0</v>
      </c>
      <c r="CC194" s="70">
        <v>0</v>
      </c>
      <c r="CD194" s="70">
        <v>0</v>
      </c>
    </row>
    <row r="195" spans="1:82">
      <c r="A195" s="70" t="s">
        <v>1844</v>
      </c>
      <c r="B195" s="70">
        <v>153</v>
      </c>
      <c r="C195" s="70">
        <v>19</v>
      </c>
      <c r="D195" s="70">
        <v>9</v>
      </c>
      <c r="E195" s="70">
        <v>2022</v>
      </c>
      <c r="F195" s="70" t="s">
        <v>161</v>
      </c>
      <c r="G195" s="70" t="s">
        <v>1825</v>
      </c>
      <c r="H195" s="70" t="s">
        <v>1826</v>
      </c>
      <c r="I195" s="148"/>
      <c r="J195" s="71">
        <v>359.90906785060855</v>
      </c>
      <c r="K195" s="71">
        <v>5.962930927958384</v>
      </c>
      <c r="L195" s="71">
        <v>14.476497481104682</v>
      </c>
      <c r="M195" s="71">
        <v>157.97001874706473</v>
      </c>
      <c r="N195" s="71">
        <v>178.7774617815308</v>
      </c>
      <c r="O195" s="71">
        <v>105.95477068029928</v>
      </c>
      <c r="P195" s="71">
        <v>67.366488021450692</v>
      </c>
      <c r="Q195" s="71">
        <v>6.2640455919663012</v>
      </c>
      <c r="R195" s="71">
        <v>0</v>
      </c>
      <c r="S195" s="71">
        <v>8.3208435695000009</v>
      </c>
      <c r="T195" s="72"/>
      <c r="U195" s="71">
        <v>69118177</v>
      </c>
      <c r="V195" s="71">
        <v>2817</v>
      </c>
      <c r="W195" s="71">
        <v>318</v>
      </c>
      <c r="X195" s="71">
        <v>38232</v>
      </c>
      <c r="Y195" s="71">
        <v>45045</v>
      </c>
      <c r="Z195" s="71">
        <v>74068</v>
      </c>
      <c r="AA195" s="71">
        <v>14719</v>
      </c>
      <c r="AB195" s="71">
        <v>106405</v>
      </c>
      <c r="AC195" s="71">
        <v>0</v>
      </c>
      <c r="AD195" s="71">
        <v>8.3208435695000009</v>
      </c>
      <c r="AE195" s="72"/>
      <c r="AF195" s="71">
        <v>532974588.02813876</v>
      </c>
      <c r="AG195" s="71">
        <v>4454903.2625311641</v>
      </c>
      <c r="AH195" s="71">
        <v>1637126.6713678809</v>
      </c>
      <c r="AI195" s="71">
        <v>231437350.00321186</v>
      </c>
      <c r="AJ195" s="71">
        <v>291788531.85419416</v>
      </c>
      <c r="AK195" s="71">
        <v>0</v>
      </c>
      <c r="AL195" s="71">
        <v>0</v>
      </c>
      <c r="AM195" s="71">
        <v>13739789.761389131</v>
      </c>
      <c r="AN195" s="71">
        <v>0</v>
      </c>
      <c r="AO195" s="71">
        <v>0</v>
      </c>
      <c r="AP195" s="71">
        <v>1076032289.580833</v>
      </c>
      <c r="AQ195" s="72"/>
      <c r="AR195" s="71">
        <v>2378</v>
      </c>
      <c r="AS195" s="71">
        <v>416</v>
      </c>
      <c r="AT195" s="71">
        <v>0</v>
      </c>
      <c r="AU195" s="71">
        <v>1</v>
      </c>
      <c r="AV195" s="71">
        <v>0</v>
      </c>
      <c r="AW195" s="71">
        <v>1</v>
      </c>
      <c r="AX195" s="71"/>
      <c r="AY195" s="72"/>
      <c r="AZ195" s="71">
        <v>10755.695999999971</v>
      </c>
      <c r="BA195" s="71">
        <v>34956.840000000011</v>
      </c>
      <c r="BB195" s="71">
        <v>0</v>
      </c>
      <c r="BC195" s="71">
        <v>89.9</v>
      </c>
      <c r="BD195" s="71">
        <v>0</v>
      </c>
      <c r="BE195" s="71">
        <v>995</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1845</v>
      </c>
      <c r="B196" s="70">
        <v>153</v>
      </c>
      <c r="C196" s="70">
        <v>20</v>
      </c>
      <c r="D196" s="70">
        <v>9</v>
      </c>
      <c r="E196" s="70">
        <v>2023</v>
      </c>
      <c r="F196" s="70" t="s">
        <v>1539</v>
      </c>
      <c r="G196" s="70" t="s">
        <v>1825</v>
      </c>
      <c r="H196" s="70" t="s">
        <v>1826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2490</v>
      </c>
      <c r="AS196" s="71">
        <v>418</v>
      </c>
      <c r="AT196" s="71">
        <v>0</v>
      </c>
      <c r="AU196" s="71">
        <v>1</v>
      </c>
      <c r="AV196" s="71">
        <v>0</v>
      </c>
      <c r="AW196" s="71">
        <v>1</v>
      </c>
      <c r="AX196" s="71"/>
      <c r="AY196" s="72"/>
      <c r="AZ196" s="71">
        <v>11351.578999999967</v>
      </c>
      <c r="BA196" s="71">
        <v>35459.040000000008</v>
      </c>
      <c r="BB196" s="71">
        <v>0</v>
      </c>
      <c r="BC196" s="71">
        <v>89.9</v>
      </c>
      <c r="BD196" s="71">
        <v>0</v>
      </c>
      <c r="BE196" s="71">
        <v>995</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1846</v>
      </c>
      <c r="B197" s="70">
        <v>153</v>
      </c>
      <c r="C197" s="70">
        <v>21</v>
      </c>
      <c r="D197" s="70">
        <v>9</v>
      </c>
      <c r="E197" s="70">
        <v>2024</v>
      </c>
      <c r="F197" s="70" t="s">
        <v>1554</v>
      </c>
      <c r="G197" s="1064" t="s">
        <v>1825</v>
      </c>
      <c r="H197" s="70" t="s">
        <v>1826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1847</v>
      </c>
      <c r="B198" s="70">
        <v>154</v>
      </c>
      <c r="C198" s="70">
        <v>1</v>
      </c>
      <c r="D198" s="70">
        <v>10</v>
      </c>
      <c r="E198" s="70">
        <v>1990</v>
      </c>
      <c r="F198" s="70" t="s">
        <v>787</v>
      </c>
      <c r="G198" s="1064" t="s">
        <v>1848</v>
      </c>
      <c r="H198" s="70" t="s">
        <v>1849</v>
      </c>
      <c r="I198" s="148"/>
      <c r="J198" s="71">
        <v>1307.7597521387181</v>
      </c>
      <c r="K198" s="71">
        <v>5.5154489296083078</v>
      </c>
      <c r="L198" s="71">
        <v>6.8759996918276256</v>
      </c>
      <c r="M198" s="71">
        <v>66.797814928829411</v>
      </c>
      <c r="N198" s="71">
        <v>105.0744866934801</v>
      </c>
      <c r="O198" s="71">
        <v>77.685610417020101</v>
      </c>
      <c r="P198" s="71">
        <v>41.180161331705939</v>
      </c>
      <c r="Q198" s="71">
        <v>7.0463609063903503</v>
      </c>
      <c r="R198" s="71">
        <v>0</v>
      </c>
      <c r="S198" s="71">
        <v>6.8685970538859111</v>
      </c>
      <c r="T198" s="72"/>
      <c r="U198" s="71">
        <v>55178567</v>
      </c>
      <c r="V198" s="71">
        <v>1951</v>
      </c>
      <c r="W198" s="71">
        <v>73</v>
      </c>
      <c r="X198" s="71">
        <v>23886</v>
      </c>
      <c r="Y198" s="71">
        <v>34654</v>
      </c>
      <c r="Z198" s="71">
        <v>31953</v>
      </c>
      <c r="AA198" s="71">
        <v>9999</v>
      </c>
      <c r="AB198" s="71">
        <v>114409</v>
      </c>
      <c r="AC198" s="71">
        <v>0</v>
      </c>
      <c r="AD198" s="71">
        <v>6.8685970538859111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1850</v>
      </c>
      <c r="B199" s="70">
        <v>155</v>
      </c>
      <c r="C199" s="70">
        <v>2</v>
      </c>
      <c r="D199" s="70">
        <v>10</v>
      </c>
      <c r="E199" s="70">
        <v>2005</v>
      </c>
      <c r="F199" s="70" t="s">
        <v>789</v>
      </c>
      <c r="G199" s="70" t="s">
        <v>1848</v>
      </c>
      <c r="H199" s="70" t="s">
        <v>1849</v>
      </c>
      <c r="I199" s="148"/>
      <c r="J199" s="71">
        <v>879.97548244738209</v>
      </c>
      <c r="K199" s="71">
        <v>3.8191227588048688</v>
      </c>
      <c r="L199" s="71">
        <v>13.35149386261712</v>
      </c>
      <c r="M199" s="71">
        <v>130.74397256657431</v>
      </c>
      <c r="N199" s="71">
        <v>158.60097724584861</v>
      </c>
      <c r="O199" s="71">
        <v>111.9575639719336</v>
      </c>
      <c r="P199" s="71">
        <v>50.155889829133322</v>
      </c>
      <c r="Q199" s="71">
        <v>6.6154886492461502</v>
      </c>
      <c r="R199" s="71">
        <v>0</v>
      </c>
      <c r="S199" s="71">
        <v>6.822049989577855</v>
      </c>
      <c r="T199" s="72"/>
      <c r="U199" s="71">
        <v>38845723</v>
      </c>
      <c r="V199" s="71">
        <v>1733</v>
      </c>
      <c r="W199" s="71">
        <v>160</v>
      </c>
      <c r="X199" s="71">
        <v>21990</v>
      </c>
      <c r="Y199" s="71">
        <v>42827</v>
      </c>
      <c r="Z199" s="71">
        <v>53288</v>
      </c>
      <c r="AA199" s="71">
        <v>9974</v>
      </c>
      <c r="AB199" s="71">
        <v>112290</v>
      </c>
      <c r="AC199" s="71">
        <v>0</v>
      </c>
      <c r="AD199" s="71">
        <v>6.822049989577855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1851</v>
      </c>
      <c r="B200" s="70">
        <v>156</v>
      </c>
      <c r="C200" s="70">
        <v>3</v>
      </c>
      <c r="D200" s="70">
        <v>10</v>
      </c>
      <c r="E200" s="70">
        <v>2006</v>
      </c>
      <c r="F200" s="70" t="s">
        <v>790</v>
      </c>
      <c r="G200" s="70" t="s">
        <v>1848</v>
      </c>
      <c r="H200" s="70" t="s">
        <v>1849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1852</v>
      </c>
      <c r="B201" s="70">
        <v>157</v>
      </c>
      <c r="C201" s="70">
        <v>4</v>
      </c>
      <c r="D201" s="70">
        <v>10</v>
      </c>
      <c r="E201" s="70">
        <v>2007</v>
      </c>
      <c r="F201" s="70" t="s">
        <v>791</v>
      </c>
      <c r="G201" s="70" t="s">
        <v>1848</v>
      </c>
      <c r="H201" s="70" t="s">
        <v>1849</v>
      </c>
      <c r="I201" s="148"/>
      <c r="J201" s="71">
        <v>658.88499445482068</v>
      </c>
      <c r="K201" s="71">
        <v>3.9679533760991852</v>
      </c>
      <c r="L201" s="71">
        <v>8.5273967572729976</v>
      </c>
      <c r="M201" s="71">
        <v>133.7658622856471</v>
      </c>
      <c r="N201" s="71">
        <v>164.17868150180271</v>
      </c>
      <c r="O201" s="71">
        <v>107.96875807549119</v>
      </c>
      <c r="P201" s="71">
        <v>49.839453765384782</v>
      </c>
      <c r="Q201" s="71">
        <v>6.9130621387456204</v>
      </c>
      <c r="R201" s="71">
        <v>0</v>
      </c>
      <c r="S201" s="71">
        <v>8.1391647849430839</v>
      </c>
      <c r="T201" s="72"/>
      <c r="U201" s="71">
        <v>32344298</v>
      </c>
      <c r="V201" s="71">
        <v>1676</v>
      </c>
      <c r="W201" s="71">
        <v>100</v>
      </c>
      <c r="X201" s="71">
        <v>27192</v>
      </c>
      <c r="Y201" s="71">
        <v>43557</v>
      </c>
      <c r="Z201" s="71">
        <v>53422</v>
      </c>
      <c r="AA201" s="71">
        <v>9760</v>
      </c>
      <c r="AB201" s="71">
        <v>111136</v>
      </c>
      <c r="AC201" s="71">
        <v>0</v>
      </c>
      <c r="AD201" s="71">
        <v>8.1391647849430839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1853</v>
      </c>
      <c r="B202" s="70">
        <v>158</v>
      </c>
      <c r="C202" s="70">
        <v>5</v>
      </c>
      <c r="D202" s="70">
        <v>10</v>
      </c>
      <c r="E202" s="70">
        <v>2008</v>
      </c>
      <c r="F202" s="70" t="s">
        <v>792</v>
      </c>
      <c r="G202" s="70" t="s">
        <v>1848</v>
      </c>
      <c r="H202" s="70" t="s">
        <v>1849</v>
      </c>
      <c r="I202" s="148"/>
      <c r="J202" s="71">
        <v>595.92581174181475</v>
      </c>
      <c r="K202" s="71">
        <v>2.977736804470398</v>
      </c>
      <c r="L202" s="71">
        <v>7.6210699259017503</v>
      </c>
      <c r="M202" s="71">
        <v>137.94265232582899</v>
      </c>
      <c r="N202" s="71">
        <v>161.424928769041</v>
      </c>
      <c r="O202" s="71">
        <v>105.1648972793835</v>
      </c>
      <c r="P202" s="71">
        <v>48.232047064504037</v>
      </c>
      <c r="Q202" s="71">
        <v>6.78112431562292</v>
      </c>
      <c r="R202" s="71">
        <v>0</v>
      </c>
      <c r="S202" s="71">
        <v>6.24374270978858</v>
      </c>
      <c r="T202" s="72"/>
      <c r="U202" s="71">
        <v>30665516</v>
      </c>
      <c r="V202" s="71">
        <v>1676</v>
      </c>
      <c r="W202" s="71">
        <v>100</v>
      </c>
      <c r="X202" s="71">
        <v>27192</v>
      </c>
      <c r="Y202" s="71">
        <v>44034</v>
      </c>
      <c r="Z202" s="71">
        <v>53861</v>
      </c>
      <c r="AA202" s="71">
        <v>9456</v>
      </c>
      <c r="AB202" s="71">
        <v>110808</v>
      </c>
      <c r="AC202" s="71">
        <v>0</v>
      </c>
      <c r="AD202" s="71">
        <v>6.24374270978858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1854</v>
      </c>
      <c r="B203" s="70">
        <v>159</v>
      </c>
      <c r="C203" s="70">
        <v>6</v>
      </c>
      <c r="D203" s="70">
        <v>10</v>
      </c>
      <c r="E203" s="70">
        <v>2009</v>
      </c>
      <c r="F203" s="70" t="s">
        <v>176</v>
      </c>
      <c r="G203" s="70" t="s">
        <v>1848</v>
      </c>
      <c r="H203" s="70" t="s">
        <v>1849</v>
      </c>
      <c r="I203" s="148"/>
      <c r="J203" s="71">
        <v>677.656433374362</v>
      </c>
      <c r="K203" s="71">
        <v>2.7494414228567852</v>
      </c>
      <c r="L203" s="71">
        <v>8.0838307616417957</v>
      </c>
      <c r="M203" s="71">
        <v>121.8404911280674</v>
      </c>
      <c r="N203" s="71">
        <v>140.86022777281221</v>
      </c>
      <c r="O203" s="71">
        <v>106.48348019410069</v>
      </c>
      <c r="P203" s="71">
        <v>45.575654945370317</v>
      </c>
      <c r="Q203" s="71">
        <v>6.45316778592486</v>
      </c>
      <c r="R203" s="71">
        <v>0</v>
      </c>
      <c r="S203" s="71">
        <v>8.121678029241739</v>
      </c>
      <c r="T203" s="72"/>
      <c r="U203" s="71">
        <v>30431629</v>
      </c>
      <c r="V203" s="71">
        <v>1703</v>
      </c>
      <c r="W203" s="71">
        <v>165</v>
      </c>
      <c r="X203" s="71">
        <v>26017</v>
      </c>
      <c r="Y203" s="71">
        <v>44517</v>
      </c>
      <c r="Z203" s="71">
        <v>53830</v>
      </c>
      <c r="AA203" s="71">
        <v>9173</v>
      </c>
      <c r="AB203" s="71">
        <v>110694</v>
      </c>
      <c r="AC203" s="71">
        <v>0</v>
      </c>
      <c r="AD203" s="71">
        <v>8.121678029241739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107.1964</v>
      </c>
      <c r="BK203" s="71">
        <v>0</v>
      </c>
      <c r="BL203" s="71">
        <v>9.870000000000001</v>
      </c>
      <c r="BM203" s="71">
        <v>0</v>
      </c>
      <c r="BN203" s="72"/>
      <c r="BO203" s="71">
        <v>0</v>
      </c>
      <c r="BP203" s="71">
        <v>0</v>
      </c>
      <c r="BQ203" s="71">
        <v>4</v>
      </c>
      <c r="BR203" s="71">
        <v>0</v>
      </c>
      <c r="BS203" s="71">
        <v>3</v>
      </c>
      <c r="BT203" s="71">
        <v>0</v>
      </c>
      <c r="BU203"/>
      <c r="BV203" s="70">
        <v>117.0664</v>
      </c>
      <c r="BW203" s="70">
        <v>0</v>
      </c>
      <c r="BX203" s="70">
        <v>0</v>
      </c>
      <c r="BY203" s="70">
        <v>0</v>
      </c>
      <c r="BZ203" s="70">
        <v>0</v>
      </c>
      <c r="CA203" s="70">
        <v>0</v>
      </c>
      <c r="CB203" s="70">
        <v>0</v>
      </c>
      <c r="CC203" s="70">
        <v>0</v>
      </c>
      <c r="CD203" s="70">
        <v>0</v>
      </c>
    </row>
    <row r="204" spans="1:82">
      <c r="A204" s="70" t="s">
        <v>1855</v>
      </c>
      <c r="B204" s="70">
        <v>160</v>
      </c>
      <c r="C204" s="70">
        <v>7</v>
      </c>
      <c r="D204" s="70">
        <v>10</v>
      </c>
      <c r="E204" s="70">
        <v>2010</v>
      </c>
      <c r="F204" s="70" t="s">
        <v>177</v>
      </c>
      <c r="G204" s="70" t="s">
        <v>1848</v>
      </c>
      <c r="H204" s="70" t="s">
        <v>1849</v>
      </c>
      <c r="I204" s="148"/>
      <c r="J204" s="71">
        <v>591.18136139153876</v>
      </c>
      <c r="K204" s="71">
        <v>2.9441361155249912</v>
      </c>
      <c r="L204" s="71">
        <v>7.7637160600380151</v>
      </c>
      <c r="M204" s="71">
        <v>116.56433116378309</v>
      </c>
      <c r="N204" s="71">
        <v>157.98841697902461</v>
      </c>
      <c r="O204" s="71">
        <v>107.14479208498661</v>
      </c>
      <c r="P204" s="71">
        <v>45.647421241340467</v>
      </c>
      <c r="Q204" s="71">
        <v>6.7183253596483103</v>
      </c>
      <c r="R204" s="71">
        <v>0</v>
      </c>
      <c r="S204" s="71">
        <v>9.516602974638074</v>
      </c>
      <c r="T204" s="72"/>
      <c r="U204" s="71">
        <v>28997411</v>
      </c>
      <c r="V204" s="71">
        <v>1703</v>
      </c>
      <c r="W204" s="71">
        <v>165</v>
      </c>
      <c r="X204" s="71">
        <v>26017</v>
      </c>
      <c r="Y204" s="71">
        <v>44878</v>
      </c>
      <c r="Z204" s="71">
        <v>54416</v>
      </c>
      <c r="AA204" s="71">
        <v>8958</v>
      </c>
      <c r="AB204" s="71">
        <v>110428</v>
      </c>
      <c r="AC204" s="71">
        <v>0</v>
      </c>
      <c r="AD204" s="71">
        <v>9.516602974638074</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107.736</v>
      </c>
      <c r="BK204" s="71">
        <v>0</v>
      </c>
      <c r="BL204" s="71">
        <v>10.038</v>
      </c>
      <c r="BM204" s="71">
        <v>0</v>
      </c>
      <c r="BN204" s="72"/>
      <c r="BO204" s="71">
        <v>0</v>
      </c>
      <c r="BP204" s="71">
        <v>0</v>
      </c>
      <c r="BQ204" s="71">
        <v>4</v>
      </c>
      <c r="BR204" s="71">
        <v>0</v>
      </c>
      <c r="BS204" s="71">
        <v>3</v>
      </c>
      <c r="BT204" s="71">
        <v>0</v>
      </c>
      <c r="BU204"/>
      <c r="BV204" s="70">
        <v>117.774</v>
      </c>
      <c r="BW204" s="70">
        <v>0</v>
      </c>
      <c r="BX204" s="70">
        <v>0</v>
      </c>
      <c r="BY204" s="70">
        <v>0</v>
      </c>
      <c r="BZ204" s="70">
        <v>0</v>
      </c>
      <c r="CA204" s="70">
        <v>0</v>
      </c>
      <c r="CB204" s="70">
        <v>0</v>
      </c>
      <c r="CC204" s="70">
        <v>0</v>
      </c>
      <c r="CD204" s="70">
        <v>0</v>
      </c>
    </row>
    <row r="205" spans="1:82">
      <c r="A205" s="70" t="s">
        <v>1856</v>
      </c>
      <c r="B205" s="70">
        <v>161</v>
      </c>
      <c r="C205" s="70">
        <v>8</v>
      </c>
      <c r="D205" s="70">
        <v>10</v>
      </c>
      <c r="E205" s="70">
        <v>2011</v>
      </c>
      <c r="F205" s="70" t="s">
        <v>178</v>
      </c>
      <c r="G205" s="70" t="s">
        <v>1848</v>
      </c>
      <c r="H205" s="70" t="s">
        <v>1849</v>
      </c>
      <c r="I205" s="148"/>
      <c r="J205" s="71">
        <v>546.04999469692848</v>
      </c>
      <c r="K205" s="71">
        <v>4.2278745416575241</v>
      </c>
      <c r="L205" s="71">
        <v>8.2720703202801431</v>
      </c>
      <c r="M205" s="71">
        <v>141.91052695171871</v>
      </c>
      <c r="N205" s="71">
        <v>169.08096209612671</v>
      </c>
      <c r="O205" s="71">
        <v>105.62392717675793</v>
      </c>
      <c r="P205" s="71">
        <v>44.323335960996388</v>
      </c>
      <c r="Q205" s="71">
        <v>7.6781403207786401</v>
      </c>
      <c r="R205" s="71">
        <v>0</v>
      </c>
      <c r="S205" s="71">
        <v>11.39048887553022</v>
      </c>
      <c r="T205" s="72"/>
      <c r="U205" s="71">
        <v>24843043</v>
      </c>
      <c r="V205" s="71">
        <v>1703</v>
      </c>
      <c r="W205" s="71">
        <v>165</v>
      </c>
      <c r="X205" s="71">
        <v>26017</v>
      </c>
      <c r="Y205" s="71">
        <v>44928</v>
      </c>
      <c r="Z205" s="71">
        <v>54809</v>
      </c>
      <c r="AA205" s="71">
        <v>8957</v>
      </c>
      <c r="AB205" s="71">
        <v>109411</v>
      </c>
      <c r="AC205" s="71">
        <v>0</v>
      </c>
      <c r="AD205" s="71">
        <v>11.39048887553022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102.56399999999999</v>
      </c>
      <c r="BK205" s="71">
        <v>0</v>
      </c>
      <c r="BL205" s="71">
        <v>8.4439999999999991</v>
      </c>
      <c r="BM205" s="71">
        <v>0</v>
      </c>
      <c r="BN205" s="72"/>
      <c r="BO205" s="71">
        <v>0</v>
      </c>
      <c r="BP205" s="71">
        <v>0</v>
      </c>
      <c r="BQ205" s="71">
        <v>4</v>
      </c>
      <c r="BR205" s="71">
        <v>0</v>
      </c>
      <c r="BS205" s="71">
        <v>3</v>
      </c>
      <c r="BT205" s="71">
        <v>0</v>
      </c>
      <c r="BU205"/>
      <c r="BV205" s="70">
        <v>110.676</v>
      </c>
      <c r="BW205" s="70">
        <v>0</v>
      </c>
      <c r="BX205" s="70">
        <v>0</v>
      </c>
      <c r="BY205" s="70">
        <v>0.33200000000000002</v>
      </c>
      <c r="BZ205" s="70">
        <v>0</v>
      </c>
      <c r="CA205" s="70">
        <v>0</v>
      </c>
      <c r="CB205" s="70">
        <v>0</v>
      </c>
      <c r="CC205" s="70">
        <v>0</v>
      </c>
      <c r="CD205" s="70">
        <v>0</v>
      </c>
    </row>
    <row r="206" spans="1:82">
      <c r="A206" s="70" t="s">
        <v>1857</v>
      </c>
      <c r="B206" s="70">
        <v>162</v>
      </c>
      <c r="C206" s="70">
        <v>9</v>
      </c>
      <c r="D206" s="70">
        <v>10</v>
      </c>
      <c r="E206" s="70">
        <v>2012</v>
      </c>
      <c r="F206" s="70" t="s">
        <v>179</v>
      </c>
      <c r="G206" s="70" t="s">
        <v>1848</v>
      </c>
      <c r="H206" s="70" t="s">
        <v>1849</v>
      </c>
      <c r="I206" s="148"/>
      <c r="J206" s="71">
        <v>604.73035639734894</v>
      </c>
      <c r="K206" s="71">
        <v>4.0061466852180594</v>
      </c>
      <c r="L206" s="71">
        <v>8.2886237846533071</v>
      </c>
      <c r="M206" s="71">
        <v>155.13904279829239</v>
      </c>
      <c r="N206" s="71">
        <v>187.58138363817531</v>
      </c>
      <c r="O206" s="71">
        <v>105.4657671363255</v>
      </c>
      <c r="P206" s="71">
        <v>43.868834865895792</v>
      </c>
      <c r="Q206" s="71">
        <v>8.3836225364476604</v>
      </c>
      <c r="R206" s="71">
        <v>0</v>
      </c>
      <c r="S206" s="71">
        <v>11.62678537373419</v>
      </c>
      <c r="T206" s="72"/>
      <c r="U206" s="71">
        <v>26988009</v>
      </c>
      <c r="V206" s="71">
        <v>1703</v>
      </c>
      <c r="W206" s="71">
        <v>165</v>
      </c>
      <c r="X206" s="71">
        <v>26017</v>
      </c>
      <c r="Y206" s="71">
        <v>45644</v>
      </c>
      <c r="Z206" s="71">
        <v>55161</v>
      </c>
      <c r="AA206" s="71">
        <v>8815</v>
      </c>
      <c r="AB206" s="71">
        <v>109955</v>
      </c>
      <c r="AC206" s="71">
        <v>0</v>
      </c>
      <c r="AD206" s="71">
        <v>11.62678537373419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104.7</v>
      </c>
      <c r="BK206" s="71">
        <v>0</v>
      </c>
      <c r="BL206" s="71">
        <v>10.789</v>
      </c>
      <c r="BM206" s="71">
        <v>0</v>
      </c>
      <c r="BN206" s="72"/>
      <c r="BO206" s="71">
        <v>0</v>
      </c>
      <c r="BP206" s="71">
        <v>0</v>
      </c>
      <c r="BQ206" s="71">
        <v>4</v>
      </c>
      <c r="BR206" s="71">
        <v>0</v>
      </c>
      <c r="BS206" s="71">
        <v>3</v>
      </c>
      <c r="BT206" s="71">
        <v>0</v>
      </c>
      <c r="BU206"/>
      <c r="BV206" s="70">
        <v>115.489</v>
      </c>
      <c r="BW206" s="70">
        <v>0</v>
      </c>
      <c r="BX206" s="70">
        <v>0</v>
      </c>
      <c r="BY206" s="70">
        <v>0</v>
      </c>
      <c r="BZ206" s="70">
        <v>0</v>
      </c>
      <c r="CA206" s="70">
        <v>0</v>
      </c>
      <c r="CB206" s="70">
        <v>0</v>
      </c>
      <c r="CC206" s="70">
        <v>0</v>
      </c>
      <c r="CD206" s="70">
        <v>0</v>
      </c>
    </row>
    <row r="207" spans="1:82">
      <c r="A207" s="70" t="s">
        <v>1858</v>
      </c>
      <c r="B207" s="70">
        <v>163</v>
      </c>
      <c r="C207" s="70">
        <v>10</v>
      </c>
      <c r="D207" s="70">
        <v>10</v>
      </c>
      <c r="E207" s="70">
        <v>2013</v>
      </c>
      <c r="F207" s="70" t="s">
        <v>180</v>
      </c>
      <c r="G207" s="70" t="s">
        <v>1848</v>
      </c>
      <c r="H207" s="70" t="s">
        <v>1849</v>
      </c>
      <c r="I207" s="148"/>
      <c r="J207" s="71">
        <v>605.92321753516967</v>
      </c>
      <c r="K207" s="71">
        <v>3.571859828756772</v>
      </c>
      <c r="L207" s="71">
        <v>7.9533826993204144</v>
      </c>
      <c r="M207" s="71">
        <v>151.41532560693969</v>
      </c>
      <c r="N207" s="71">
        <v>186.5935872176311</v>
      </c>
      <c r="O207" s="71">
        <v>102.1276977365581</v>
      </c>
      <c r="P207" s="71">
        <v>43.274837637983943</v>
      </c>
      <c r="Q207" s="71">
        <v>8.4777095857919704</v>
      </c>
      <c r="R207" s="71">
        <v>0</v>
      </c>
      <c r="S207" s="71">
        <v>12.62424916125943</v>
      </c>
      <c r="T207" s="72"/>
      <c r="U207" s="71">
        <v>25339451</v>
      </c>
      <c r="V207" s="71">
        <v>1703</v>
      </c>
      <c r="W207" s="71">
        <v>165</v>
      </c>
      <c r="X207" s="71">
        <v>26017</v>
      </c>
      <c r="Y207" s="71">
        <v>45937</v>
      </c>
      <c r="Z207" s="71">
        <v>55800</v>
      </c>
      <c r="AA207" s="71">
        <v>8663</v>
      </c>
      <c r="AB207" s="71">
        <v>109595</v>
      </c>
      <c r="AC207" s="71">
        <v>0</v>
      </c>
      <c r="AD207" s="71">
        <v>12.62424916125943</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114.16200000000001</v>
      </c>
      <c r="BK207" s="71">
        <v>0</v>
      </c>
      <c r="BL207" s="71">
        <v>12.455000000000002</v>
      </c>
      <c r="BM207" s="71">
        <v>0</v>
      </c>
      <c r="BN207" s="72"/>
      <c r="BO207" s="71">
        <v>0</v>
      </c>
      <c r="BP207" s="71">
        <v>0</v>
      </c>
      <c r="BQ207" s="71">
        <v>4</v>
      </c>
      <c r="BR207" s="71">
        <v>0</v>
      </c>
      <c r="BS207" s="71">
        <v>3</v>
      </c>
      <c r="BT207" s="71">
        <v>0</v>
      </c>
      <c r="BU207"/>
      <c r="BV207" s="70">
        <v>126.617</v>
      </c>
      <c r="BW207" s="70">
        <v>0</v>
      </c>
      <c r="BX207" s="70">
        <v>0</v>
      </c>
      <c r="BY207" s="70">
        <v>0</v>
      </c>
      <c r="BZ207" s="70">
        <v>0</v>
      </c>
      <c r="CA207" s="70">
        <v>0</v>
      </c>
      <c r="CB207" s="70">
        <v>0</v>
      </c>
      <c r="CC207" s="70">
        <v>0</v>
      </c>
      <c r="CD207" s="70">
        <v>0</v>
      </c>
    </row>
    <row r="208" spans="1:82">
      <c r="A208" s="70" t="s">
        <v>1859</v>
      </c>
      <c r="B208" s="70">
        <v>164</v>
      </c>
      <c r="C208" s="70">
        <v>11</v>
      </c>
      <c r="D208" s="70">
        <v>10</v>
      </c>
      <c r="E208" s="70">
        <v>2014</v>
      </c>
      <c r="F208" s="70" t="s">
        <v>181</v>
      </c>
      <c r="G208" s="70" t="s">
        <v>1848</v>
      </c>
      <c r="H208" s="70" t="s">
        <v>1849</v>
      </c>
      <c r="I208" s="148"/>
      <c r="J208" s="71">
        <v>583.49994414882599</v>
      </c>
      <c r="K208" s="71">
        <v>3.878630522439185</v>
      </c>
      <c r="L208" s="71">
        <v>6.0893408737950576</v>
      </c>
      <c r="M208" s="71">
        <v>133.95276315708199</v>
      </c>
      <c r="N208" s="71">
        <v>183.37468332422179</v>
      </c>
      <c r="O208" s="71">
        <v>97.872245392947733</v>
      </c>
      <c r="P208" s="71">
        <v>43.539944267170121</v>
      </c>
      <c r="Q208" s="71">
        <v>8.1155256861375999</v>
      </c>
      <c r="R208" s="71">
        <v>0</v>
      </c>
      <c r="S208" s="71">
        <v>13.413527373276001</v>
      </c>
      <c r="T208" s="72"/>
      <c r="U208" s="71">
        <v>27123908</v>
      </c>
      <c r="V208" s="71">
        <v>1601</v>
      </c>
      <c r="W208" s="71">
        <v>107</v>
      </c>
      <c r="X208" s="71">
        <v>23761</v>
      </c>
      <c r="Y208" s="71">
        <v>46492</v>
      </c>
      <c r="Z208" s="71">
        <v>56321</v>
      </c>
      <c r="AA208" s="71">
        <v>8671</v>
      </c>
      <c r="AB208" s="71">
        <v>109348</v>
      </c>
      <c r="AC208" s="71">
        <v>0</v>
      </c>
      <c r="AD208" s="71">
        <v>13.413527373276001</v>
      </c>
      <c r="AE208" s="72"/>
      <c r="AF208" s="71"/>
      <c r="AG208" s="71"/>
      <c r="AH208" s="71"/>
      <c r="AI208" s="71"/>
      <c r="AJ208" s="71"/>
      <c r="AK208" s="71"/>
      <c r="AL208" s="71"/>
      <c r="AM208" s="71"/>
      <c r="AN208" s="71"/>
      <c r="AO208" s="71"/>
      <c r="AP208" s="71"/>
      <c r="AQ208" s="72"/>
      <c r="AR208" s="71">
        <v>1708</v>
      </c>
      <c r="AS208" s="71">
        <v>98</v>
      </c>
      <c r="AT208" s="71">
        <v>0</v>
      </c>
      <c r="AU208" s="71">
        <v>0</v>
      </c>
      <c r="AV208" s="71">
        <v>0</v>
      </c>
      <c r="AW208" s="71">
        <v>0</v>
      </c>
      <c r="AX208" s="71"/>
      <c r="AY208" s="72"/>
      <c r="AZ208" s="71">
        <v>6486.5</v>
      </c>
      <c r="BA208" s="71">
        <v>1793.2</v>
      </c>
      <c r="BB208" s="71">
        <v>0</v>
      </c>
      <c r="BC208" s="71">
        <v>0</v>
      </c>
      <c r="BD208" s="71">
        <v>0</v>
      </c>
      <c r="BE208" s="71">
        <v>0</v>
      </c>
      <c r="BF208" s="71"/>
      <c r="BG208" s="72"/>
      <c r="BH208" s="71">
        <v>0</v>
      </c>
      <c r="BI208" s="71">
        <v>0</v>
      </c>
      <c r="BJ208" s="71">
        <v>113.66800000000001</v>
      </c>
      <c r="BK208" s="71">
        <v>0</v>
      </c>
      <c r="BL208" s="71">
        <v>12.707000000000001</v>
      </c>
      <c r="BM208" s="71">
        <v>0</v>
      </c>
      <c r="BN208" s="72"/>
      <c r="BO208" s="71">
        <v>0</v>
      </c>
      <c r="BP208" s="71">
        <v>0</v>
      </c>
      <c r="BQ208" s="71">
        <v>4</v>
      </c>
      <c r="BR208" s="71">
        <v>0</v>
      </c>
      <c r="BS208" s="71">
        <v>3</v>
      </c>
      <c r="BT208" s="71">
        <v>0</v>
      </c>
      <c r="BU208"/>
      <c r="BV208" s="70">
        <v>126.375</v>
      </c>
      <c r="BW208" s="70">
        <v>0</v>
      </c>
      <c r="BX208" s="70">
        <v>0</v>
      </c>
      <c r="BY208" s="70">
        <v>0</v>
      </c>
      <c r="BZ208" s="70">
        <v>0</v>
      </c>
      <c r="CA208" s="70">
        <v>0</v>
      </c>
      <c r="CB208" s="70">
        <v>0</v>
      </c>
      <c r="CC208" s="70">
        <v>0</v>
      </c>
      <c r="CD208" s="70">
        <v>0</v>
      </c>
    </row>
    <row r="209" spans="1:82">
      <c r="A209" s="70" t="s">
        <v>1860</v>
      </c>
      <c r="B209" s="70">
        <v>165</v>
      </c>
      <c r="C209" s="70">
        <v>12</v>
      </c>
      <c r="D209" s="70">
        <v>10</v>
      </c>
      <c r="E209" s="70">
        <v>2015</v>
      </c>
      <c r="F209" s="70" t="s">
        <v>182</v>
      </c>
      <c r="G209" s="70" t="s">
        <v>1848</v>
      </c>
      <c r="H209" s="70" t="s">
        <v>1849</v>
      </c>
      <c r="I209" s="148"/>
      <c r="J209" s="71">
        <v>563.82278193702518</v>
      </c>
      <c r="K209" s="71">
        <v>3.7111208677750129</v>
      </c>
      <c r="L209" s="71">
        <v>6.131803470094618</v>
      </c>
      <c r="M209" s="71">
        <v>149.04779347106299</v>
      </c>
      <c r="N209" s="71">
        <v>174.9991413405242</v>
      </c>
      <c r="O209" s="71">
        <v>97.059793085056626</v>
      </c>
      <c r="P209" s="71">
        <v>43.011510192826357</v>
      </c>
      <c r="Q209" s="71">
        <v>7.9161688715342597</v>
      </c>
      <c r="R209" s="71">
        <v>0</v>
      </c>
      <c r="S209" s="71">
        <v>13.194382324938569</v>
      </c>
      <c r="T209" s="72"/>
      <c r="U209" s="71">
        <v>29283171</v>
      </c>
      <c r="V209" s="71">
        <v>1601</v>
      </c>
      <c r="W209" s="71">
        <v>107</v>
      </c>
      <c r="X209" s="71">
        <v>23761</v>
      </c>
      <c r="Y209" s="71">
        <v>47042</v>
      </c>
      <c r="Z209" s="71">
        <v>56391</v>
      </c>
      <c r="AA209" s="71">
        <v>8559</v>
      </c>
      <c r="AB209" s="71">
        <v>108957</v>
      </c>
      <c r="AC209" s="71">
        <v>0</v>
      </c>
      <c r="AD209" s="71">
        <v>13.194382324938569</v>
      </c>
      <c r="AE209" s="72"/>
      <c r="AF209" s="71">
        <v>316405614.47502512</v>
      </c>
      <c r="AG209" s="71">
        <v>2907418.0888554831</v>
      </c>
      <c r="AH209" s="71">
        <v>1173663.8758389321</v>
      </c>
      <c r="AI209" s="71">
        <v>182238998.72292891</v>
      </c>
      <c r="AJ209" s="71">
        <v>257903223.61706361</v>
      </c>
      <c r="AK209" s="71">
        <v>0</v>
      </c>
      <c r="AL209" s="71">
        <v>0</v>
      </c>
      <c r="AM209" s="71">
        <v>14932099.792575261</v>
      </c>
      <c r="AN209" s="71">
        <v>0</v>
      </c>
      <c r="AO209" s="71">
        <v>0</v>
      </c>
      <c r="AP209" s="71">
        <v>775561018.57228732</v>
      </c>
      <c r="AQ209" s="72"/>
      <c r="AR209" s="71">
        <v>1940</v>
      </c>
      <c r="AS209" s="71">
        <v>164</v>
      </c>
      <c r="AT209" s="71">
        <v>0</v>
      </c>
      <c r="AU209" s="71">
        <v>0</v>
      </c>
      <c r="AV209" s="71">
        <v>0</v>
      </c>
      <c r="AW209" s="71">
        <v>0</v>
      </c>
      <c r="AX209" s="71"/>
      <c r="AY209" s="72"/>
      <c r="AZ209" s="71">
        <v>7544.6</v>
      </c>
      <c r="BA209" s="71">
        <v>3614.1</v>
      </c>
      <c r="BB209" s="71">
        <v>0</v>
      </c>
      <c r="BC209" s="71">
        <v>0</v>
      </c>
      <c r="BD209" s="71">
        <v>0</v>
      </c>
      <c r="BE209" s="71">
        <v>0</v>
      </c>
      <c r="BF209" s="71"/>
      <c r="BG209" s="72"/>
      <c r="BH209" s="71">
        <v>0</v>
      </c>
      <c r="BI209" s="71">
        <v>0</v>
      </c>
      <c r="BJ209" s="71">
        <v>114.93300000000001</v>
      </c>
      <c r="BK209" s="71">
        <v>0</v>
      </c>
      <c r="BL209" s="71">
        <v>9.1140000000000008</v>
      </c>
      <c r="BM209" s="71">
        <v>0</v>
      </c>
      <c r="BN209" s="72"/>
      <c r="BO209" s="71">
        <v>0</v>
      </c>
      <c r="BP209" s="71">
        <v>0</v>
      </c>
      <c r="BQ209" s="71">
        <v>5</v>
      </c>
      <c r="BR209" s="71">
        <v>0</v>
      </c>
      <c r="BS209" s="71">
        <v>2</v>
      </c>
      <c r="BT209" s="71">
        <v>0</v>
      </c>
      <c r="BU209"/>
      <c r="BV209" s="70">
        <v>124.047</v>
      </c>
      <c r="BW209" s="70">
        <v>0</v>
      </c>
      <c r="BX209" s="70">
        <v>0</v>
      </c>
      <c r="BY209" s="70">
        <v>0</v>
      </c>
      <c r="BZ209" s="70">
        <v>0</v>
      </c>
      <c r="CA209" s="70">
        <v>0</v>
      </c>
      <c r="CB209" s="70">
        <v>0</v>
      </c>
      <c r="CC209" s="70">
        <v>0</v>
      </c>
      <c r="CD209" s="70">
        <v>0</v>
      </c>
    </row>
    <row r="210" spans="1:82">
      <c r="A210" s="70" t="s">
        <v>1861</v>
      </c>
      <c r="B210" s="70">
        <v>166</v>
      </c>
      <c r="C210" s="70">
        <v>13</v>
      </c>
      <c r="D210" s="70">
        <v>10</v>
      </c>
      <c r="E210" s="70">
        <v>2016</v>
      </c>
      <c r="F210" s="70" t="s">
        <v>155</v>
      </c>
      <c r="G210" s="70" t="s">
        <v>1848</v>
      </c>
      <c r="H210" s="70" t="s">
        <v>1849</v>
      </c>
      <c r="I210" s="148"/>
      <c r="J210" s="71">
        <v>708.55274620268256</v>
      </c>
      <c r="K210" s="71">
        <v>3.4476362584469844</v>
      </c>
      <c r="L210" s="71">
        <v>6.0886466040457092</v>
      </c>
      <c r="M210" s="71">
        <v>109.02461305550194</v>
      </c>
      <c r="N210" s="71">
        <v>155.33488204334088</v>
      </c>
      <c r="O210" s="71">
        <v>95.865846692439973</v>
      </c>
      <c r="P210" s="71">
        <v>41.551789980087271</v>
      </c>
      <c r="Q210" s="71">
        <v>7.6576419315271993</v>
      </c>
      <c r="R210" s="71">
        <v>0</v>
      </c>
      <c r="S210" s="71">
        <v>12.258516366854893</v>
      </c>
      <c r="T210" s="72"/>
      <c r="U210" s="71">
        <v>33161363</v>
      </c>
      <c r="V210" s="71">
        <v>1601</v>
      </c>
      <c r="W210" s="71">
        <v>107</v>
      </c>
      <c r="X210" s="71">
        <v>23761</v>
      </c>
      <c r="Y210" s="71">
        <v>47426</v>
      </c>
      <c r="Z210" s="71">
        <v>56382</v>
      </c>
      <c r="AA210" s="71">
        <v>8552</v>
      </c>
      <c r="AB210" s="71">
        <v>108416</v>
      </c>
      <c r="AC210" s="71">
        <v>0</v>
      </c>
      <c r="AD210" s="71">
        <v>12.25851636685489</v>
      </c>
      <c r="AE210" s="72"/>
      <c r="AF210" s="71">
        <v>398285797.32123852</v>
      </c>
      <c r="AG210" s="71">
        <v>2592136.398241567</v>
      </c>
      <c r="AH210" s="71">
        <v>1052427.2139179611</v>
      </c>
      <c r="AI210" s="71">
        <v>169599654.87395191</v>
      </c>
      <c r="AJ210" s="71">
        <v>223188278.24204189</v>
      </c>
      <c r="AK210" s="71">
        <v>0</v>
      </c>
      <c r="AL210" s="71">
        <v>0</v>
      </c>
      <c r="AM210" s="71">
        <v>14869501.187510449</v>
      </c>
      <c r="AN210" s="71">
        <v>0</v>
      </c>
      <c r="AO210" s="71">
        <v>0</v>
      </c>
      <c r="AP210" s="71">
        <v>809587795.23690224</v>
      </c>
      <c r="AQ210" s="72"/>
      <c r="AR210" s="71">
        <v>2141</v>
      </c>
      <c r="AS210" s="71">
        <v>224</v>
      </c>
      <c r="AT210" s="71">
        <v>0</v>
      </c>
      <c r="AU210" s="71">
        <v>0</v>
      </c>
      <c r="AV210" s="71">
        <v>0</v>
      </c>
      <c r="AW210" s="71">
        <v>0</v>
      </c>
      <c r="AX210" s="71"/>
      <c r="AY210" s="72"/>
      <c r="AZ210" s="71">
        <v>8574.9</v>
      </c>
      <c r="BA210" s="71">
        <v>6917.8</v>
      </c>
      <c r="BB210" s="71">
        <v>0</v>
      </c>
      <c r="BC210" s="71">
        <v>0</v>
      </c>
      <c r="BD210" s="71">
        <v>0</v>
      </c>
      <c r="BE210" s="71">
        <v>0</v>
      </c>
      <c r="BF210" s="71"/>
      <c r="BG210" s="72"/>
      <c r="BH210" s="71">
        <v>0</v>
      </c>
      <c r="BI210" s="71">
        <v>0</v>
      </c>
      <c r="BJ210" s="71">
        <v>114.14700000000001</v>
      </c>
      <c r="BK210" s="71">
        <v>0</v>
      </c>
      <c r="BL210" s="71">
        <v>9.1430000000000007</v>
      </c>
      <c r="BM210" s="71">
        <v>0</v>
      </c>
      <c r="BN210" s="72"/>
      <c r="BO210" s="71">
        <v>0</v>
      </c>
      <c r="BP210" s="71">
        <v>0</v>
      </c>
      <c r="BQ210" s="71">
        <v>5</v>
      </c>
      <c r="BR210" s="71">
        <v>0</v>
      </c>
      <c r="BS210" s="71">
        <v>2</v>
      </c>
      <c r="BT210" s="71">
        <v>0</v>
      </c>
      <c r="BU210"/>
      <c r="BV210" s="70">
        <v>123.29</v>
      </c>
      <c r="BW210" s="70">
        <v>0</v>
      </c>
      <c r="BX210" s="70">
        <v>0</v>
      </c>
      <c r="BY210" s="70">
        <v>0</v>
      </c>
      <c r="BZ210" s="70">
        <v>0</v>
      </c>
      <c r="CA210" s="70">
        <v>0</v>
      </c>
      <c r="CB210" s="70">
        <v>0</v>
      </c>
      <c r="CC210" s="70">
        <v>0</v>
      </c>
      <c r="CD210" s="70">
        <v>0</v>
      </c>
    </row>
    <row r="211" spans="1:82">
      <c r="A211" s="70" t="s">
        <v>1862</v>
      </c>
      <c r="B211" s="70">
        <v>167</v>
      </c>
      <c r="C211" s="70">
        <v>14</v>
      </c>
      <c r="D211" s="70">
        <v>10</v>
      </c>
      <c r="E211" s="70">
        <v>2017</v>
      </c>
      <c r="F211" s="70" t="s">
        <v>156</v>
      </c>
      <c r="G211" s="70" t="s">
        <v>1848</v>
      </c>
      <c r="H211" s="70" t="s">
        <v>1849</v>
      </c>
      <c r="I211" s="148"/>
      <c r="J211" s="71">
        <v>569.29422206764332</v>
      </c>
      <c r="K211" s="71">
        <v>3.4326159952315423</v>
      </c>
      <c r="L211" s="71">
        <v>6.0630320863914591</v>
      </c>
      <c r="M211" s="71">
        <v>99.15424779918078</v>
      </c>
      <c r="N211" s="71">
        <v>169.11554621435215</v>
      </c>
      <c r="O211" s="71">
        <v>94.86352028745695</v>
      </c>
      <c r="P211" s="71">
        <v>41.085800594216401</v>
      </c>
      <c r="Q211" s="71">
        <v>7.3800430924775497</v>
      </c>
      <c r="R211" s="71">
        <v>0</v>
      </c>
      <c r="S211" s="71">
        <v>8.5076180136407764</v>
      </c>
      <c r="T211" s="72"/>
      <c r="U211" s="71">
        <v>31435362</v>
      </c>
      <c r="V211" s="71">
        <v>1601</v>
      </c>
      <c r="W211" s="71">
        <v>107</v>
      </c>
      <c r="X211" s="71">
        <v>23761</v>
      </c>
      <c r="Y211" s="71">
        <v>47913</v>
      </c>
      <c r="Z211" s="71">
        <v>56718</v>
      </c>
      <c r="AA211" s="71">
        <v>8510</v>
      </c>
      <c r="AB211" s="71">
        <v>108049</v>
      </c>
      <c r="AC211" s="71">
        <v>0</v>
      </c>
      <c r="AD211" s="71">
        <v>8.5076180136407764</v>
      </c>
      <c r="AE211" s="72"/>
      <c r="AF211" s="71">
        <v>352204080.31710851</v>
      </c>
      <c r="AG211" s="71">
        <v>2612071.9188958541</v>
      </c>
      <c r="AH211" s="71">
        <v>1259714.2888745761</v>
      </c>
      <c r="AI211" s="71">
        <v>160490280.33228791</v>
      </c>
      <c r="AJ211" s="71">
        <v>248871929.51673859</v>
      </c>
      <c r="AK211" s="71">
        <v>0</v>
      </c>
      <c r="AL211" s="71">
        <v>0</v>
      </c>
      <c r="AM211" s="71">
        <v>14842354.252172939</v>
      </c>
      <c r="AN211" s="71">
        <v>0</v>
      </c>
      <c r="AO211" s="71">
        <v>0</v>
      </c>
      <c r="AP211" s="71">
        <v>780280430.62607837</v>
      </c>
      <c r="AQ211" s="72"/>
      <c r="AR211" s="71">
        <v>2302</v>
      </c>
      <c r="AS211" s="71">
        <v>265</v>
      </c>
      <c r="AT211" s="71">
        <v>0</v>
      </c>
      <c r="AU211" s="71">
        <v>0</v>
      </c>
      <c r="AV211" s="71">
        <v>0</v>
      </c>
      <c r="AW211" s="71">
        <v>0</v>
      </c>
      <c r="AX211" s="71"/>
      <c r="AY211" s="72"/>
      <c r="AZ211" s="71">
        <v>9342.7999999999993</v>
      </c>
      <c r="BA211" s="71">
        <v>7615.0999999999967</v>
      </c>
      <c r="BB211" s="71">
        <v>0</v>
      </c>
      <c r="BC211" s="71">
        <v>0</v>
      </c>
      <c r="BD211" s="71">
        <v>0</v>
      </c>
      <c r="BE211" s="71">
        <v>0</v>
      </c>
      <c r="BF211" s="71"/>
      <c r="BG211" s="72"/>
      <c r="BH211" s="71">
        <v>0</v>
      </c>
      <c r="BI211" s="71">
        <v>0</v>
      </c>
      <c r="BJ211" s="71">
        <v>97.244</v>
      </c>
      <c r="BK211" s="71">
        <v>0</v>
      </c>
      <c r="BL211" s="71">
        <v>8.9030000000000005</v>
      </c>
      <c r="BM211" s="71">
        <v>0</v>
      </c>
      <c r="BN211" s="72"/>
      <c r="BO211" s="71">
        <v>0</v>
      </c>
      <c r="BP211" s="71">
        <v>0</v>
      </c>
      <c r="BQ211" s="71">
        <v>5</v>
      </c>
      <c r="BR211" s="71">
        <v>0</v>
      </c>
      <c r="BS211" s="71">
        <v>2</v>
      </c>
      <c r="BT211" s="71">
        <v>0</v>
      </c>
      <c r="BU211"/>
      <c r="BV211" s="70">
        <v>106.14700000000001</v>
      </c>
      <c r="BW211" s="70">
        <v>0</v>
      </c>
      <c r="BX211" s="70">
        <v>0</v>
      </c>
      <c r="BY211" s="70">
        <v>0</v>
      </c>
      <c r="BZ211" s="70">
        <v>0</v>
      </c>
      <c r="CA211" s="70">
        <v>0</v>
      </c>
      <c r="CB211" s="70">
        <v>0</v>
      </c>
      <c r="CC211" s="70">
        <v>0</v>
      </c>
      <c r="CD211" s="70">
        <v>0</v>
      </c>
    </row>
    <row r="212" spans="1:82">
      <c r="A212" s="70" t="s">
        <v>1863</v>
      </c>
      <c r="B212" s="70">
        <v>168</v>
      </c>
      <c r="C212" s="70">
        <v>15</v>
      </c>
      <c r="D212" s="70">
        <v>10</v>
      </c>
      <c r="E212" s="70">
        <v>2018</v>
      </c>
      <c r="F212" s="70" t="s">
        <v>183</v>
      </c>
      <c r="G212" s="70" t="s">
        <v>1848</v>
      </c>
      <c r="H212" s="70" t="s">
        <v>1849</v>
      </c>
      <c r="I212" s="148"/>
      <c r="J212" s="71">
        <v>514.9470376204265</v>
      </c>
      <c r="K212" s="71">
        <v>3.238927720040051</v>
      </c>
      <c r="L212" s="71">
        <v>5.6869577019074677</v>
      </c>
      <c r="M212" s="71">
        <v>105.23016073494632</v>
      </c>
      <c r="N212" s="71">
        <v>161.84390048736441</v>
      </c>
      <c r="O212" s="71">
        <v>92.682448768870671</v>
      </c>
      <c r="P212" s="71">
        <v>40.75808083096625</v>
      </c>
      <c r="Q212" s="71">
        <v>6.8127423992042297</v>
      </c>
      <c r="R212" s="71">
        <v>0</v>
      </c>
      <c r="S212" s="71">
        <v>7.1985309181940806</v>
      </c>
      <c r="T212" s="72"/>
      <c r="U212" s="71">
        <v>28334091</v>
      </c>
      <c r="V212" s="71">
        <v>1601</v>
      </c>
      <c r="W212" s="71">
        <v>107</v>
      </c>
      <c r="X212" s="71">
        <v>23761</v>
      </c>
      <c r="Y212" s="71">
        <v>48280</v>
      </c>
      <c r="Z212" s="71">
        <v>56475</v>
      </c>
      <c r="AA212" s="71">
        <v>8527</v>
      </c>
      <c r="AB212" s="71">
        <v>107489</v>
      </c>
      <c r="AC212" s="71">
        <v>0</v>
      </c>
      <c r="AD212" s="71">
        <v>7.1985309181940806</v>
      </c>
      <c r="AE212" s="72"/>
      <c r="AF212" s="71">
        <v>313367568.57743508</v>
      </c>
      <c r="AG212" s="71">
        <v>2319533.715198529</v>
      </c>
      <c r="AH212" s="71">
        <v>1210178.906689838</v>
      </c>
      <c r="AI212" s="71">
        <v>166309836.3586857</v>
      </c>
      <c r="AJ212" s="71">
        <v>238535149.87285751</v>
      </c>
      <c r="AK212" s="71">
        <v>0</v>
      </c>
      <c r="AL212" s="71">
        <v>0</v>
      </c>
      <c r="AM212" s="71">
        <v>14795980.23928442</v>
      </c>
      <c r="AN212" s="71">
        <v>0</v>
      </c>
      <c r="AO212" s="71">
        <v>0</v>
      </c>
      <c r="AP212" s="71">
        <v>736538247.67015111</v>
      </c>
      <c r="AQ212" s="72"/>
      <c r="AR212" s="71">
        <v>2468</v>
      </c>
      <c r="AS212" s="71">
        <v>312</v>
      </c>
      <c r="AT212" s="71">
        <v>0</v>
      </c>
      <c r="AU212" s="71">
        <v>0</v>
      </c>
      <c r="AV212" s="71">
        <v>0</v>
      </c>
      <c r="AW212" s="71">
        <v>0</v>
      </c>
      <c r="AX212" s="71"/>
      <c r="AY212" s="72"/>
      <c r="AZ212" s="71">
        <v>10155.799999999997</v>
      </c>
      <c r="BA212" s="71">
        <v>8803.2000000000007</v>
      </c>
      <c r="BB212" s="71">
        <v>0</v>
      </c>
      <c r="BC212" s="71">
        <v>0</v>
      </c>
      <c r="BD212" s="71">
        <v>0</v>
      </c>
      <c r="BE212" s="71">
        <v>0</v>
      </c>
      <c r="BF212" s="71"/>
      <c r="BG212" s="72"/>
      <c r="BH212" s="71">
        <v>0</v>
      </c>
      <c r="BI212" s="71">
        <v>0</v>
      </c>
      <c r="BJ212" s="71">
        <v>113.551</v>
      </c>
      <c r="BK212" s="71">
        <v>0</v>
      </c>
      <c r="BL212" s="71">
        <v>8.7520000000000007</v>
      </c>
      <c r="BM212" s="71">
        <v>0</v>
      </c>
      <c r="BN212" s="72"/>
      <c r="BO212" s="71">
        <v>0</v>
      </c>
      <c r="BP212" s="71">
        <v>0</v>
      </c>
      <c r="BQ212" s="71">
        <v>5</v>
      </c>
      <c r="BR212" s="71">
        <v>0</v>
      </c>
      <c r="BS212" s="71">
        <v>2</v>
      </c>
      <c r="BT212" s="71">
        <v>0</v>
      </c>
      <c r="BU212"/>
      <c r="BV212" s="70">
        <v>122.303</v>
      </c>
      <c r="BW212" s="70">
        <v>0</v>
      </c>
      <c r="BX212" s="70">
        <v>0</v>
      </c>
      <c r="BY212" s="70">
        <v>0</v>
      </c>
      <c r="BZ212" s="70">
        <v>0</v>
      </c>
      <c r="CA212" s="70">
        <v>0</v>
      </c>
      <c r="CB212" s="70">
        <v>0</v>
      </c>
      <c r="CC212" s="70">
        <v>0</v>
      </c>
      <c r="CD212" s="70">
        <v>0</v>
      </c>
    </row>
    <row r="213" spans="1:82">
      <c r="A213" s="70" t="s">
        <v>1864</v>
      </c>
      <c r="B213" s="70">
        <v>169</v>
      </c>
      <c r="C213" s="70">
        <v>16</v>
      </c>
      <c r="D213" s="70">
        <v>10</v>
      </c>
      <c r="E213" s="70">
        <v>2019</v>
      </c>
      <c r="F213" s="70" t="s">
        <v>158</v>
      </c>
      <c r="G213" s="70" t="s">
        <v>1848</v>
      </c>
      <c r="H213" s="70" t="s">
        <v>1849</v>
      </c>
      <c r="I213" s="148"/>
      <c r="J213" s="71">
        <v>536.71459530750371</v>
      </c>
      <c r="K213" s="71">
        <v>2.9577397499878111</v>
      </c>
      <c r="L213" s="71">
        <v>5.7358880076024139</v>
      </c>
      <c r="M213" s="71">
        <v>102.8622361408233</v>
      </c>
      <c r="N213" s="71">
        <v>155.97232571572707</v>
      </c>
      <c r="O213" s="71">
        <v>90.253916431112856</v>
      </c>
      <c r="P213" s="71">
        <v>41.441101422584552</v>
      </c>
      <c r="Q213" s="71">
        <v>6.6089793825010199</v>
      </c>
      <c r="R213" s="71">
        <v>0</v>
      </c>
      <c r="S213" s="71">
        <v>10.22133612351992</v>
      </c>
      <c r="T213" s="72"/>
      <c r="U213" s="71">
        <v>29621253</v>
      </c>
      <c r="V213" s="71">
        <v>1601</v>
      </c>
      <c r="W213" s="71">
        <v>107</v>
      </c>
      <c r="X213" s="71">
        <v>23761</v>
      </c>
      <c r="Y213" s="71">
        <v>48797</v>
      </c>
      <c r="Z213" s="71">
        <v>56505</v>
      </c>
      <c r="AA213" s="71">
        <v>8605</v>
      </c>
      <c r="AB213" s="71">
        <v>107097</v>
      </c>
      <c r="AC213" s="71">
        <v>0</v>
      </c>
      <c r="AD213" s="71">
        <v>10.22133612351992</v>
      </c>
      <c r="AE213" s="72"/>
      <c r="AF213" s="71">
        <v>324517093.05912483</v>
      </c>
      <c r="AG213" s="71">
        <v>2239729.1112595838</v>
      </c>
      <c r="AH213" s="71">
        <v>1280976.087664271</v>
      </c>
      <c r="AI213" s="71">
        <v>169218044.35564631</v>
      </c>
      <c r="AJ213" s="71">
        <v>231310079.7661992</v>
      </c>
      <c r="AK213" s="71">
        <v>0</v>
      </c>
      <c r="AL213" s="71">
        <v>0</v>
      </c>
      <c r="AM213" s="71">
        <v>14585805.17421565</v>
      </c>
      <c r="AN213" s="71">
        <v>0</v>
      </c>
      <c r="AO213" s="71">
        <v>0</v>
      </c>
      <c r="AP213" s="71">
        <v>743151727.55410981</v>
      </c>
      <c r="AQ213" s="72"/>
      <c r="AR213" s="71">
        <v>2660</v>
      </c>
      <c r="AS213" s="71">
        <v>334</v>
      </c>
      <c r="AT213" s="71">
        <v>0</v>
      </c>
      <c r="AU213" s="71">
        <v>0</v>
      </c>
      <c r="AV213" s="71">
        <v>0</v>
      </c>
      <c r="AW213" s="71">
        <v>0</v>
      </c>
      <c r="AX213" s="71"/>
      <c r="AY213" s="72"/>
      <c r="AZ213" s="71">
        <v>11125.69999999999</v>
      </c>
      <c r="BA213" s="71">
        <v>12953.4</v>
      </c>
      <c r="BB213" s="71">
        <v>0</v>
      </c>
      <c r="BC213" s="71">
        <v>0</v>
      </c>
      <c r="BD213" s="71">
        <v>0</v>
      </c>
      <c r="BE213" s="71">
        <v>0</v>
      </c>
      <c r="BF213" s="71"/>
      <c r="BG213" s="72"/>
      <c r="BH213" s="71">
        <v>0</v>
      </c>
      <c r="BI213" s="71">
        <v>0</v>
      </c>
      <c r="BJ213" s="71">
        <v>111.29600000000001</v>
      </c>
      <c r="BK213" s="71">
        <v>0</v>
      </c>
      <c r="BL213" s="71">
        <v>8.3659999999999997</v>
      </c>
      <c r="BM213" s="71">
        <v>0</v>
      </c>
      <c r="BN213" s="72"/>
      <c r="BO213" s="71">
        <v>0</v>
      </c>
      <c r="BP213" s="71">
        <v>0</v>
      </c>
      <c r="BQ213" s="71">
        <v>5</v>
      </c>
      <c r="BR213" s="71">
        <v>0</v>
      </c>
      <c r="BS213" s="71">
        <v>2</v>
      </c>
      <c r="BT213" s="71">
        <v>0</v>
      </c>
      <c r="BU213"/>
      <c r="BV213" s="70">
        <v>119.66200000000001</v>
      </c>
      <c r="BW213" s="70">
        <v>0</v>
      </c>
      <c r="BX213" s="70">
        <v>0</v>
      </c>
      <c r="BY213" s="70">
        <v>0</v>
      </c>
      <c r="BZ213" s="70">
        <v>0</v>
      </c>
      <c r="CA213" s="70">
        <v>0</v>
      </c>
      <c r="CB213" s="70">
        <v>0</v>
      </c>
      <c r="CC213" s="70">
        <v>0</v>
      </c>
      <c r="CD213" s="70">
        <v>0</v>
      </c>
    </row>
    <row r="214" spans="1:82">
      <c r="A214" s="70" t="s">
        <v>1865</v>
      </c>
      <c r="B214" s="70">
        <v>170</v>
      </c>
      <c r="C214" s="70">
        <v>17</v>
      </c>
      <c r="D214" s="70">
        <v>10</v>
      </c>
      <c r="E214" s="70">
        <v>2020</v>
      </c>
      <c r="F214" s="70" t="s">
        <v>159</v>
      </c>
      <c r="G214" s="70" t="s">
        <v>1848</v>
      </c>
      <c r="H214" s="70" t="s">
        <v>1849</v>
      </c>
      <c r="I214" s="148"/>
      <c r="J214" s="71">
        <v>446.46434812614359</v>
      </c>
      <c r="K214" s="71">
        <v>2.5203847176399812</v>
      </c>
      <c r="L214" s="71">
        <v>7.0698178916935968</v>
      </c>
      <c r="M214" s="71">
        <v>95.240899651991739</v>
      </c>
      <c r="N214" s="71">
        <v>152.09538091805013</v>
      </c>
      <c r="O214" s="71">
        <v>79.755317573785305</v>
      </c>
      <c r="P214" s="71">
        <v>39.247171712470916</v>
      </c>
      <c r="Q214" s="71">
        <v>6.3227121344065704</v>
      </c>
      <c r="R214" s="71">
        <v>0</v>
      </c>
      <c r="S214" s="71">
        <v>7.4763305635232529</v>
      </c>
      <c r="T214" s="72"/>
      <c r="U214" s="71">
        <v>29855114</v>
      </c>
      <c r="V214" s="71">
        <v>1161</v>
      </c>
      <c r="W214" s="71">
        <v>143</v>
      </c>
      <c r="X214" s="71">
        <v>24468</v>
      </c>
      <c r="Y214" s="71">
        <v>49870</v>
      </c>
      <c r="Z214" s="71">
        <v>56991</v>
      </c>
      <c r="AA214" s="71">
        <v>8662</v>
      </c>
      <c r="AB214" s="71">
        <v>107236</v>
      </c>
      <c r="AC214" s="71">
        <v>0</v>
      </c>
      <c r="AD214" s="71">
        <v>7.4763305635232529</v>
      </c>
      <c r="AE214" s="72"/>
      <c r="AF214" s="71">
        <v>320627168.35311478</v>
      </c>
      <c r="AG214" s="71">
        <v>1800344.7011484844</v>
      </c>
      <c r="AH214" s="71">
        <v>1279954.4795135555</v>
      </c>
      <c r="AI214" s="71">
        <v>159161475.78955659</v>
      </c>
      <c r="AJ214" s="71">
        <v>236026771.32927081</v>
      </c>
      <c r="AK214" s="71"/>
      <c r="AL214" s="71"/>
      <c r="AM214" s="71">
        <v>13995489.416809436</v>
      </c>
      <c r="AN214" s="71"/>
      <c r="AO214" s="71"/>
      <c r="AP214" s="71">
        <v>732891204.06941366</v>
      </c>
      <c r="AQ214" s="72"/>
      <c r="AR214" s="71">
        <v>2814</v>
      </c>
      <c r="AS214" s="71">
        <v>360</v>
      </c>
      <c r="AT214" s="71">
        <v>0</v>
      </c>
      <c r="AU214" s="71">
        <v>0</v>
      </c>
      <c r="AV214" s="71">
        <v>0</v>
      </c>
      <c r="AW214" s="71">
        <v>0</v>
      </c>
      <c r="AX214" s="71"/>
      <c r="AY214" s="72"/>
      <c r="AZ214" s="71">
        <v>11962.799999999979</v>
      </c>
      <c r="BA214" s="71">
        <v>16930.700000000012</v>
      </c>
      <c r="BB214" s="71">
        <v>0</v>
      </c>
      <c r="BC214" s="71">
        <v>0</v>
      </c>
      <c r="BD214" s="71">
        <v>0</v>
      </c>
      <c r="BE214" s="71">
        <v>0</v>
      </c>
      <c r="BF214" s="71"/>
      <c r="BG214" s="72"/>
      <c r="BH214" s="71">
        <v>0</v>
      </c>
      <c r="BI214" s="71">
        <v>0</v>
      </c>
      <c r="BJ214" s="71">
        <v>107.28</v>
      </c>
      <c r="BK214" s="71">
        <v>0</v>
      </c>
      <c r="BL214" s="71">
        <v>9.027000000000001</v>
      </c>
      <c r="BM214" s="71">
        <v>0</v>
      </c>
      <c r="BN214" s="72"/>
      <c r="BO214" s="71">
        <v>0</v>
      </c>
      <c r="BP214" s="71">
        <v>0</v>
      </c>
      <c r="BQ214" s="71">
        <v>5</v>
      </c>
      <c r="BR214" s="71">
        <v>0</v>
      </c>
      <c r="BS214" s="71">
        <v>2</v>
      </c>
      <c r="BT214" s="71">
        <v>0</v>
      </c>
      <c r="BU214"/>
      <c r="BV214" s="70">
        <v>116.307</v>
      </c>
      <c r="BW214" s="70">
        <v>0</v>
      </c>
      <c r="BX214" s="70">
        <v>0</v>
      </c>
      <c r="BY214" s="70">
        <v>0</v>
      </c>
      <c r="BZ214" s="70">
        <v>0</v>
      </c>
      <c r="CA214" s="70">
        <v>0</v>
      </c>
      <c r="CB214" s="70">
        <v>0</v>
      </c>
      <c r="CC214" s="70">
        <v>0</v>
      </c>
      <c r="CD214" s="70">
        <v>0</v>
      </c>
    </row>
    <row r="215" spans="1:82">
      <c r="A215" s="70" t="s">
        <v>1866</v>
      </c>
      <c r="B215" s="70">
        <v>170</v>
      </c>
      <c r="C215" s="70">
        <v>18</v>
      </c>
      <c r="D215" s="70">
        <v>10</v>
      </c>
      <c r="E215" s="70">
        <v>2021</v>
      </c>
      <c r="F215" s="70" t="s">
        <v>160</v>
      </c>
      <c r="G215" s="70" t="s">
        <v>1848</v>
      </c>
      <c r="H215" s="70" t="s">
        <v>1849</v>
      </c>
      <c r="I215" s="148"/>
      <c r="J215" s="71">
        <v>520.28401591884574</v>
      </c>
      <c r="K215" s="71">
        <v>2.6840066481250635</v>
      </c>
      <c r="L215" s="71">
        <v>5.8568407493160706</v>
      </c>
      <c r="M215" s="71">
        <v>101.30079634395689</v>
      </c>
      <c r="N215" s="71">
        <v>159.43789789167138</v>
      </c>
      <c r="O215" s="71">
        <v>77.646061534190864</v>
      </c>
      <c r="P215" s="71">
        <v>40.750768837277086</v>
      </c>
      <c r="Q215" s="71">
        <v>6.1871066095840996</v>
      </c>
      <c r="R215" s="71">
        <v>0</v>
      </c>
      <c r="S215" s="71">
        <v>6.5650127258889608</v>
      </c>
      <c r="T215" s="72"/>
      <c r="U215" s="71">
        <v>31478834</v>
      </c>
      <c r="V215" s="71">
        <v>1161</v>
      </c>
      <c r="W215" s="71">
        <v>143</v>
      </c>
      <c r="X215" s="71">
        <v>24468</v>
      </c>
      <c r="Y215" s="71">
        <v>49550</v>
      </c>
      <c r="Z215" s="71">
        <v>57129</v>
      </c>
      <c r="AA215" s="71">
        <v>8770</v>
      </c>
      <c r="AB215" s="71">
        <v>105967</v>
      </c>
      <c r="AC215" s="71">
        <v>0</v>
      </c>
      <c r="AD215" s="71">
        <v>6.5650127258889608</v>
      </c>
      <c r="AE215" s="72"/>
      <c r="AF215" s="71">
        <v>318429941.20373827</v>
      </c>
      <c r="AG215" s="71">
        <v>1907938.7846525251</v>
      </c>
      <c r="AH215" s="71">
        <v>1021248.8651382938</v>
      </c>
      <c r="AI215" s="71">
        <v>167288932.69396272</v>
      </c>
      <c r="AJ215" s="71">
        <v>234500278.35457799</v>
      </c>
      <c r="AK215" s="71">
        <v>0</v>
      </c>
      <c r="AL215" s="71">
        <v>0</v>
      </c>
      <c r="AM215" s="71">
        <v>13909640.399329452</v>
      </c>
      <c r="AN215" s="71">
        <v>0</v>
      </c>
      <c r="AO215" s="71">
        <v>0</v>
      </c>
      <c r="AP215" s="71">
        <v>737057980.30139923</v>
      </c>
      <c r="AQ215" s="72"/>
      <c r="AR215" s="71">
        <v>2952</v>
      </c>
      <c r="AS215" s="71">
        <v>367</v>
      </c>
      <c r="AT215" s="71">
        <v>0</v>
      </c>
      <c r="AU215" s="71">
        <v>0</v>
      </c>
      <c r="AV215" s="71">
        <v>0</v>
      </c>
      <c r="AW215" s="71">
        <v>0</v>
      </c>
      <c r="AX215" s="71"/>
      <c r="AY215" s="72"/>
      <c r="AZ215" s="71">
        <v>12786.19999999997</v>
      </c>
      <c r="BA215" s="71">
        <v>17871.700000000012</v>
      </c>
      <c r="BB215" s="71">
        <v>0</v>
      </c>
      <c r="BC215" s="71">
        <v>0</v>
      </c>
      <c r="BD215" s="71">
        <v>0</v>
      </c>
      <c r="BE215" s="71">
        <v>0</v>
      </c>
      <c r="BF215" s="71"/>
      <c r="BG215" s="72"/>
      <c r="BH215" s="71">
        <v>0</v>
      </c>
      <c r="BI215" s="71">
        <v>0</v>
      </c>
      <c r="BJ215" s="71">
        <v>102.798</v>
      </c>
      <c r="BK215" s="71">
        <v>0</v>
      </c>
      <c r="BL215" s="71">
        <v>8.9559999999999995</v>
      </c>
      <c r="BM215" s="71">
        <v>0</v>
      </c>
      <c r="BN215" s="72"/>
      <c r="BO215" s="71">
        <v>0</v>
      </c>
      <c r="BP215" s="71">
        <v>0</v>
      </c>
      <c r="BQ215" s="71">
        <v>5</v>
      </c>
      <c r="BR215" s="71">
        <v>0</v>
      </c>
      <c r="BS215" s="71">
        <v>2</v>
      </c>
      <c r="BT215" s="71">
        <v>0</v>
      </c>
      <c r="BU215"/>
      <c r="BV215" s="70">
        <v>111.754</v>
      </c>
      <c r="BW215" s="70">
        <v>0</v>
      </c>
      <c r="BX215" s="70">
        <v>0</v>
      </c>
      <c r="BY215" s="70">
        <v>0</v>
      </c>
      <c r="BZ215" s="70">
        <v>0</v>
      </c>
      <c r="CA215" s="70">
        <v>0</v>
      </c>
      <c r="CB215" s="70">
        <v>0</v>
      </c>
      <c r="CC215" s="70">
        <v>0</v>
      </c>
      <c r="CD215" s="70">
        <v>0</v>
      </c>
    </row>
    <row r="216" spans="1:82">
      <c r="A216" s="70" t="s">
        <v>1867</v>
      </c>
      <c r="B216" s="70">
        <v>170</v>
      </c>
      <c r="C216" s="70">
        <v>19</v>
      </c>
      <c r="D216" s="70">
        <v>10</v>
      </c>
      <c r="E216" s="70">
        <v>2022</v>
      </c>
      <c r="F216" s="70" t="s">
        <v>161</v>
      </c>
      <c r="G216" s="1064" t="s">
        <v>1848</v>
      </c>
      <c r="H216" s="70" t="s">
        <v>1849</v>
      </c>
      <c r="I216" s="148"/>
      <c r="J216" s="71">
        <v>484.76455344770289</v>
      </c>
      <c r="K216" s="71">
        <v>2.4080214971831562</v>
      </c>
      <c r="L216" s="71">
        <v>5.3875343726165186</v>
      </c>
      <c r="M216" s="71">
        <v>97.373132181354947</v>
      </c>
      <c r="N216" s="71">
        <v>169.64645659982995</v>
      </c>
      <c r="O216" s="71">
        <v>81.949437651378517</v>
      </c>
      <c r="P216" s="71">
        <v>40.958129037567922</v>
      </c>
      <c r="Q216" s="71">
        <v>6.24085087401851</v>
      </c>
      <c r="R216" s="71">
        <v>0</v>
      </c>
      <c r="S216" s="71">
        <v>5.6192856121775989</v>
      </c>
      <c r="T216" s="72"/>
      <c r="U216" s="71">
        <v>33840757</v>
      </c>
      <c r="V216" s="71">
        <v>1161</v>
      </c>
      <c r="W216" s="71">
        <v>143</v>
      </c>
      <c r="X216" s="71">
        <v>24468</v>
      </c>
      <c r="Y216" s="71">
        <v>50447</v>
      </c>
      <c r="Z216" s="71">
        <v>57287</v>
      </c>
      <c r="AA216" s="71">
        <v>8949</v>
      </c>
      <c r="AB216" s="71">
        <v>106011</v>
      </c>
      <c r="AC216" s="71">
        <v>0</v>
      </c>
      <c r="AD216" s="71">
        <v>5.6192856121775989</v>
      </c>
      <c r="AE216" s="72"/>
      <c r="AF216" s="71">
        <v>306232159.40330797</v>
      </c>
      <c r="AG216" s="71">
        <v>1810220.5411827851</v>
      </c>
      <c r="AH216" s="71">
        <v>1112772.625842999</v>
      </c>
      <c r="AI216" s="71">
        <v>157785874.79942188</v>
      </c>
      <c r="AJ216" s="71">
        <v>258133610.62166587</v>
      </c>
      <c r="AK216" s="71">
        <v>0</v>
      </c>
      <c r="AL216" s="71">
        <v>0</v>
      </c>
      <c r="AM216" s="71">
        <v>13688913.607392728</v>
      </c>
      <c r="AN216" s="71">
        <v>0</v>
      </c>
      <c r="AO216" s="71">
        <v>0</v>
      </c>
      <c r="AP216" s="71">
        <v>738763551.59881425</v>
      </c>
      <c r="AQ216" s="72"/>
      <c r="AR216" s="71">
        <v>3171</v>
      </c>
      <c r="AS216" s="71">
        <v>379</v>
      </c>
      <c r="AT216" s="71">
        <v>0</v>
      </c>
      <c r="AU216" s="71">
        <v>0</v>
      </c>
      <c r="AV216" s="71">
        <v>0</v>
      </c>
      <c r="AW216" s="71">
        <v>0</v>
      </c>
      <c r="AX216" s="71"/>
      <c r="AY216" s="72"/>
      <c r="AZ216" s="71">
        <v>14076.399999999951</v>
      </c>
      <c r="BA216" s="71">
        <v>18405.200000000008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1868</v>
      </c>
      <c r="B217" s="70">
        <v>170</v>
      </c>
      <c r="C217" s="70">
        <v>20</v>
      </c>
      <c r="D217" s="70">
        <v>10</v>
      </c>
      <c r="E217" s="70">
        <v>2023</v>
      </c>
      <c r="F217" s="70" t="s">
        <v>1539</v>
      </c>
      <c r="G217" s="1064" t="s">
        <v>1848</v>
      </c>
      <c r="H217" s="70" t="s">
        <v>1849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3438</v>
      </c>
      <c r="AS217" s="71">
        <v>400</v>
      </c>
      <c r="AT217" s="71">
        <v>0</v>
      </c>
      <c r="AU217" s="71">
        <v>0</v>
      </c>
      <c r="AV217" s="71">
        <v>0</v>
      </c>
      <c r="AW217" s="71">
        <v>0</v>
      </c>
      <c r="AX217" s="71"/>
      <c r="AY217" s="72"/>
      <c r="AZ217" s="71">
        <v>15611.999999999925</v>
      </c>
      <c r="BA217" s="71">
        <v>19392.400000000009</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1869</v>
      </c>
      <c r="B218" s="70">
        <v>170</v>
      </c>
      <c r="C218" s="70">
        <v>21</v>
      </c>
      <c r="D218" s="70">
        <v>10</v>
      </c>
      <c r="E218" s="70">
        <v>2024</v>
      </c>
      <c r="F218" s="70" t="s">
        <v>1554</v>
      </c>
      <c r="G218" s="70" t="s">
        <v>1848</v>
      </c>
      <c r="H218" s="70" t="s">
        <v>1849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1870</v>
      </c>
      <c r="B219" s="70">
        <v>120</v>
      </c>
      <c r="C219" s="70">
        <v>1</v>
      </c>
      <c r="D219" s="70">
        <v>8</v>
      </c>
      <c r="E219" s="70">
        <v>1990</v>
      </c>
      <c r="F219" s="70" t="s">
        <v>787</v>
      </c>
      <c r="G219" s="70" t="s">
        <v>1871</v>
      </c>
      <c r="H219" s="70" t="s">
        <v>1872</v>
      </c>
      <c r="I219" s="148"/>
      <c r="J219" s="71">
        <v>1954.8705925546681</v>
      </c>
      <c r="K219" s="71">
        <v>16.20149589127092</v>
      </c>
      <c r="L219" s="71">
        <v>36.178983780473381</v>
      </c>
      <c r="M219" s="71">
        <v>65.320790857851264</v>
      </c>
      <c r="N219" s="71">
        <v>84.476070183429556</v>
      </c>
      <c r="O219" s="71">
        <v>75.495057574228028</v>
      </c>
      <c r="P219" s="71">
        <v>129.1209539025547</v>
      </c>
      <c r="Q219" s="71">
        <v>7.0982190284190398</v>
      </c>
      <c r="R219" s="71">
        <v>27.52978608094709</v>
      </c>
      <c r="S219" s="71">
        <v>7.3235621401891056</v>
      </c>
      <c r="T219" s="72"/>
      <c r="U219" s="71">
        <v>50337646</v>
      </c>
      <c r="V219" s="71">
        <v>5482</v>
      </c>
      <c r="W219" s="71">
        <v>408</v>
      </c>
      <c r="X219" s="71">
        <v>25627</v>
      </c>
      <c r="Y219" s="71">
        <v>36681</v>
      </c>
      <c r="Z219" s="71">
        <v>31052</v>
      </c>
      <c r="AA219" s="71">
        <v>31352</v>
      </c>
      <c r="AB219" s="71">
        <v>115251</v>
      </c>
      <c r="AC219" s="71">
        <v>4768208.5</v>
      </c>
      <c r="AD219" s="71">
        <v>7.3235621401891056</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1873</v>
      </c>
      <c r="B220" s="70">
        <v>121</v>
      </c>
      <c r="C220" s="70">
        <v>2</v>
      </c>
      <c r="D220" s="70">
        <v>8</v>
      </c>
      <c r="E220" s="70">
        <v>2005</v>
      </c>
      <c r="F220" s="70" t="s">
        <v>789</v>
      </c>
      <c r="G220" s="70" t="s">
        <v>1871</v>
      </c>
      <c r="H220" s="70" t="s">
        <v>1872</v>
      </c>
      <c r="I220" s="148"/>
      <c r="J220" s="71">
        <v>2167.9004661410881</v>
      </c>
      <c r="K220" s="71">
        <v>9.4434868830480152</v>
      </c>
      <c r="L220" s="71">
        <v>29.494460812663821</v>
      </c>
      <c r="M220" s="71">
        <v>108.88287510122331</v>
      </c>
      <c r="N220" s="71">
        <v>143.01479642681949</v>
      </c>
      <c r="O220" s="71">
        <v>124.9752990411818</v>
      </c>
      <c r="P220" s="71">
        <v>126.4658585635526</v>
      </c>
      <c r="Q220" s="71">
        <v>6.8454901425817702</v>
      </c>
      <c r="R220" s="71">
        <v>29.97779313967941</v>
      </c>
      <c r="S220" s="71">
        <v>13.812925856</v>
      </c>
      <c r="T220" s="72"/>
      <c r="U220" s="71">
        <v>67757896</v>
      </c>
      <c r="V220" s="71">
        <v>4304</v>
      </c>
      <c r="W220" s="71">
        <v>347</v>
      </c>
      <c r="X220" s="71">
        <v>24448</v>
      </c>
      <c r="Y220" s="71">
        <v>46263</v>
      </c>
      <c r="Z220" s="71">
        <v>59484</v>
      </c>
      <c r="AA220" s="71">
        <v>25149</v>
      </c>
      <c r="AB220" s="71">
        <v>116194</v>
      </c>
      <c r="AC220" s="71">
        <v>5300952</v>
      </c>
      <c r="AD220" s="71">
        <v>13.812925856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1874</v>
      </c>
      <c r="B221" s="70">
        <v>122</v>
      </c>
      <c r="C221" s="70">
        <v>3</v>
      </c>
      <c r="D221" s="70">
        <v>8</v>
      </c>
      <c r="E221" s="70">
        <v>2006</v>
      </c>
      <c r="F221" s="70" t="s">
        <v>790</v>
      </c>
      <c r="G221" s="70" t="s">
        <v>1871</v>
      </c>
      <c r="H221" s="70" t="s">
        <v>1872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1875</v>
      </c>
      <c r="B222" s="70">
        <v>123</v>
      </c>
      <c r="C222" s="70">
        <v>4</v>
      </c>
      <c r="D222" s="70">
        <v>8</v>
      </c>
      <c r="E222" s="70">
        <v>2007</v>
      </c>
      <c r="F222" s="70" t="s">
        <v>791</v>
      </c>
      <c r="G222" s="70" t="s">
        <v>1871</v>
      </c>
      <c r="H222" s="70" t="s">
        <v>1872</v>
      </c>
      <c r="I222" s="148"/>
      <c r="J222" s="71">
        <v>2198.8632339208289</v>
      </c>
      <c r="K222" s="71">
        <v>9.1835712221580224</v>
      </c>
      <c r="L222" s="71">
        <v>36.395528708686697</v>
      </c>
      <c r="M222" s="71">
        <v>113.8855526923502</v>
      </c>
      <c r="N222" s="71">
        <v>146.11958386023611</v>
      </c>
      <c r="O222" s="71">
        <v>122.7830854442409</v>
      </c>
      <c r="P222" s="71">
        <v>123.5824406327948</v>
      </c>
      <c r="Q222" s="71">
        <v>7.1708339633835498</v>
      </c>
      <c r="R222" s="71">
        <v>28.9691183630623</v>
      </c>
      <c r="S222" s="71">
        <v>10.515095047799999</v>
      </c>
      <c r="T222" s="72"/>
      <c r="U222" s="71">
        <v>88804781</v>
      </c>
      <c r="V222" s="71">
        <v>4132</v>
      </c>
      <c r="W222" s="71">
        <v>411</v>
      </c>
      <c r="X222" s="71">
        <v>28894</v>
      </c>
      <c r="Y222" s="71">
        <v>47036</v>
      </c>
      <c r="Z222" s="71">
        <v>60752</v>
      </c>
      <c r="AA222" s="71">
        <v>24201</v>
      </c>
      <c r="AB222" s="71">
        <v>115280</v>
      </c>
      <c r="AC222" s="71">
        <v>5269569</v>
      </c>
      <c r="AD222" s="71">
        <v>10.515095047799999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1876</v>
      </c>
      <c r="B223" s="70">
        <v>124</v>
      </c>
      <c r="C223" s="70">
        <v>5</v>
      </c>
      <c r="D223" s="70">
        <v>8</v>
      </c>
      <c r="E223" s="70">
        <v>2008</v>
      </c>
      <c r="F223" s="70" t="s">
        <v>792</v>
      </c>
      <c r="G223" s="70" t="s">
        <v>1871</v>
      </c>
      <c r="H223" s="70" t="s">
        <v>1872</v>
      </c>
      <c r="I223" s="148"/>
      <c r="J223" s="71">
        <v>1940.8420355408409</v>
      </c>
      <c r="K223" s="71">
        <v>6.7966721920319806</v>
      </c>
      <c r="L223" s="71">
        <v>31.60065698862762</v>
      </c>
      <c r="M223" s="71">
        <v>121.0587092878406</v>
      </c>
      <c r="N223" s="71">
        <v>155.3588929678846</v>
      </c>
      <c r="O223" s="71">
        <v>119.53156916036799</v>
      </c>
      <c r="P223" s="71">
        <v>120.6260237974256</v>
      </c>
      <c r="Q223" s="71">
        <v>7.0245662379349199</v>
      </c>
      <c r="R223" s="71">
        <v>29.531153101042221</v>
      </c>
      <c r="S223" s="71">
        <v>11.822335912</v>
      </c>
      <c r="T223" s="72"/>
      <c r="U223" s="71">
        <v>85098413</v>
      </c>
      <c r="V223" s="71">
        <v>4132</v>
      </c>
      <c r="W223" s="71">
        <v>411</v>
      </c>
      <c r="X223" s="71">
        <v>28894</v>
      </c>
      <c r="Y223" s="71">
        <v>47379</v>
      </c>
      <c r="Z223" s="71">
        <v>61219</v>
      </c>
      <c r="AA223" s="71">
        <v>23649</v>
      </c>
      <c r="AB223" s="71">
        <v>114786</v>
      </c>
      <c r="AC223" s="71">
        <v>5578028.5</v>
      </c>
      <c r="AD223" s="71">
        <v>11.822335912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1877</v>
      </c>
      <c r="B224" s="70">
        <v>125</v>
      </c>
      <c r="C224" s="70">
        <v>6</v>
      </c>
      <c r="D224" s="70">
        <v>8</v>
      </c>
      <c r="E224" s="70">
        <v>2009</v>
      </c>
      <c r="F224" s="70" t="s">
        <v>176</v>
      </c>
      <c r="G224" s="70" t="s">
        <v>1871</v>
      </c>
      <c r="H224" s="70" t="s">
        <v>1872</v>
      </c>
      <c r="I224" s="148"/>
      <c r="J224" s="71">
        <v>1807.175016385564</v>
      </c>
      <c r="K224" s="71">
        <v>8.0997508203839459</v>
      </c>
      <c r="L224" s="71">
        <v>52.414690489668537</v>
      </c>
      <c r="M224" s="71">
        <v>134.68285085884079</v>
      </c>
      <c r="N224" s="71">
        <v>144.9940829827251</v>
      </c>
      <c r="O224" s="71">
        <v>122.27302392267799</v>
      </c>
      <c r="P224" s="71">
        <v>114.84091228685161</v>
      </c>
      <c r="Q224" s="71">
        <v>6.6910793053781301</v>
      </c>
      <c r="R224" s="71">
        <v>28.37624361049334</v>
      </c>
      <c r="S224" s="71">
        <v>11.594021488779999</v>
      </c>
      <c r="T224" s="72"/>
      <c r="U224" s="71">
        <v>67781102</v>
      </c>
      <c r="V224" s="71">
        <v>4449</v>
      </c>
      <c r="W224" s="71">
        <v>816</v>
      </c>
      <c r="X224" s="71">
        <v>31861</v>
      </c>
      <c r="Y224" s="71">
        <v>47951</v>
      </c>
      <c r="Z224" s="71">
        <v>61812</v>
      </c>
      <c r="AA224" s="71">
        <v>23114</v>
      </c>
      <c r="AB224" s="71">
        <v>114775</v>
      </c>
      <c r="AC224" s="71">
        <v>5228994.5</v>
      </c>
      <c r="AD224" s="71">
        <v>11.594021488779999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731.75199999999995</v>
      </c>
      <c r="BK224" s="71">
        <v>268.58699999999999</v>
      </c>
      <c r="BL224" s="71">
        <v>16.609000000000002</v>
      </c>
      <c r="BM224" s="71">
        <v>0</v>
      </c>
      <c r="BN224" s="72"/>
      <c r="BO224" s="71">
        <v>0</v>
      </c>
      <c r="BP224" s="71">
        <v>0</v>
      </c>
      <c r="BQ224" s="71">
        <v>20</v>
      </c>
      <c r="BR224" s="71">
        <v>2</v>
      </c>
      <c r="BS224" s="71">
        <v>3</v>
      </c>
      <c r="BT224" s="71">
        <v>0</v>
      </c>
      <c r="BU224"/>
      <c r="BV224" s="70">
        <v>1007.2</v>
      </c>
      <c r="BW224" s="70">
        <v>5.6479999999999997</v>
      </c>
      <c r="BX224" s="70">
        <v>0</v>
      </c>
      <c r="BY224" s="70">
        <v>0</v>
      </c>
      <c r="BZ224" s="70">
        <v>4.0999999999999996</v>
      </c>
      <c r="CA224" s="70">
        <v>0</v>
      </c>
      <c r="CB224" s="70">
        <v>0</v>
      </c>
      <c r="CC224" s="70">
        <v>0</v>
      </c>
      <c r="CD224" s="70">
        <v>0</v>
      </c>
    </row>
    <row r="225" spans="1:82">
      <c r="A225" s="70" t="s">
        <v>1878</v>
      </c>
      <c r="B225" s="70">
        <v>126</v>
      </c>
      <c r="C225" s="70">
        <v>7</v>
      </c>
      <c r="D225" s="70">
        <v>8</v>
      </c>
      <c r="E225" s="70">
        <v>2010</v>
      </c>
      <c r="F225" s="70" t="s">
        <v>177</v>
      </c>
      <c r="G225" s="70" t="s">
        <v>1871</v>
      </c>
      <c r="H225" s="70" t="s">
        <v>1872</v>
      </c>
      <c r="I225" s="148"/>
      <c r="J225" s="71">
        <v>1965.68226817294</v>
      </c>
      <c r="K225" s="71">
        <v>7.8126251088490761</v>
      </c>
      <c r="L225" s="71">
        <v>48.830190664944453</v>
      </c>
      <c r="M225" s="71">
        <v>120.2462664276769</v>
      </c>
      <c r="N225" s="71">
        <v>132.23782959360739</v>
      </c>
      <c r="O225" s="71">
        <v>122.7431646757184</v>
      </c>
      <c r="P225" s="71">
        <v>115.77466070587801</v>
      </c>
      <c r="Q225" s="71">
        <v>6.9599777333988397</v>
      </c>
      <c r="R225" s="71">
        <v>39.714484652394752</v>
      </c>
      <c r="S225" s="71">
        <v>11.486186357799999</v>
      </c>
      <c r="T225" s="72"/>
      <c r="U225" s="71">
        <v>81137131</v>
      </c>
      <c r="V225" s="71">
        <v>4449</v>
      </c>
      <c r="W225" s="71">
        <v>816</v>
      </c>
      <c r="X225" s="71">
        <v>31861</v>
      </c>
      <c r="Y225" s="71">
        <v>48242</v>
      </c>
      <c r="Z225" s="71">
        <v>62338</v>
      </c>
      <c r="AA225" s="71">
        <v>22720</v>
      </c>
      <c r="AB225" s="71">
        <v>114400</v>
      </c>
      <c r="AC225" s="71">
        <v>6935283.5</v>
      </c>
      <c r="AD225" s="71">
        <v>11.486186357799999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921.88300000000004</v>
      </c>
      <c r="BK225" s="71">
        <v>260.05399999999997</v>
      </c>
      <c r="BL225" s="71">
        <v>18.371000000000002</v>
      </c>
      <c r="BM225" s="71">
        <v>0</v>
      </c>
      <c r="BN225" s="72"/>
      <c r="BO225" s="71">
        <v>0</v>
      </c>
      <c r="BP225" s="71">
        <v>0</v>
      </c>
      <c r="BQ225" s="71">
        <v>21</v>
      </c>
      <c r="BR225" s="71">
        <v>2</v>
      </c>
      <c r="BS225" s="71">
        <v>3</v>
      </c>
      <c r="BT225" s="71">
        <v>0</v>
      </c>
      <c r="BU225"/>
      <c r="BV225" s="70">
        <v>1136.43</v>
      </c>
      <c r="BW225" s="70">
        <v>0</v>
      </c>
      <c r="BX225" s="70">
        <v>0</v>
      </c>
      <c r="BY225" s="70">
        <v>0</v>
      </c>
      <c r="BZ225" s="70">
        <v>0</v>
      </c>
      <c r="CA225" s="70">
        <v>0</v>
      </c>
      <c r="CB225" s="70">
        <v>42.008000000000003</v>
      </c>
      <c r="CC225" s="70">
        <v>21.87</v>
      </c>
      <c r="CD225" s="70">
        <v>0</v>
      </c>
    </row>
    <row r="226" spans="1:82">
      <c r="A226" s="70" t="s">
        <v>1879</v>
      </c>
      <c r="B226" s="70">
        <v>127</v>
      </c>
      <c r="C226" s="70">
        <v>8</v>
      </c>
      <c r="D226" s="70">
        <v>8</v>
      </c>
      <c r="E226" s="70">
        <v>2011</v>
      </c>
      <c r="F226" s="70" t="s">
        <v>178</v>
      </c>
      <c r="G226" s="70" t="s">
        <v>1871</v>
      </c>
      <c r="H226" s="70" t="s">
        <v>1872</v>
      </c>
      <c r="I226" s="148"/>
      <c r="J226" s="71">
        <v>2284.3094321125182</v>
      </c>
      <c r="K226" s="71">
        <v>11.233276155319849</v>
      </c>
      <c r="L226" s="71">
        <v>39.133197338015798</v>
      </c>
      <c r="M226" s="71">
        <v>166.87211611355079</v>
      </c>
      <c r="N226" s="71">
        <v>190.41697092407759</v>
      </c>
      <c r="O226" s="71">
        <v>122.1201379566125</v>
      </c>
      <c r="P226" s="71">
        <v>110.78607184266912</v>
      </c>
      <c r="Q226" s="71">
        <v>8.0031302013713201</v>
      </c>
      <c r="R226" s="71">
        <v>44.886613140200829</v>
      </c>
      <c r="S226" s="71">
        <v>16.663594336479999</v>
      </c>
      <c r="T226" s="72"/>
      <c r="U226" s="71">
        <v>88772410</v>
      </c>
      <c r="V226" s="71">
        <v>4449</v>
      </c>
      <c r="W226" s="71">
        <v>816</v>
      </c>
      <c r="X226" s="71">
        <v>31861</v>
      </c>
      <c r="Y226" s="71">
        <v>48527</v>
      </c>
      <c r="Z226" s="71">
        <v>63369</v>
      </c>
      <c r="AA226" s="71">
        <v>22388</v>
      </c>
      <c r="AB226" s="71">
        <v>114042</v>
      </c>
      <c r="AC226" s="71">
        <v>7825521</v>
      </c>
      <c r="AD226" s="71">
        <v>16.663594336479999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841.35599999999999</v>
      </c>
      <c r="BK226" s="71">
        <v>296.09399999999999</v>
      </c>
      <c r="BL226" s="71">
        <v>14.517000000000001</v>
      </c>
      <c r="BM226" s="71">
        <v>0</v>
      </c>
      <c r="BN226" s="72"/>
      <c r="BO226" s="71">
        <v>0</v>
      </c>
      <c r="BP226" s="71">
        <v>0</v>
      </c>
      <c r="BQ226" s="71">
        <v>26</v>
      </c>
      <c r="BR226" s="71">
        <v>2</v>
      </c>
      <c r="BS226" s="71">
        <v>3</v>
      </c>
      <c r="BT226" s="71">
        <v>0</v>
      </c>
      <c r="BU226"/>
      <c r="BV226" s="70">
        <v>1086.1379999999999</v>
      </c>
      <c r="BW226" s="70">
        <v>0</v>
      </c>
      <c r="BX226" s="70">
        <v>0</v>
      </c>
      <c r="BY226" s="70">
        <v>0</v>
      </c>
      <c r="BZ226" s="70">
        <v>8.0020000000000007</v>
      </c>
      <c r="CA226" s="70">
        <v>0</v>
      </c>
      <c r="CB226" s="70">
        <v>36.869</v>
      </c>
      <c r="CC226" s="70">
        <v>20.957999999999998</v>
      </c>
      <c r="CD226" s="70">
        <v>0</v>
      </c>
    </row>
    <row r="227" spans="1:82">
      <c r="A227" s="70" t="s">
        <v>1880</v>
      </c>
      <c r="B227" s="70">
        <v>128</v>
      </c>
      <c r="C227" s="70">
        <v>9</v>
      </c>
      <c r="D227" s="70">
        <v>8</v>
      </c>
      <c r="E227" s="70">
        <v>2012</v>
      </c>
      <c r="F227" s="70" t="s">
        <v>179</v>
      </c>
      <c r="G227" s="70" t="s">
        <v>1871</v>
      </c>
      <c r="H227" s="70" t="s">
        <v>1872</v>
      </c>
      <c r="I227" s="148"/>
      <c r="J227" s="71">
        <v>2904.3480118982661</v>
      </c>
      <c r="K227" s="71">
        <v>11.30533695650791</v>
      </c>
      <c r="L227" s="71">
        <v>38.893294704759739</v>
      </c>
      <c r="M227" s="71">
        <v>187.11411899519649</v>
      </c>
      <c r="N227" s="71">
        <v>220.56028636456759</v>
      </c>
      <c r="O227" s="71">
        <v>122.11896109142775</v>
      </c>
      <c r="P227" s="71">
        <v>109.99805525137772</v>
      </c>
      <c r="Q227" s="71">
        <v>8.7062953623695893</v>
      </c>
      <c r="R227" s="71">
        <v>43.063108863090008</v>
      </c>
      <c r="S227" s="71">
        <v>12.71270342069</v>
      </c>
      <c r="T227" s="72"/>
      <c r="U227" s="71">
        <v>88599347</v>
      </c>
      <c r="V227" s="71">
        <v>4449</v>
      </c>
      <c r="W227" s="71">
        <v>816</v>
      </c>
      <c r="X227" s="71">
        <v>31861</v>
      </c>
      <c r="Y227" s="71">
        <v>49435</v>
      </c>
      <c r="Z227" s="71">
        <v>63871</v>
      </c>
      <c r="AA227" s="71">
        <v>22103</v>
      </c>
      <c r="AB227" s="71">
        <v>114187</v>
      </c>
      <c r="AC227" s="71">
        <v>7313158.5</v>
      </c>
      <c r="AD227" s="71">
        <v>12.71270342069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1045.0940000000001</v>
      </c>
      <c r="BK227" s="71">
        <v>302.03300000000002</v>
      </c>
      <c r="BL227" s="71">
        <v>19.269000000000002</v>
      </c>
      <c r="BM227" s="71">
        <v>0</v>
      </c>
      <c r="BN227" s="72"/>
      <c r="BO227" s="71">
        <v>0</v>
      </c>
      <c r="BP227" s="71">
        <v>0</v>
      </c>
      <c r="BQ227" s="71">
        <v>27</v>
      </c>
      <c r="BR227" s="71">
        <v>2</v>
      </c>
      <c r="BS227" s="71">
        <v>3</v>
      </c>
      <c r="BT227" s="71">
        <v>0</v>
      </c>
      <c r="BU227"/>
      <c r="BV227" s="70">
        <v>1312.9480000000001</v>
      </c>
      <c r="BW227" s="70">
        <v>0</v>
      </c>
      <c r="BX227" s="70">
        <v>0</v>
      </c>
      <c r="BY227" s="70">
        <v>0</v>
      </c>
      <c r="BZ227" s="70">
        <v>5.3</v>
      </c>
      <c r="CA227" s="70">
        <v>0</v>
      </c>
      <c r="CB227" s="70">
        <v>30.649000000000001</v>
      </c>
      <c r="CC227" s="70">
        <v>17.498999999999999</v>
      </c>
      <c r="CD227" s="70">
        <v>0</v>
      </c>
    </row>
    <row r="228" spans="1:82">
      <c r="A228" s="70" t="s">
        <v>1881</v>
      </c>
      <c r="B228" s="70">
        <v>129</v>
      </c>
      <c r="C228" s="70">
        <v>10</v>
      </c>
      <c r="D228" s="70">
        <v>8</v>
      </c>
      <c r="E228" s="70">
        <v>2013</v>
      </c>
      <c r="F228" s="70" t="s">
        <v>180</v>
      </c>
      <c r="G228" s="70" t="s">
        <v>1871</v>
      </c>
      <c r="H228" s="70" t="s">
        <v>1872</v>
      </c>
      <c r="I228" s="148"/>
      <c r="J228" s="71">
        <v>2369.0925806368909</v>
      </c>
      <c r="K228" s="71">
        <v>9.4227766166196698</v>
      </c>
      <c r="L228" s="71">
        <v>40.200231975601071</v>
      </c>
      <c r="M228" s="71">
        <v>190.0055395176567</v>
      </c>
      <c r="N228" s="71">
        <v>231.10531447028001</v>
      </c>
      <c r="O228" s="71">
        <v>118.41505225551205</v>
      </c>
      <c r="P228" s="71">
        <v>109.66821949720645</v>
      </c>
      <c r="Q228" s="71">
        <v>8.8030642691063594</v>
      </c>
      <c r="R228" s="71">
        <v>35.28557424578613</v>
      </c>
      <c r="S228" s="71">
        <v>16.0468245896</v>
      </c>
      <c r="T228" s="72"/>
      <c r="U228" s="71">
        <v>79957119</v>
      </c>
      <c r="V228" s="71">
        <v>4449</v>
      </c>
      <c r="W228" s="71">
        <v>816</v>
      </c>
      <c r="X228" s="71">
        <v>31861</v>
      </c>
      <c r="Y228" s="71">
        <v>49518</v>
      </c>
      <c r="Z228" s="71">
        <v>64699</v>
      </c>
      <c r="AA228" s="71">
        <v>21954</v>
      </c>
      <c r="AB228" s="71">
        <v>113801</v>
      </c>
      <c r="AC228" s="71">
        <v>5849353.5</v>
      </c>
      <c r="AD228" s="71">
        <v>16.0468245896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976.17</v>
      </c>
      <c r="BK228" s="71">
        <v>272.70800000000003</v>
      </c>
      <c r="BL228" s="71">
        <v>36.64</v>
      </c>
      <c r="BM228" s="71">
        <v>0</v>
      </c>
      <c r="BN228" s="72"/>
      <c r="BO228" s="71">
        <v>0</v>
      </c>
      <c r="BP228" s="71">
        <v>0</v>
      </c>
      <c r="BQ228" s="71">
        <v>25</v>
      </c>
      <c r="BR228" s="71">
        <v>2</v>
      </c>
      <c r="BS228" s="71">
        <v>3</v>
      </c>
      <c r="BT228" s="71">
        <v>0</v>
      </c>
      <c r="BU228"/>
      <c r="BV228" s="70">
        <v>1210.645</v>
      </c>
      <c r="BW228" s="70">
        <v>0</v>
      </c>
      <c r="BX228" s="70">
        <v>13.781000000000001</v>
      </c>
      <c r="BY228" s="70">
        <v>0</v>
      </c>
      <c r="BZ228" s="70">
        <v>7.4210000000000003</v>
      </c>
      <c r="CA228" s="70">
        <v>0</v>
      </c>
      <c r="CB228" s="70">
        <v>36.609000000000002</v>
      </c>
      <c r="CC228" s="70">
        <v>17.062000000000001</v>
      </c>
      <c r="CD228" s="70">
        <v>0</v>
      </c>
    </row>
    <row r="229" spans="1:82">
      <c r="A229" s="70" t="s">
        <v>1882</v>
      </c>
      <c r="B229" s="70">
        <v>130</v>
      </c>
      <c r="C229" s="70">
        <v>11</v>
      </c>
      <c r="D229" s="70">
        <v>8</v>
      </c>
      <c r="E229" s="70">
        <v>2014</v>
      </c>
      <c r="F229" s="70" t="s">
        <v>181</v>
      </c>
      <c r="G229" s="70" t="s">
        <v>1871</v>
      </c>
      <c r="H229" s="70" t="s">
        <v>1872</v>
      </c>
      <c r="I229" s="148"/>
      <c r="J229" s="71">
        <v>2218.1132044260539</v>
      </c>
      <c r="K229" s="71">
        <v>9.6667981908072971</v>
      </c>
      <c r="L229" s="71">
        <v>38.251964064854263</v>
      </c>
      <c r="M229" s="71">
        <v>179.619965532013</v>
      </c>
      <c r="N229" s="71">
        <v>213.25605060212581</v>
      </c>
      <c r="O229" s="71">
        <v>113.44255342584509</v>
      </c>
      <c r="P229" s="71">
        <v>109.61059202030405</v>
      </c>
      <c r="Q229" s="71">
        <v>8.3835247647914706</v>
      </c>
      <c r="R229" s="71">
        <v>35.174970951021187</v>
      </c>
      <c r="S229" s="71">
        <v>14.75768009456</v>
      </c>
      <c r="T229" s="72"/>
      <c r="U229" s="71">
        <v>85934343</v>
      </c>
      <c r="V229" s="71">
        <v>3855</v>
      </c>
      <c r="W229" s="71">
        <v>662</v>
      </c>
      <c r="X229" s="71">
        <v>31408</v>
      </c>
      <c r="Y229" s="71">
        <v>49764</v>
      </c>
      <c r="Z229" s="71">
        <v>65281</v>
      </c>
      <c r="AA229" s="71">
        <v>21829</v>
      </c>
      <c r="AB229" s="71">
        <v>112959</v>
      </c>
      <c r="AC229" s="71">
        <v>5849353.5</v>
      </c>
      <c r="AD229" s="71">
        <v>14.75768009456</v>
      </c>
      <c r="AE229" s="72"/>
      <c r="AF229" s="71"/>
      <c r="AG229" s="71"/>
      <c r="AH229" s="71"/>
      <c r="AI229" s="71"/>
      <c r="AJ229" s="71"/>
      <c r="AK229" s="71"/>
      <c r="AL229" s="71"/>
      <c r="AM229" s="71"/>
      <c r="AN229" s="71"/>
      <c r="AO229" s="71"/>
      <c r="AP229" s="71"/>
      <c r="AQ229" s="72"/>
      <c r="AR229" s="71">
        <v>2711</v>
      </c>
      <c r="AS229" s="71">
        <v>606</v>
      </c>
      <c r="AT229" s="71">
        <v>0</v>
      </c>
      <c r="AU229" s="71">
        <v>0</v>
      </c>
      <c r="AV229" s="71">
        <v>0</v>
      </c>
      <c r="AW229" s="71">
        <v>0</v>
      </c>
      <c r="AX229" s="71"/>
      <c r="AY229" s="72"/>
      <c r="AZ229" s="71">
        <v>11832.931</v>
      </c>
      <c r="BA229" s="71">
        <v>81183.039999999994</v>
      </c>
      <c r="BB229" s="71">
        <v>0</v>
      </c>
      <c r="BC229" s="71">
        <v>0</v>
      </c>
      <c r="BD229" s="71">
        <v>0</v>
      </c>
      <c r="BE229" s="71">
        <v>0</v>
      </c>
      <c r="BF229" s="71"/>
      <c r="BG229" s="72"/>
      <c r="BH229" s="71">
        <v>0</v>
      </c>
      <c r="BI229" s="71">
        <v>0</v>
      </c>
      <c r="BJ229" s="71">
        <v>1004.2380000000001</v>
      </c>
      <c r="BK229" s="71">
        <v>312.22699999999998</v>
      </c>
      <c r="BL229" s="71">
        <v>35.887999999999998</v>
      </c>
      <c r="BM229" s="71">
        <v>0</v>
      </c>
      <c r="BN229" s="72"/>
      <c r="BO229" s="71">
        <v>0</v>
      </c>
      <c r="BP229" s="71">
        <v>0</v>
      </c>
      <c r="BQ229" s="71">
        <v>26</v>
      </c>
      <c r="BR229" s="71">
        <v>2</v>
      </c>
      <c r="BS229" s="71">
        <v>3</v>
      </c>
      <c r="BT229" s="71">
        <v>0</v>
      </c>
      <c r="BU229"/>
      <c r="BV229" s="70">
        <v>1283.105</v>
      </c>
      <c r="BW229" s="70">
        <v>0</v>
      </c>
      <c r="BX229" s="70">
        <v>12.481999999999999</v>
      </c>
      <c r="BY229" s="70">
        <v>0</v>
      </c>
      <c r="BZ229" s="70">
        <v>8.6850000000000005</v>
      </c>
      <c r="CA229" s="70">
        <v>0</v>
      </c>
      <c r="CB229" s="70">
        <v>39.814</v>
      </c>
      <c r="CC229" s="70">
        <v>8.2669999999999995</v>
      </c>
      <c r="CD229" s="70">
        <v>0</v>
      </c>
    </row>
    <row r="230" spans="1:82">
      <c r="A230" s="70" t="s">
        <v>1883</v>
      </c>
      <c r="B230" s="70">
        <v>131</v>
      </c>
      <c r="C230" s="70">
        <v>12</v>
      </c>
      <c r="D230" s="70">
        <v>8</v>
      </c>
      <c r="E230" s="70">
        <v>2015</v>
      </c>
      <c r="F230" s="70" t="s">
        <v>182</v>
      </c>
      <c r="G230" s="70" t="s">
        <v>1871</v>
      </c>
      <c r="H230" s="70" t="s">
        <v>1872</v>
      </c>
      <c r="I230" s="148"/>
      <c r="J230" s="71">
        <v>2612.001360720923</v>
      </c>
      <c r="K230" s="71">
        <v>9.0750968691915546</v>
      </c>
      <c r="L230" s="71">
        <v>30.69483777696033</v>
      </c>
      <c r="M230" s="71">
        <v>168.76861018285891</v>
      </c>
      <c r="N230" s="71">
        <v>186.85247527819311</v>
      </c>
      <c r="O230" s="71">
        <v>112.8104300044472</v>
      </c>
      <c r="P230" s="71">
        <v>108.54137266676673</v>
      </c>
      <c r="Q230" s="71">
        <v>8.1539656236156492</v>
      </c>
      <c r="R230" s="71">
        <v>39.13765196476038</v>
      </c>
      <c r="S230" s="71">
        <v>11.002630117380001</v>
      </c>
      <c r="T230" s="72"/>
      <c r="U230" s="71">
        <v>96334579</v>
      </c>
      <c r="V230" s="71">
        <v>3855</v>
      </c>
      <c r="W230" s="71">
        <v>662</v>
      </c>
      <c r="X230" s="71">
        <v>31408</v>
      </c>
      <c r="Y230" s="71">
        <v>50062</v>
      </c>
      <c r="Z230" s="71">
        <v>65542</v>
      </c>
      <c r="AA230" s="71">
        <v>21599</v>
      </c>
      <c r="AB230" s="71">
        <v>112230</v>
      </c>
      <c r="AC230" s="71">
        <v>6689943</v>
      </c>
      <c r="AD230" s="71">
        <v>11.002630117380001</v>
      </c>
      <c r="AE230" s="72"/>
      <c r="AF230" s="71">
        <v>1206420911.0542181</v>
      </c>
      <c r="AG230" s="71">
        <v>6527955.078840835</v>
      </c>
      <c r="AH230" s="71">
        <v>6420918.0760975378</v>
      </c>
      <c r="AI230" s="71">
        <v>184535931.99135</v>
      </c>
      <c r="AJ230" s="71">
        <v>250229164.85139969</v>
      </c>
      <c r="AK230" s="71">
        <v>0</v>
      </c>
      <c r="AL230" s="71">
        <v>0</v>
      </c>
      <c r="AM230" s="71">
        <v>15380650.712856639</v>
      </c>
      <c r="AN230" s="71">
        <v>0</v>
      </c>
      <c r="AO230" s="71">
        <v>0</v>
      </c>
      <c r="AP230" s="71">
        <v>1669515531.7647626</v>
      </c>
      <c r="AQ230" s="72"/>
      <c r="AR230" s="71">
        <v>2880</v>
      </c>
      <c r="AS230" s="71">
        <v>829</v>
      </c>
      <c r="AT230" s="71">
        <v>0</v>
      </c>
      <c r="AU230" s="71">
        <v>1</v>
      </c>
      <c r="AV230" s="71">
        <v>0</v>
      </c>
      <c r="AW230" s="71">
        <v>0</v>
      </c>
      <c r="AX230" s="71"/>
      <c r="AY230" s="72"/>
      <c r="AZ230" s="71">
        <v>12738.338</v>
      </c>
      <c r="BA230" s="71">
        <v>121368.66</v>
      </c>
      <c r="BB230" s="71">
        <v>0</v>
      </c>
      <c r="BC230" s="71">
        <v>49.9</v>
      </c>
      <c r="BD230" s="71">
        <v>0</v>
      </c>
      <c r="BE230" s="71">
        <v>0</v>
      </c>
      <c r="BF230" s="71"/>
      <c r="BG230" s="72"/>
      <c r="BH230" s="71">
        <v>0</v>
      </c>
      <c r="BI230" s="71">
        <v>0</v>
      </c>
      <c r="BJ230" s="71">
        <v>1129.5039999999999</v>
      </c>
      <c r="BK230" s="71">
        <v>315.66300000000001</v>
      </c>
      <c r="BL230" s="71">
        <v>30.867000000000001</v>
      </c>
      <c r="BM230" s="71">
        <v>0</v>
      </c>
      <c r="BN230" s="72"/>
      <c r="BO230" s="71">
        <v>0</v>
      </c>
      <c r="BP230" s="71">
        <v>0</v>
      </c>
      <c r="BQ230" s="71">
        <v>25</v>
      </c>
      <c r="BR230" s="71">
        <v>2</v>
      </c>
      <c r="BS230" s="71">
        <v>3</v>
      </c>
      <c r="BT230" s="71">
        <v>0</v>
      </c>
      <c r="BU230"/>
      <c r="BV230" s="70">
        <v>1414.393</v>
      </c>
      <c r="BW230" s="70">
        <v>0</v>
      </c>
      <c r="BX230" s="70">
        <v>8.7859999999999996</v>
      </c>
      <c r="BY230" s="70">
        <v>0</v>
      </c>
      <c r="BZ230" s="70">
        <v>8.3670000000000009</v>
      </c>
      <c r="CA230" s="70">
        <v>0</v>
      </c>
      <c r="CB230" s="70">
        <v>32.805</v>
      </c>
      <c r="CC230" s="70">
        <v>7.5490000000000004</v>
      </c>
      <c r="CD230" s="70">
        <v>4.1340000000000003</v>
      </c>
    </row>
    <row r="231" spans="1:82">
      <c r="A231" s="70" t="s">
        <v>1884</v>
      </c>
      <c r="B231" s="70">
        <v>132</v>
      </c>
      <c r="C231" s="70">
        <v>13</v>
      </c>
      <c r="D231" s="70">
        <v>8</v>
      </c>
      <c r="E231" s="70">
        <v>2016</v>
      </c>
      <c r="F231" s="70" t="s">
        <v>155</v>
      </c>
      <c r="G231" s="70" t="s">
        <v>1871</v>
      </c>
      <c r="H231" s="70" t="s">
        <v>1872</v>
      </c>
      <c r="I231" s="148"/>
      <c r="J231" s="71">
        <v>1885.9110936289858</v>
      </c>
      <c r="K231" s="71">
        <v>8.4241309130314068</v>
      </c>
      <c r="L231" s="71">
        <v>30.681021090456699</v>
      </c>
      <c r="M231" s="71">
        <v>128.4672593176511</v>
      </c>
      <c r="N231" s="71">
        <v>157.72063739067832</v>
      </c>
      <c r="O231" s="71">
        <v>112.17334439786354</v>
      </c>
      <c r="P231" s="71">
        <v>106.01245387927082</v>
      </c>
      <c r="Q231" s="71">
        <v>7.8838763167349324</v>
      </c>
      <c r="R231" s="71">
        <v>37.733821375002165</v>
      </c>
      <c r="S231" s="71">
        <v>16.21854604416</v>
      </c>
      <c r="T231" s="72"/>
      <c r="U231" s="71">
        <v>71973293</v>
      </c>
      <c r="V231" s="71">
        <v>3855</v>
      </c>
      <c r="W231" s="71">
        <v>662</v>
      </c>
      <c r="X231" s="71">
        <v>31408</v>
      </c>
      <c r="Y231" s="71">
        <v>50332</v>
      </c>
      <c r="Z231" s="71">
        <v>65973</v>
      </c>
      <c r="AA231" s="71">
        <v>21819</v>
      </c>
      <c r="AB231" s="71">
        <v>111619</v>
      </c>
      <c r="AC231" s="71">
        <v>6444565.2587325517</v>
      </c>
      <c r="AD231" s="71">
        <v>16.21854604416</v>
      </c>
      <c r="AE231" s="72"/>
      <c r="AF231" s="71">
        <v>865616875.60525477</v>
      </c>
      <c r="AG231" s="71">
        <v>6352936.575224312</v>
      </c>
      <c r="AH231" s="71">
        <v>5212223.9400602616</v>
      </c>
      <c r="AI231" s="71">
        <v>185365901.918423</v>
      </c>
      <c r="AJ231" s="71">
        <v>263153264.3832128</v>
      </c>
      <c r="AK231" s="71">
        <v>0</v>
      </c>
      <c r="AL231" s="71">
        <v>0</v>
      </c>
      <c r="AM231" s="71">
        <v>15308799.928504361</v>
      </c>
      <c r="AN231" s="71">
        <v>0</v>
      </c>
      <c r="AO231" s="71">
        <v>0</v>
      </c>
      <c r="AP231" s="71">
        <v>1341010002.3506796</v>
      </c>
      <c r="AQ231" s="72"/>
      <c r="AR231" s="71">
        <v>3068</v>
      </c>
      <c r="AS231" s="71">
        <v>937</v>
      </c>
      <c r="AT231" s="71">
        <v>0</v>
      </c>
      <c r="AU231" s="71">
        <v>1</v>
      </c>
      <c r="AV231" s="71">
        <v>0</v>
      </c>
      <c r="AW231" s="71">
        <v>0</v>
      </c>
      <c r="AX231" s="71"/>
      <c r="AY231" s="72"/>
      <c r="AZ231" s="71">
        <v>13740.36</v>
      </c>
      <c r="BA231" s="71">
        <v>127258.86</v>
      </c>
      <c r="BB231" s="71">
        <v>0</v>
      </c>
      <c r="BC231" s="71">
        <v>49.9</v>
      </c>
      <c r="BD231" s="71">
        <v>0</v>
      </c>
      <c r="BE231" s="71">
        <v>0</v>
      </c>
      <c r="BF231" s="71"/>
      <c r="BG231" s="72"/>
      <c r="BH231" s="71">
        <v>0</v>
      </c>
      <c r="BI231" s="71">
        <v>0</v>
      </c>
      <c r="BJ231" s="71">
        <v>1138.453</v>
      </c>
      <c r="BK231" s="71">
        <v>275.51100000000002</v>
      </c>
      <c r="BL231" s="71">
        <v>35.533000000000001</v>
      </c>
      <c r="BM231" s="71">
        <v>0</v>
      </c>
      <c r="BN231" s="72"/>
      <c r="BO231" s="71">
        <v>0</v>
      </c>
      <c r="BP231" s="71">
        <v>0</v>
      </c>
      <c r="BQ231" s="71">
        <v>25</v>
      </c>
      <c r="BR231" s="71">
        <v>2</v>
      </c>
      <c r="BS231" s="71">
        <v>3</v>
      </c>
      <c r="BT231" s="71">
        <v>0</v>
      </c>
      <c r="BU231"/>
      <c r="BV231" s="70">
        <v>1384.8340000000001</v>
      </c>
      <c r="BW231" s="70">
        <v>0</v>
      </c>
      <c r="BX231" s="70">
        <v>13.989000000000001</v>
      </c>
      <c r="BY231" s="70">
        <v>0</v>
      </c>
      <c r="BZ231" s="70">
        <v>7.0750000000000002</v>
      </c>
      <c r="CA231" s="70">
        <v>0</v>
      </c>
      <c r="CB231" s="70">
        <v>31.741</v>
      </c>
      <c r="CC231" s="70">
        <v>7.9080000000000004</v>
      </c>
      <c r="CD231" s="70">
        <v>3.95</v>
      </c>
    </row>
    <row r="232" spans="1:82">
      <c r="A232" s="70" t="s">
        <v>1885</v>
      </c>
      <c r="B232" s="70">
        <v>133</v>
      </c>
      <c r="C232" s="70">
        <v>14</v>
      </c>
      <c r="D232" s="70">
        <v>8</v>
      </c>
      <c r="E232" s="70">
        <v>2017</v>
      </c>
      <c r="F232" s="70" t="s">
        <v>156</v>
      </c>
      <c r="G232" s="70" t="s">
        <v>1871</v>
      </c>
      <c r="H232" s="70" t="s">
        <v>1872</v>
      </c>
      <c r="I232" s="148"/>
      <c r="J232" s="71">
        <v>1921.3973390076626</v>
      </c>
      <c r="K232" s="71">
        <v>8.4681128682222067</v>
      </c>
      <c r="L232" s="71">
        <v>28.091462941886217</v>
      </c>
      <c r="M232" s="71">
        <v>124.69450760988818</v>
      </c>
      <c r="N232" s="71">
        <v>168.76468089658141</v>
      </c>
      <c r="O232" s="71">
        <v>110.52357777276072</v>
      </c>
      <c r="P232" s="71">
        <v>104.47670092348329</v>
      </c>
      <c r="Q232" s="71">
        <v>7.5656899483054998</v>
      </c>
      <c r="R232" s="71">
        <v>36.567048313419882</v>
      </c>
      <c r="S232" s="71">
        <v>12.064139548799998</v>
      </c>
      <c r="T232" s="72"/>
      <c r="U232" s="71">
        <v>82515763</v>
      </c>
      <c r="V232" s="71">
        <v>3855</v>
      </c>
      <c r="W232" s="71">
        <v>662</v>
      </c>
      <c r="X232" s="71">
        <v>31408</v>
      </c>
      <c r="Y232" s="71">
        <v>50553</v>
      </c>
      <c r="Z232" s="71">
        <v>66081</v>
      </c>
      <c r="AA232" s="71">
        <v>21640</v>
      </c>
      <c r="AB232" s="71">
        <v>110767</v>
      </c>
      <c r="AC232" s="71">
        <v>6369211.4999999981</v>
      </c>
      <c r="AD232" s="71">
        <v>12.0641395488</v>
      </c>
      <c r="AE232" s="72"/>
      <c r="AF232" s="71">
        <v>855142205.98421502</v>
      </c>
      <c r="AG232" s="71">
        <v>6395643.6920642788</v>
      </c>
      <c r="AH232" s="71">
        <v>6084324.2062251447</v>
      </c>
      <c r="AI232" s="71">
        <v>181690840.94953299</v>
      </c>
      <c r="AJ232" s="71">
        <v>277929470.69066352</v>
      </c>
      <c r="AK232" s="71">
        <v>0</v>
      </c>
      <c r="AL232" s="71">
        <v>0</v>
      </c>
      <c r="AM232" s="71">
        <v>15215717.43792575</v>
      </c>
      <c r="AN232" s="71">
        <v>0</v>
      </c>
      <c r="AO232" s="71">
        <v>0</v>
      </c>
      <c r="AP232" s="71">
        <v>1342458202.9606268</v>
      </c>
      <c r="AQ232" s="72"/>
      <c r="AR232" s="71">
        <v>3243</v>
      </c>
      <c r="AS232" s="71">
        <v>1034</v>
      </c>
      <c r="AT232" s="71">
        <v>0</v>
      </c>
      <c r="AU232" s="71">
        <v>1</v>
      </c>
      <c r="AV232" s="71">
        <v>0</v>
      </c>
      <c r="AW232" s="71">
        <v>0</v>
      </c>
      <c r="AX232" s="71"/>
      <c r="AY232" s="72"/>
      <c r="AZ232" s="71">
        <v>14778.772999999999</v>
      </c>
      <c r="BA232" s="71">
        <v>133690.26</v>
      </c>
      <c r="BB232" s="71">
        <v>0</v>
      </c>
      <c r="BC232" s="71">
        <v>49.9</v>
      </c>
      <c r="BD232" s="71">
        <v>0</v>
      </c>
      <c r="BE232" s="71">
        <v>0</v>
      </c>
      <c r="BF232" s="71"/>
      <c r="BG232" s="72"/>
      <c r="BH232" s="71">
        <v>0</v>
      </c>
      <c r="BI232" s="71">
        <v>0</v>
      </c>
      <c r="BJ232" s="71">
        <v>1047.855</v>
      </c>
      <c r="BK232" s="71">
        <v>305.34699999999998</v>
      </c>
      <c r="BL232" s="71">
        <v>29.106000000000002</v>
      </c>
      <c r="BM232" s="71">
        <v>0</v>
      </c>
      <c r="BN232" s="72"/>
      <c r="BO232" s="71">
        <v>0</v>
      </c>
      <c r="BP232" s="71">
        <v>0</v>
      </c>
      <c r="BQ232" s="71">
        <v>26</v>
      </c>
      <c r="BR232" s="71">
        <v>2</v>
      </c>
      <c r="BS232" s="71">
        <v>3</v>
      </c>
      <c r="BT232" s="71">
        <v>0</v>
      </c>
      <c r="BU232"/>
      <c r="BV232" s="70">
        <v>1312.3710000000001</v>
      </c>
      <c r="BW232" s="70">
        <v>0</v>
      </c>
      <c r="BX232" s="70">
        <v>10.832000000000001</v>
      </c>
      <c r="BY232" s="70">
        <v>0</v>
      </c>
      <c r="BZ232" s="70">
        <v>7.55</v>
      </c>
      <c r="CA232" s="70">
        <v>0</v>
      </c>
      <c r="CB232" s="70">
        <v>38.195999999999998</v>
      </c>
      <c r="CC232" s="70">
        <v>8.6270000000000007</v>
      </c>
      <c r="CD232" s="70">
        <v>4.7320000000000002</v>
      </c>
    </row>
    <row r="233" spans="1:82">
      <c r="A233" s="70" t="s">
        <v>1886</v>
      </c>
      <c r="B233" s="70">
        <v>134</v>
      </c>
      <c r="C233" s="70">
        <v>15</v>
      </c>
      <c r="D233" s="70">
        <v>8</v>
      </c>
      <c r="E233" s="70">
        <v>2018</v>
      </c>
      <c r="F233" s="70" t="s">
        <v>183</v>
      </c>
      <c r="G233" s="70" t="s">
        <v>1871</v>
      </c>
      <c r="H233" s="70" t="s">
        <v>1872</v>
      </c>
      <c r="I233" s="148"/>
      <c r="J233" s="71">
        <v>1901.1783382143008</v>
      </c>
      <c r="K233" s="71">
        <v>7.9711030068500461</v>
      </c>
      <c r="L233" s="71">
        <v>25.388093683768847</v>
      </c>
      <c r="M233" s="71">
        <v>124.54218467478557</v>
      </c>
      <c r="N233" s="71">
        <v>145.02439881956153</v>
      </c>
      <c r="O233" s="71">
        <v>108.75561217289579</v>
      </c>
      <c r="P233" s="71">
        <v>103.02086503457437</v>
      </c>
      <c r="Q233" s="71">
        <v>6.9516731859736298</v>
      </c>
      <c r="R233" s="71">
        <v>36.087270652077279</v>
      </c>
      <c r="S233" s="71">
        <v>15.349580925770002</v>
      </c>
      <c r="T233" s="72"/>
      <c r="U233" s="71">
        <v>84504479</v>
      </c>
      <c r="V233" s="71">
        <v>3855</v>
      </c>
      <c r="W233" s="71">
        <v>662</v>
      </c>
      <c r="X233" s="71">
        <v>31408</v>
      </c>
      <c r="Y233" s="71">
        <v>50487</v>
      </c>
      <c r="Z233" s="71">
        <v>66269</v>
      </c>
      <c r="AA233" s="71">
        <v>21553</v>
      </c>
      <c r="AB233" s="71">
        <v>109681</v>
      </c>
      <c r="AC233" s="71">
        <v>6261010</v>
      </c>
      <c r="AD233" s="71">
        <v>15.349580925770001</v>
      </c>
      <c r="AE233" s="72"/>
      <c r="AF233" s="71">
        <v>922063268.66272151</v>
      </c>
      <c r="AG233" s="71">
        <v>5703235.6858577132</v>
      </c>
      <c r="AH233" s="71">
        <v>5326802.406923457</v>
      </c>
      <c r="AI233" s="71">
        <v>178498487.9481287</v>
      </c>
      <c r="AJ233" s="71">
        <v>234639695.8795251</v>
      </c>
      <c r="AK233" s="71">
        <v>0</v>
      </c>
      <c r="AL233" s="71">
        <v>0</v>
      </c>
      <c r="AM233" s="71">
        <v>15097711.47396436</v>
      </c>
      <c r="AN233" s="71">
        <v>0</v>
      </c>
      <c r="AO233" s="71">
        <v>0</v>
      </c>
      <c r="AP233" s="71">
        <v>1361329202.057121</v>
      </c>
      <c r="AQ233" s="72"/>
      <c r="AR233" s="71">
        <v>3459</v>
      </c>
      <c r="AS233" s="71">
        <v>1123</v>
      </c>
      <c r="AT233" s="71">
        <v>0</v>
      </c>
      <c r="AU233" s="71">
        <v>1</v>
      </c>
      <c r="AV233" s="71">
        <v>0</v>
      </c>
      <c r="AW233" s="71">
        <v>0</v>
      </c>
      <c r="AX233" s="71"/>
      <c r="AY233" s="72"/>
      <c r="AZ233" s="71">
        <v>16090.087999999985</v>
      </c>
      <c r="BA233" s="71">
        <v>140877.26</v>
      </c>
      <c r="BB233" s="71">
        <v>0</v>
      </c>
      <c r="BC233" s="71">
        <v>50</v>
      </c>
      <c r="BD233" s="71">
        <v>0</v>
      </c>
      <c r="BE233" s="71">
        <v>0</v>
      </c>
      <c r="BF233" s="71"/>
      <c r="BG233" s="72"/>
      <c r="BH233" s="71">
        <v>0.13600000000000001</v>
      </c>
      <c r="BI233" s="71">
        <v>0</v>
      </c>
      <c r="BJ233" s="71">
        <v>897.16</v>
      </c>
      <c r="BK233" s="71">
        <v>234.893</v>
      </c>
      <c r="BL233" s="71">
        <v>28.981999999999999</v>
      </c>
      <c r="BM233" s="71">
        <v>0</v>
      </c>
      <c r="BN233" s="72"/>
      <c r="BO233" s="71">
        <v>1</v>
      </c>
      <c r="BP233" s="71">
        <v>0</v>
      </c>
      <c r="BQ233" s="71">
        <v>23</v>
      </c>
      <c r="BR233" s="71">
        <v>2</v>
      </c>
      <c r="BS233" s="71">
        <v>3</v>
      </c>
      <c r="BT233" s="71">
        <v>0</v>
      </c>
      <c r="BU233"/>
      <c r="BV233" s="70">
        <v>1145.271</v>
      </c>
      <c r="BW233" s="70">
        <v>0</v>
      </c>
      <c r="BX233" s="70">
        <v>12.164</v>
      </c>
      <c r="BY233" s="70">
        <v>0</v>
      </c>
      <c r="BZ233" s="70">
        <v>3.7360000000000002</v>
      </c>
      <c r="CA233" s="70">
        <v>0</v>
      </c>
      <c r="CB233" s="70">
        <v>0</v>
      </c>
      <c r="CC233" s="70">
        <v>0</v>
      </c>
      <c r="CD233" s="70">
        <v>0</v>
      </c>
    </row>
    <row r="234" spans="1:82">
      <c r="A234" s="70" t="s">
        <v>1887</v>
      </c>
      <c r="B234" s="70">
        <v>135</v>
      </c>
      <c r="C234" s="70">
        <v>16</v>
      </c>
      <c r="D234" s="70">
        <v>8</v>
      </c>
      <c r="E234" s="70">
        <v>2019</v>
      </c>
      <c r="F234" s="70" t="s">
        <v>158</v>
      </c>
      <c r="G234" s="70" t="s">
        <v>1871</v>
      </c>
      <c r="H234" s="70" t="s">
        <v>1872</v>
      </c>
      <c r="I234" s="148"/>
      <c r="J234" s="71">
        <v>1697.908502756379</v>
      </c>
      <c r="K234" s="71">
        <v>6.6828984366952469</v>
      </c>
      <c r="L234" s="71">
        <v>24.994919467446234</v>
      </c>
      <c r="M234" s="71">
        <v>99.96873641932207</v>
      </c>
      <c r="N234" s="71">
        <v>119.2347811222018</v>
      </c>
      <c r="O234" s="71">
        <v>106.46464110785588</v>
      </c>
      <c r="P234" s="71">
        <v>102.65642276860109</v>
      </c>
      <c r="Q234" s="71">
        <v>6.7240072317309902</v>
      </c>
      <c r="R234" s="71">
        <v>40.044398702786665</v>
      </c>
      <c r="S234" s="71">
        <v>15.783670000000001</v>
      </c>
      <c r="T234" s="72"/>
      <c r="U234" s="71">
        <v>79470089</v>
      </c>
      <c r="V234" s="71">
        <v>3855</v>
      </c>
      <c r="W234" s="71">
        <v>662</v>
      </c>
      <c r="X234" s="71">
        <v>31408</v>
      </c>
      <c r="Y234" s="71">
        <v>50692</v>
      </c>
      <c r="Z234" s="71">
        <v>66654</v>
      </c>
      <c r="AA234" s="71">
        <v>21316</v>
      </c>
      <c r="AB234" s="71">
        <v>108961</v>
      </c>
      <c r="AC234" s="71">
        <v>7061350</v>
      </c>
      <c r="AD234" s="71">
        <v>15.783670000000001</v>
      </c>
      <c r="AE234" s="72"/>
      <c r="AF234" s="71">
        <v>846914746.19902301</v>
      </c>
      <c r="AG234" s="71">
        <v>5504814.33836836</v>
      </c>
      <c r="AH234" s="71">
        <v>6217311.0950625818</v>
      </c>
      <c r="AI234" s="71">
        <v>179084888.61603099</v>
      </c>
      <c r="AJ234" s="71">
        <v>234744669.98011151</v>
      </c>
      <c r="AK234" s="71">
        <v>0</v>
      </c>
      <c r="AL234" s="71">
        <v>0</v>
      </c>
      <c r="AM234" s="71">
        <v>14839667.942031164</v>
      </c>
      <c r="AN234" s="71">
        <v>0</v>
      </c>
      <c r="AO234" s="71">
        <v>0</v>
      </c>
      <c r="AP234" s="71">
        <v>1287306098.1706276</v>
      </c>
      <c r="AQ234" s="72"/>
      <c r="AR234" s="71">
        <v>3668</v>
      </c>
      <c r="AS234" s="71">
        <v>1202</v>
      </c>
      <c r="AT234" s="71">
        <v>0</v>
      </c>
      <c r="AU234" s="71">
        <v>1</v>
      </c>
      <c r="AV234" s="71">
        <v>0</v>
      </c>
      <c r="AW234" s="71">
        <v>0</v>
      </c>
      <c r="AX234" s="71"/>
      <c r="AY234" s="72"/>
      <c r="AZ234" s="71">
        <v>17320.729999999989</v>
      </c>
      <c r="BA234" s="71">
        <v>143785.76</v>
      </c>
      <c r="BB234" s="71">
        <v>0</v>
      </c>
      <c r="BC234" s="71">
        <v>49.9</v>
      </c>
      <c r="BD234" s="71">
        <v>0</v>
      </c>
      <c r="BE234" s="71">
        <v>0</v>
      </c>
      <c r="BF234" s="71"/>
      <c r="BG234" s="72"/>
      <c r="BH234" s="71">
        <v>0.156</v>
      </c>
      <c r="BI234" s="71">
        <v>0</v>
      </c>
      <c r="BJ234" s="71">
        <v>845.09199999999998</v>
      </c>
      <c r="BK234" s="71">
        <v>289.12299999999999</v>
      </c>
      <c r="BL234" s="71">
        <v>30.780999999999999</v>
      </c>
      <c r="BM234" s="71">
        <v>0</v>
      </c>
      <c r="BN234" s="72"/>
      <c r="BO234" s="71">
        <v>1</v>
      </c>
      <c r="BP234" s="71">
        <v>0</v>
      </c>
      <c r="BQ234" s="71">
        <v>23</v>
      </c>
      <c r="BR234" s="71">
        <v>2</v>
      </c>
      <c r="BS234" s="71">
        <v>3</v>
      </c>
      <c r="BT234" s="71">
        <v>0</v>
      </c>
      <c r="BU234"/>
      <c r="BV234" s="70">
        <v>1142.2860000000001</v>
      </c>
      <c r="BW234" s="70">
        <v>0</v>
      </c>
      <c r="BX234" s="70">
        <v>15.847</v>
      </c>
      <c r="BY234" s="70">
        <v>0</v>
      </c>
      <c r="BZ234" s="70">
        <v>7.0190000000000001</v>
      </c>
      <c r="CA234" s="70">
        <v>0</v>
      </c>
      <c r="CB234" s="70">
        <v>0</v>
      </c>
      <c r="CC234" s="70">
        <v>0</v>
      </c>
      <c r="CD234" s="70">
        <v>0</v>
      </c>
    </row>
    <row r="235" spans="1:82">
      <c r="A235" s="70" t="s">
        <v>1888</v>
      </c>
      <c r="B235" s="70">
        <v>136</v>
      </c>
      <c r="C235" s="70">
        <v>17</v>
      </c>
      <c r="D235" s="70">
        <v>8</v>
      </c>
      <c r="E235" s="70">
        <v>2020</v>
      </c>
      <c r="F235" s="70" t="s">
        <v>159</v>
      </c>
      <c r="G235" s="1064" t="s">
        <v>1871</v>
      </c>
      <c r="H235" s="70" t="s">
        <v>1872</v>
      </c>
      <c r="I235" s="148"/>
      <c r="J235" s="71">
        <v>1780.404439741834</v>
      </c>
      <c r="K235" s="71">
        <v>8.5535181602473713</v>
      </c>
      <c r="L235" s="71">
        <v>41.842973380364349</v>
      </c>
      <c r="M235" s="71">
        <v>120.30393650444287</v>
      </c>
      <c r="N235" s="71">
        <v>163.93803890739795</v>
      </c>
      <c r="O235" s="71">
        <v>93.377437930740356</v>
      </c>
      <c r="P235" s="71">
        <v>96.69973893876174</v>
      </c>
      <c r="Q235" s="71">
        <v>6.3692321451683203</v>
      </c>
      <c r="R235" s="71">
        <v>39.196342574160496</v>
      </c>
      <c r="S235" s="71">
        <v>12.290378238754</v>
      </c>
      <c r="T235" s="72"/>
      <c r="U235" s="71">
        <v>72715240</v>
      </c>
      <c r="V235" s="71">
        <v>3957</v>
      </c>
      <c r="W235" s="71">
        <v>910</v>
      </c>
      <c r="X235" s="71">
        <v>30073</v>
      </c>
      <c r="Y235" s="71">
        <v>50854</v>
      </c>
      <c r="Z235" s="71">
        <v>66725</v>
      </c>
      <c r="AA235" s="71">
        <v>21342</v>
      </c>
      <c r="AB235" s="71">
        <v>108025</v>
      </c>
      <c r="AC235" s="71">
        <v>6948326.5</v>
      </c>
      <c r="AD235" s="71">
        <v>12.290378238754</v>
      </c>
      <c r="AE235" s="72"/>
      <c r="AF235" s="71">
        <v>854706975.8812741</v>
      </c>
      <c r="AG235" s="71">
        <v>5834889.0205515837</v>
      </c>
      <c r="AH235" s="71">
        <v>11858451.988158908</v>
      </c>
      <c r="AI235" s="71">
        <v>166315480.62744623</v>
      </c>
      <c r="AJ235" s="71">
        <v>260415143.11067551</v>
      </c>
      <c r="AK235" s="71"/>
      <c r="AL235" s="71"/>
      <c r="AM235" s="71">
        <v>14098462.682782268</v>
      </c>
      <c r="AN235" s="71"/>
      <c r="AO235" s="71"/>
      <c r="AP235" s="71">
        <v>1313229403.3108885</v>
      </c>
      <c r="AQ235" s="72"/>
      <c r="AR235" s="71">
        <v>3850</v>
      </c>
      <c r="AS235" s="71">
        <v>1273</v>
      </c>
      <c r="AT235" s="71">
        <v>0</v>
      </c>
      <c r="AU235" s="71">
        <v>1</v>
      </c>
      <c r="AV235" s="71">
        <v>0</v>
      </c>
      <c r="AW235" s="71">
        <v>0</v>
      </c>
      <c r="AX235" s="71"/>
      <c r="AY235" s="72"/>
      <c r="AZ235" s="71">
        <v>18443.57799999998</v>
      </c>
      <c r="BA235" s="71">
        <v>146903.86000000039</v>
      </c>
      <c r="BB235" s="71">
        <v>0</v>
      </c>
      <c r="BC235" s="71">
        <v>49.9</v>
      </c>
      <c r="BD235" s="71">
        <v>0</v>
      </c>
      <c r="BE235" s="71">
        <v>0</v>
      </c>
      <c r="BF235" s="71"/>
      <c r="BG235" s="72"/>
      <c r="BH235" s="71">
        <v>0.23100000000000001</v>
      </c>
      <c r="BI235" s="71">
        <v>0</v>
      </c>
      <c r="BJ235" s="71">
        <v>826.79600000000005</v>
      </c>
      <c r="BK235" s="71">
        <v>251.67</v>
      </c>
      <c r="BL235" s="71">
        <v>21.532</v>
      </c>
      <c r="BM235" s="71">
        <v>0</v>
      </c>
      <c r="BN235" s="72"/>
      <c r="BO235" s="71">
        <v>1</v>
      </c>
      <c r="BP235" s="71">
        <v>0</v>
      </c>
      <c r="BQ235" s="71">
        <v>23</v>
      </c>
      <c r="BR235" s="71">
        <v>2</v>
      </c>
      <c r="BS235" s="71">
        <v>3</v>
      </c>
      <c r="BT235" s="71">
        <v>0</v>
      </c>
      <c r="BU235"/>
      <c r="BV235" s="70">
        <v>1058.799</v>
      </c>
      <c r="BW235" s="70">
        <v>0</v>
      </c>
      <c r="BX235" s="70">
        <v>11.189</v>
      </c>
      <c r="BY235" s="70">
        <v>0</v>
      </c>
      <c r="BZ235" s="70">
        <v>6.2850000000000001</v>
      </c>
      <c r="CA235" s="70">
        <v>0</v>
      </c>
      <c r="CB235" s="70">
        <v>19.108000000000001</v>
      </c>
      <c r="CC235" s="70">
        <v>4.8479999999999999</v>
      </c>
      <c r="CD235" s="70">
        <v>0</v>
      </c>
    </row>
    <row r="236" spans="1:82">
      <c r="A236" s="70" t="s">
        <v>1889</v>
      </c>
      <c r="B236" s="70">
        <v>136</v>
      </c>
      <c r="C236" s="70">
        <v>18</v>
      </c>
      <c r="D236" s="70">
        <v>8</v>
      </c>
      <c r="E236" s="70">
        <v>2021</v>
      </c>
      <c r="F236" s="70" t="s">
        <v>160</v>
      </c>
      <c r="G236" s="1064" t="s">
        <v>1871</v>
      </c>
      <c r="H236" s="70" t="s">
        <v>1872</v>
      </c>
      <c r="I236" s="148"/>
      <c r="J236" s="71">
        <v>2017.2054629733159</v>
      </c>
      <c r="K236" s="71">
        <v>8.7399102923895224</v>
      </c>
      <c r="L236" s="71">
        <v>38.777793280809945</v>
      </c>
      <c r="M236" s="71">
        <v>115.72631063035428</v>
      </c>
      <c r="N236" s="71">
        <v>155.47958083316044</v>
      </c>
      <c r="O236" s="71">
        <v>90.370289650963358</v>
      </c>
      <c r="P236" s="71">
        <v>99.311993427494087</v>
      </c>
      <c r="Q236" s="71">
        <v>6.2381953285568601</v>
      </c>
      <c r="R236" s="71">
        <v>38.991067582237726</v>
      </c>
      <c r="S236" s="71">
        <v>13.24445597055</v>
      </c>
      <c r="T236" s="72"/>
      <c r="U236" s="71">
        <v>103432723</v>
      </c>
      <c r="V236" s="71">
        <v>3957</v>
      </c>
      <c r="W236" s="71">
        <v>910</v>
      </c>
      <c r="X236" s="71">
        <v>30073</v>
      </c>
      <c r="Y236" s="71">
        <v>50649</v>
      </c>
      <c r="Z236" s="71">
        <v>66491</v>
      </c>
      <c r="AA236" s="71">
        <v>21373</v>
      </c>
      <c r="AB236" s="71">
        <v>106842</v>
      </c>
      <c r="AC236" s="71">
        <v>6705389.9999999991</v>
      </c>
      <c r="AD236" s="71">
        <v>13.24445597055</v>
      </c>
      <c r="AE236" s="72"/>
      <c r="AF236" s="71">
        <v>961276267.15973639</v>
      </c>
      <c r="AG236" s="71">
        <v>6237187.725401517</v>
      </c>
      <c r="AH236" s="71">
        <v>11658299.509394266</v>
      </c>
      <c r="AI236" s="71">
        <v>179393090.73582688</v>
      </c>
      <c r="AJ236" s="71">
        <v>250058055.65786311</v>
      </c>
      <c r="AK236" s="71">
        <v>0</v>
      </c>
      <c r="AL236" s="71">
        <v>0</v>
      </c>
      <c r="AM236" s="71">
        <v>14024496.30116128</v>
      </c>
      <c r="AN236" s="71">
        <v>0</v>
      </c>
      <c r="AO236" s="71">
        <v>0</v>
      </c>
      <c r="AP236" s="71">
        <v>1422647397.0893836</v>
      </c>
      <c r="AQ236" s="72"/>
      <c r="AR236" s="71">
        <v>3997</v>
      </c>
      <c r="AS236" s="71">
        <v>1305</v>
      </c>
      <c r="AT236" s="71">
        <v>0</v>
      </c>
      <c r="AU236" s="71">
        <v>1</v>
      </c>
      <c r="AV236" s="71">
        <v>0</v>
      </c>
      <c r="AW236" s="71">
        <v>0</v>
      </c>
      <c r="AX236" s="71"/>
      <c r="AY236" s="72"/>
      <c r="AZ236" s="71">
        <v>19362.186999999962</v>
      </c>
      <c r="BA236" s="71">
        <v>148403.16000000029</v>
      </c>
      <c r="BB236" s="71">
        <v>0</v>
      </c>
      <c r="BC236" s="71">
        <v>49.9</v>
      </c>
      <c r="BD236" s="71">
        <v>0</v>
      </c>
      <c r="BE236" s="71">
        <v>0</v>
      </c>
      <c r="BF236" s="71"/>
      <c r="BG236" s="72"/>
      <c r="BH236" s="71">
        <v>0.315</v>
      </c>
      <c r="BI236" s="71">
        <v>0</v>
      </c>
      <c r="BJ236" s="71">
        <v>1013.373</v>
      </c>
      <c r="BK236" s="71">
        <v>299.91300000000001</v>
      </c>
      <c r="BL236" s="71">
        <v>25.15</v>
      </c>
      <c r="BM236" s="71">
        <v>0</v>
      </c>
      <c r="BN236" s="72"/>
      <c r="BO236" s="71">
        <v>1</v>
      </c>
      <c r="BP236" s="71">
        <v>0</v>
      </c>
      <c r="BQ236" s="71">
        <v>23</v>
      </c>
      <c r="BR236" s="71">
        <v>2</v>
      </c>
      <c r="BS236" s="71">
        <v>3</v>
      </c>
      <c r="BT236" s="71">
        <v>0</v>
      </c>
      <c r="BU236"/>
      <c r="BV236" s="70">
        <v>1285.0419999999999</v>
      </c>
      <c r="BW236" s="70">
        <v>0</v>
      </c>
      <c r="BX236" s="70">
        <v>11.237</v>
      </c>
      <c r="BY236" s="70">
        <v>0</v>
      </c>
      <c r="BZ236" s="70">
        <v>7.9189999999999996</v>
      </c>
      <c r="CA236" s="70">
        <v>0</v>
      </c>
      <c r="CB236" s="70">
        <v>28.263999999999999</v>
      </c>
      <c r="CC236" s="70">
        <v>6.2889999999999997</v>
      </c>
      <c r="CD236" s="70">
        <v>0</v>
      </c>
    </row>
    <row r="237" spans="1:82">
      <c r="A237" s="70" t="s">
        <v>1890</v>
      </c>
      <c r="B237" s="70">
        <v>136</v>
      </c>
      <c r="C237" s="70">
        <v>19</v>
      </c>
      <c r="D237" s="70">
        <v>8</v>
      </c>
      <c r="E237" s="70">
        <v>2022</v>
      </c>
      <c r="F237" s="70" t="s">
        <v>161</v>
      </c>
      <c r="G237" s="70" t="s">
        <v>1871</v>
      </c>
      <c r="H237" s="70" t="s">
        <v>1872</v>
      </c>
      <c r="I237" s="148"/>
      <c r="J237" s="71">
        <v>1658.8759084929452</v>
      </c>
      <c r="K237" s="71">
        <v>7.4293392371728668</v>
      </c>
      <c r="L237" s="71">
        <v>36.015715661807739</v>
      </c>
      <c r="M237" s="71">
        <v>95.437344213723492</v>
      </c>
      <c r="N237" s="71">
        <v>129.61116234229823</v>
      </c>
      <c r="O237" s="71">
        <v>95.134417958127983</v>
      </c>
      <c r="P237" s="71">
        <v>97.866540754309412</v>
      </c>
      <c r="Q237" s="71">
        <v>6.2175972862282114</v>
      </c>
      <c r="R237" s="71">
        <v>37.744943681351856</v>
      </c>
      <c r="S237" s="71">
        <v>11.483130374910001</v>
      </c>
      <c r="T237" s="72"/>
      <c r="U237" s="71">
        <v>116433796</v>
      </c>
      <c r="V237" s="71">
        <v>3957</v>
      </c>
      <c r="W237" s="71">
        <v>910</v>
      </c>
      <c r="X237" s="71">
        <v>30073</v>
      </c>
      <c r="Y237" s="71">
        <v>50664</v>
      </c>
      <c r="Z237" s="71">
        <v>66504</v>
      </c>
      <c r="AA237" s="71">
        <v>21383</v>
      </c>
      <c r="AB237" s="71">
        <v>105616</v>
      </c>
      <c r="AC237" s="71">
        <v>6572615.4999999981</v>
      </c>
      <c r="AD237" s="71">
        <v>11.483130374910001</v>
      </c>
      <c r="AE237" s="72"/>
      <c r="AF237" s="71">
        <v>1037341685.3217165</v>
      </c>
      <c r="AG237" s="71">
        <v>6162870.3534532841</v>
      </c>
      <c r="AH237" s="71">
        <v>12597220.75503579</v>
      </c>
      <c r="AI237" s="71">
        <v>164252424.25967062</v>
      </c>
      <c r="AJ237" s="71">
        <v>265965508.09078434</v>
      </c>
      <c r="AK237" s="71">
        <v>0</v>
      </c>
      <c r="AL237" s="71">
        <v>0</v>
      </c>
      <c r="AM237" s="71">
        <v>13637908.326101916</v>
      </c>
      <c r="AN237" s="71">
        <v>0</v>
      </c>
      <c r="AO237" s="71">
        <v>0</v>
      </c>
      <c r="AP237" s="71">
        <v>1499957617.1067624</v>
      </c>
      <c r="AQ237" s="72"/>
      <c r="AR237" s="71">
        <v>4216</v>
      </c>
      <c r="AS237" s="71">
        <v>1333</v>
      </c>
      <c r="AT237" s="71">
        <v>0</v>
      </c>
      <c r="AU237" s="71">
        <v>1</v>
      </c>
      <c r="AV237" s="71">
        <v>0</v>
      </c>
      <c r="AW237" s="71">
        <v>0</v>
      </c>
      <c r="AX237" s="71"/>
      <c r="AY237" s="72"/>
      <c r="AZ237" s="71">
        <v>20828.405999999934</v>
      </c>
      <c r="BA237" s="71">
        <v>149376.26000000018</v>
      </c>
      <c r="BB237" s="71">
        <v>0</v>
      </c>
      <c r="BC237" s="71">
        <v>49.9</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1891</v>
      </c>
      <c r="B238" s="70">
        <v>136</v>
      </c>
      <c r="C238" s="70">
        <v>20</v>
      </c>
      <c r="D238" s="70">
        <v>8</v>
      </c>
      <c r="E238" s="70">
        <v>2023</v>
      </c>
      <c r="F238" s="70" t="s">
        <v>1539</v>
      </c>
      <c r="G238" s="70" t="s">
        <v>1871</v>
      </c>
      <c r="H238" s="70" t="s">
        <v>1872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4468</v>
      </c>
      <c r="AS238" s="71">
        <v>1343</v>
      </c>
      <c r="AT238" s="71">
        <v>0</v>
      </c>
      <c r="AU238" s="71">
        <v>1</v>
      </c>
      <c r="AV238" s="71">
        <v>0</v>
      </c>
      <c r="AW238" s="71">
        <v>0</v>
      </c>
      <c r="AX238" s="71"/>
      <c r="AY238" s="72"/>
      <c r="AZ238" s="71">
        <v>22379.208999999904</v>
      </c>
      <c r="BA238" s="71">
        <v>150041.76000000015</v>
      </c>
      <c r="BB238" s="71">
        <v>0</v>
      </c>
      <c r="BC238" s="71">
        <v>49.9</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1892</v>
      </c>
      <c r="B239" s="70">
        <v>136</v>
      </c>
      <c r="C239" s="70">
        <v>21</v>
      </c>
      <c r="D239" s="70">
        <v>8</v>
      </c>
      <c r="E239" s="70">
        <v>2024</v>
      </c>
      <c r="F239" s="70" t="s">
        <v>1554</v>
      </c>
      <c r="G239" s="70" t="s">
        <v>1871</v>
      </c>
      <c r="H239" s="70" t="s">
        <v>1872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1893</v>
      </c>
      <c r="B240" s="70">
        <v>307</v>
      </c>
      <c r="C240" s="70">
        <v>1</v>
      </c>
      <c r="D240" s="70">
        <v>19</v>
      </c>
      <c r="E240" s="70">
        <v>1990</v>
      </c>
      <c r="F240" s="70" t="s">
        <v>787</v>
      </c>
      <c r="G240" s="70" t="s">
        <v>1894</v>
      </c>
      <c r="H240" s="70" t="s">
        <v>1895</v>
      </c>
      <c r="I240" s="148"/>
      <c r="J240" s="71">
        <v>67.395586894063413</v>
      </c>
      <c r="K240" s="71">
        <v>9.7877903455843587</v>
      </c>
      <c r="L240" s="71">
        <v>4.6468952989373147</v>
      </c>
      <c r="M240" s="71">
        <v>40.164915413205577</v>
      </c>
      <c r="N240" s="71">
        <v>46.995372227612307</v>
      </c>
      <c r="O240" s="71">
        <v>53.497141790007518</v>
      </c>
      <c r="P240" s="71">
        <v>67.052125876738117</v>
      </c>
      <c r="Q240" s="71">
        <v>4.7799392525496698</v>
      </c>
      <c r="R240" s="71">
        <v>0</v>
      </c>
      <c r="S240" s="71">
        <v>4.9169886035480816</v>
      </c>
      <c r="T240" s="72"/>
      <c r="U240" s="71">
        <v>1781234</v>
      </c>
      <c r="V240" s="71">
        <v>2378</v>
      </c>
      <c r="W240" s="71">
        <v>43</v>
      </c>
      <c r="X240" s="71">
        <v>14413</v>
      </c>
      <c r="Y240" s="71">
        <v>20605</v>
      </c>
      <c r="Z240" s="71">
        <v>22004</v>
      </c>
      <c r="AA240" s="71">
        <v>16281</v>
      </c>
      <c r="AB240" s="71">
        <v>77610</v>
      </c>
      <c r="AC240" s="71">
        <v>0</v>
      </c>
      <c r="AD240" s="71">
        <v>4.9169886035480816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1896</v>
      </c>
      <c r="B241" s="70">
        <v>308</v>
      </c>
      <c r="C241" s="70">
        <v>2</v>
      </c>
      <c r="D241" s="70">
        <v>19</v>
      </c>
      <c r="E241" s="70">
        <v>2005</v>
      </c>
      <c r="F241" s="70" t="s">
        <v>789</v>
      </c>
      <c r="G241" s="70" t="s">
        <v>1894</v>
      </c>
      <c r="H241" s="70" t="s">
        <v>1895</v>
      </c>
      <c r="I241" s="148"/>
      <c r="J241" s="71">
        <v>100.6477914383602</v>
      </c>
      <c r="K241" s="71">
        <v>4.1159081118194916</v>
      </c>
      <c r="L241" s="71">
        <v>15.90990157843645</v>
      </c>
      <c r="M241" s="71">
        <v>74.880290743810491</v>
      </c>
      <c r="N241" s="71">
        <v>93.10035760776114</v>
      </c>
      <c r="O241" s="71">
        <v>96.666557542948937</v>
      </c>
      <c r="P241" s="71">
        <v>77.451475350743067</v>
      </c>
      <c r="Q241" s="71">
        <v>5.8886038068345403</v>
      </c>
      <c r="R241" s="71">
        <v>0</v>
      </c>
      <c r="S241" s="71">
        <v>5.9124000000000008</v>
      </c>
      <c r="T241" s="72"/>
      <c r="U241" s="71">
        <v>3882359</v>
      </c>
      <c r="V241" s="71">
        <v>1981</v>
      </c>
      <c r="W241" s="71">
        <v>222</v>
      </c>
      <c r="X241" s="71">
        <v>16611</v>
      </c>
      <c r="Y241" s="71">
        <v>33848</v>
      </c>
      <c r="Z241" s="71">
        <v>46010</v>
      </c>
      <c r="AA241" s="71">
        <v>15402</v>
      </c>
      <c r="AB241" s="71">
        <v>99952</v>
      </c>
      <c r="AC241" s="71">
        <v>0</v>
      </c>
      <c r="AD241" s="71">
        <v>5.9124000000000008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1897</v>
      </c>
      <c r="B242" s="70">
        <v>309</v>
      </c>
      <c r="C242" s="70">
        <v>3</v>
      </c>
      <c r="D242" s="70">
        <v>19</v>
      </c>
      <c r="E242" s="70">
        <v>2006</v>
      </c>
      <c r="F242" s="70" t="s">
        <v>790</v>
      </c>
      <c r="G242" s="70" t="s">
        <v>1894</v>
      </c>
      <c r="H242" s="70" t="s">
        <v>1895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1898</v>
      </c>
      <c r="B243" s="70">
        <v>310</v>
      </c>
      <c r="C243" s="70">
        <v>4</v>
      </c>
      <c r="D243" s="70">
        <v>19</v>
      </c>
      <c r="E243" s="70">
        <v>2007</v>
      </c>
      <c r="F243" s="70" t="s">
        <v>791</v>
      </c>
      <c r="G243" s="70" t="s">
        <v>1894</v>
      </c>
      <c r="H243" s="70" t="s">
        <v>1895</v>
      </c>
      <c r="I243" s="148"/>
      <c r="J243" s="71">
        <v>93.023543936550894</v>
      </c>
      <c r="K243" s="71">
        <v>4.5180537461243651</v>
      </c>
      <c r="L243" s="71">
        <v>6.3997963639646924</v>
      </c>
      <c r="M243" s="71">
        <v>72.268450650040464</v>
      </c>
      <c r="N243" s="71">
        <v>95.640288398118301</v>
      </c>
      <c r="O243" s="71">
        <v>95.927317084630161</v>
      </c>
      <c r="P243" s="71">
        <v>76.934550248902354</v>
      </c>
      <c r="Q243" s="71">
        <v>6.2531438743672698</v>
      </c>
      <c r="R243" s="71">
        <v>0</v>
      </c>
      <c r="S243" s="71">
        <v>10.884517000000001</v>
      </c>
      <c r="T243" s="72"/>
      <c r="U243" s="71">
        <v>3974241</v>
      </c>
      <c r="V243" s="71">
        <v>2022</v>
      </c>
      <c r="W243" s="71">
        <v>90</v>
      </c>
      <c r="X243" s="71">
        <v>19097</v>
      </c>
      <c r="Y243" s="71">
        <v>35221</v>
      </c>
      <c r="Z243" s="71">
        <v>47464</v>
      </c>
      <c r="AA243" s="71">
        <v>15066</v>
      </c>
      <c r="AB243" s="71">
        <v>100527</v>
      </c>
      <c r="AC243" s="71">
        <v>0</v>
      </c>
      <c r="AD243" s="71">
        <v>10.884517000000001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1899</v>
      </c>
      <c r="B244" s="70">
        <v>311</v>
      </c>
      <c r="C244" s="70">
        <v>5</v>
      </c>
      <c r="D244" s="70">
        <v>19</v>
      </c>
      <c r="E244" s="70">
        <v>2008</v>
      </c>
      <c r="F244" s="70" t="s">
        <v>792</v>
      </c>
      <c r="G244" s="70" t="s">
        <v>1894</v>
      </c>
      <c r="H244" s="70" t="s">
        <v>1895</v>
      </c>
      <c r="I244" s="148"/>
      <c r="J244" s="71">
        <v>87.347651153033297</v>
      </c>
      <c r="K244" s="71">
        <v>3.528689459313799</v>
      </c>
      <c r="L244" s="71">
        <v>9.1997422765101309</v>
      </c>
      <c r="M244" s="71">
        <v>75.628332425270372</v>
      </c>
      <c r="N244" s="71">
        <v>91.102680643105259</v>
      </c>
      <c r="O244" s="71">
        <v>93.572762058208639</v>
      </c>
      <c r="P244" s="71">
        <v>74.816800586098282</v>
      </c>
      <c r="Q244" s="71">
        <v>6.1525080697735302</v>
      </c>
      <c r="R244" s="71">
        <v>0</v>
      </c>
      <c r="S244" s="71">
        <v>13.636440636</v>
      </c>
      <c r="T244" s="72"/>
      <c r="U244" s="71">
        <v>3854679</v>
      </c>
      <c r="V244" s="71">
        <v>2022</v>
      </c>
      <c r="W244" s="71">
        <v>149</v>
      </c>
      <c r="X244" s="71">
        <v>19097</v>
      </c>
      <c r="Y244" s="71">
        <v>35843</v>
      </c>
      <c r="Z244" s="71">
        <v>47924</v>
      </c>
      <c r="AA244" s="71">
        <v>14668</v>
      </c>
      <c r="AB244" s="71">
        <v>100536</v>
      </c>
      <c r="AC244" s="71">
        <v>0</v>
      </c>
      <c r="AD244" s="71">
        <v>13.636440636</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1900</v>
      </c>
      <c r="B245" s="70">
        <v>312</v>
      </c>
      <c r="C245" s="70">
        <v>6</v>
      </c>
      <c r="D245" s="70">
        <v>19</v>
      </c>
      <c r="E245" s="70">
        <v>2009</v>
      </c>
      <c r="F245" s="70" t="s">
        <v>176</v>
      </c>
      <c r="G245" s="70" t="s">
        <v>1894</v>
      </c>
      <c r="H245" s="70" t="s">
        <v>1895</v>
      </c>
      <c r="I245" s="148"/>
      <c r="J245" s="71">
        <v>79.557949307413352</v>
      </c>
      <c r="K245" s="71">
        <v>2.8163968783195639</v>
      </c>
      <c r="L245" s="71">
        <v>22.441093003991519</v>
      </c>
      <c r="M245" s="71">
        <v>77.901335777622108</v>
      </c>
      <c r="N245" s="71">
        <v>90.073182375243064</v>
      </c>
      <c r="O245" s="71">
        <v>96.456269324624657</v>
      </c>
      <c r="P245" s="71">
        <v>71.42653608357611</v>
      </c>
      <c r="Q245" s="71">
        <v>5.8693780393419299</v>
      </c>
      <c r="R245" s="71">
        <v>0</v>
      </c>
      <c r="S245" s="71">
        <v>11.5886391675</v>
      </c>
      <c r="T245" s="72"/>
      <c r="U245" s="71">
        <v>3592947</v>
      </c>
      <c r="V245" s="71">
        <v>2030</v>
      </c>
      <c r="W245" s="71">
        <v>529</v>
      </c>
      <c r="X245" s="71">
        <v>20743</v>
      </c>
      <c r="Y245" s="71">
        <v>36432</v>
      </c>
      <c r="Z245" s="71">
        <v>48761</v>
      </c>
      <c r="AA245" s="71">
        <v>14376</v>
      </c>
      <c r="AB245" s="71">
        <v>100680</v>
      </c>
      <c r="AC245" s="71">
        <v>0</v>
      </c>
      <c r="AD245" s="71">
        <v>11.5886391675</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11.2</v>
      </c>
      <c r="BK245" s="71">
        <v>0</v>
      </c>
      <c r="BL245" s="71">
        <v>7.68</v>
      </c>
      <c r="BM245" s="71">
        <v>0</v>
      </c>
      <c r="BN245" s="72"/>
      <c r="BO245" s="71">
        <v>0</v>
      </c>
      <c r="BP245" s="71">
        <v>0</v>
      </c>
      <c r="BQ245" s="71">
        <v>1</v>
      </c>
      <c r="BR245" s="71">
        <v>0</v>
      </c>
      <c r="BS245" s="71">
        <v>1</v>
      </c>
      <c r="BT245" s="71">
        <v>0</v>
      </c>
      <c r="BU245"/>
      <c r="BV245" s="70">
        <v>18.88</v>
      </c>
      <c r="BW245" s="70">
        <v>0</v>
      </c>
      <c r="BX245" s="70">
        <v>0</v>
      </c>
      <c r="BY245" s="70">
        <v>0</v>
      </c>
      <c r="BZ245" s="70">
        <v>0</v>
      </c>
      <c r="CA245" s="70">
        <v>0</v>
      </c>
      <c r="CB245" s="70">
        <v>0</v>
      </c>
      <c r="CC245" s="70">
        <v>0</v>
      </c>
      <c r="CD245" s="70">
        <v>0</v>
      </c>
    </row>
    <row r="246" spans="1:82">
      <c r="A246" s="70" t="s">
        <v>1901</v>
      </c>
      <c r="B246" s="70">
        <v>313</v>
      </c>
      <c r="C246" s="70">
        <v>7</v>
      </c>
      <c r="D246" s="70">
        <v>19</v>
      </c>
      <c r="E246" s="70">
        <v>2010</v>
      </c>
      <c r="F246" s="70" t="s">
        <v>177</v>
      </c>
      <c r="G246" s="70" t="s">
        <v>1894</v>
      </c>
      <c r="H246" s="70" t="s">
        <v>1895</v>
      </c>
      <c r="I246" s="148"/>
      <c r="J246" s="71">
        <v>83.671038302208316</v>
      </c>
      <c r="K246" s="71">
        <v>3.1557861995312511</v>
      </c>
      <c r="L246" s="71">
        <v>21.20466630676033</v>
      </c>
      <c r="M246" s="71">
        <v>81.939008956236393</v>
      </c>
      <c r="N246" s="71">
        <v>92.467043675802998</v>
      </c>
      <c r="O246" s="71">
        <v>96.785913241280454</v>
      </c>
      <c r="P246" s="71">
        <v>72.537512990676674</v>
      </c>
      <c r="Q246" s="71">
        <v>6.1055552920714504</v>
      </c>
      <c r="R246" s="71">
        <v>0</v>
      </c>
      <c r="S246" s="71">
        <v>11.724042736299999</v>
      </c>
      <c r="T246" s="72"/>
      <c r="U246" s="71">
        <v>3488263</v>
      </c>
      <c r="V246" s="71">
        <v>2030</v>
      </c>
      <c r="W246" s="71">
        <v>529</v>
      </c>
      <c r="X246" s="71">
        <v>20743</v>
      </c>
      <c r="Y246" s="71">
        <v>36888</v>
      </c>
      <c r="Z246" s="71">
        <v>49155</v>
      </c>
      <c r="AA246" s="71">
        <v>14235</v>
      </c>
      <c r="AB246" s="71">
        <v>100356</v>
      </c>
      <c r="AC246" s="71">
        <v>0</v>
      </c>
      <c r="AD246" s="71">
        <v>11.724042736299999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12.903</v>
      </c>
      <c r="BK246" s="71">
        <v>0</v>
      </c>
      <c r="BL246" s="71">
        <v>7.33</v>
      </c>
      <c r="BM246" s="71">
        <v>0</v>
      </c>
      <c r="BN246" s="72"/>
      <c r="BO246" s="71">
        <v>0</v>
      </c>
      <c r="BP246" s="71">
        <v>0</v>
      </c>
      <c r="BQ246" s="71">
        <v>1</v>
      </c>
      <c r="BR246" s="71">
        <v>0</v>
      </c>
      <c r="BS246" s="71">
        <v>1</v>
      </c>
      <c r="BT246" s="71">
        <v>0</v>
      </c>
      <c r="BU246"/>
      <c r="BV246" s="70">
        <v>20.233000000000001</v>
      </c>
      <c r="BW246" s="70">
        <v>0</v>
      </c>
      <c r="BX246" s="70">
        <v>0</v>
      </c>
      <c r="BY246" s="70">
        <v>0</v>
      </c>
      <c r="BZ246" s="70">
        <v>0</v>
      </c>
      <c r="CA246" s="70">
        <v>0</v>
      </c>
      <c r="CB246" s="70">
        <v>0</v>
      </c>
      <c r="CC246" s="70">
        <v>0</v>
      </c>
      <c r="CD246" s="70">
        <v>0</v>
      </c>
    </row>
    <row r="247" spans="1:82">
      <c r="A247" s="70" t="s">
        <v>1902</v>
      </c>
      <c r="B247" s="70">
        <v>314</v>
      </c>
      <c r="C247" s="70">
        <v>8</v>
      </c>
      <c r="D247" s="70">
        <v>19</v>
      </c>
      <c r="E247" s="70">
        <v>2011</v>
      </c>
      <c r="F247" s="70" t="s">
        <v>178</v>
      </c>
      <c r="G247" s="70" t="s">
        <v>1894</v>
      </c>
      <c r="H247" s="70" t="s">
        <v>1895</v>
      </c>
      <c r="I247" s="148"/>
      <c r="J247" s="71">
        <v>92.638853952373225</v>
      </c>
      <c r="K247" s="71">
        <v>5.1156011687244396</v>
      </c>
      <c r="L247" s="71">
        <v>23.845978978894689</v>
      </c>
      <c r="M247" s="71">
        <v>99.155340049579436</v>
      </c>
      <c r="N247" s="71">
        <v>114.38428561045831</v>
      </c>
      <c r="O247" s="71">
        <v>95.415933193009153</v>
      </c>
      <c r="P247" s="71">
        <v>69.911810925193379</v>
      </c>
      <c r="Q247" s="71">
        <v>7.0205112620366696</v>
      </c>
      <c r="R247" s="71">
        <v>0</v>
      </c>
      <c r="S247" s="71">
        <v>14.27689062016</v>
      </c>
      <c r="T247" s="72"/>
      <c r="U247" s="71">
        <v>3646901</v>
      </c>
      <c r="V247" s="71">
        <v>2030</v>
      </c>
      <c r="W247" s="71">
        <v>529</v>
      </c>
      <c r="X247" s="71">
        <v>20743</v>
      </c>
      <c r="Y247" s="71">
        <v>37398</v>
      </c>
      <c r="Z247" s="71">
        <v>49512</v>
      </c>
      <c r="AA247" s="71">
        <v>14128</v>
      </c>
      <c r="AB247" s="71">
        <v>100040</v>
      </c>
      <c r="AC247" s="71">
        <v>0</v>
      </c>
      <c r="AD247" s="71">
        <v>14.27689062016</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12.991</v>
      </c>
      <c r="BK247" s="71">
        <v>0</v>
      </c>
      <c r="BL247" s="71">
        <v>7.6</v>
      </c>
      <c r="BM247" s="71">
        <v>0</v>
      </c>
      <c r="BN247" s="72"/>
      <c r="BO247" s="71">
        <v>0</v>
      </c>
      <c r="BP247" s="71">
        <v>0</v>
      </c>
      <c r="BQ247" s="71">
        <v>1</v>
      </c>
      <c r="BR247" s="71">
        <v>0</v>
      </c>
      <c r="BS247" s="71">
        <v>1</v>
      </c>
      <c r="BT247" s="71">
        <v>0</v>
      </c>
      <c r="BU247"/>
      <c r="BV247" s="70">
        <v>20.591000000000001</v>
      </c>
      <c r="BW247" s="70">
        <v>0</v>
      </c>
      <c r="BX247" s="70">
        <v>0</v>
      </c>
      <c r="BY247" s="70">
        <v>0</v>
      </c>
      <c r="BZ247" s="70">
        <v>0</v>
      </c>
      <c r="CA247" s="70">
        <v>0</v>
      </c>
      <c r="CB247" s="70">
        <v>0</v>
      </c>
      <c r="CC247" s="70">
        <v>0</v>
      </c>
      <c r="CD247" s="70">
        <v>0</v>
      </c>
    </row>
    <row r="248" spans="1:82">
      <c r="A248" s="70" t="s">
        <v>1903</v>
      </c>
      <c r="B248" s="70">
        <v>315</v>
      </c>
      <c r="C248" s="70">
        <v>9</v>
      </c>
      <c r="D248" s="70">
        <v>19</v>
      </c>
      <c r="E248" s="70">
        <v>2012</v>
      </c>
      <c r="F248" s="70" t="s">
        <v>179</v>
      </c>
      <c r="G248" s="70" t="s">
        <v>1894</v>
      </c>
      <c r="H248" s="70" t="s">
        <v>1895</v>
      </c>
      <c r="I248" s="148"/>
      <c r="J248" s="71">
        <v>101.4745985185309</v>
      </c>
      <c r="K248" s="71">
        <v>4.7787417970150621</v>
      </c>
      <c r="L248" s="71">
        <v>24.40765172611345</v>
      </c>
      <c r="M248" s="71">
        <v>110.00197070131679</v>
      </c>
      <c r="N248" s="71">
        <v>134.87264752214239</v>
      </c>
      <c r="O248" s="71">
        <v>96.26731522840393</v>
      </c>
      <c r="P248" s="71">
        <v>70.205065621462495</v>
      </c>
      <c r="Q248" s="71">
        <v>7.64716298408944</v>
      </c>
      <c r="R248" s="71">
        <v>0</v>
      </c>
      <c r="S248" s="71">
        <v>15.07360535296</v>
      </c>
      <c r="T248" s="72"/>
      <c r="U248" s="71">
        <v>3842937</v>
      </c>
      <c r="V248" s="71">
        <v>2030</v>
      </c>
      <c r="W248" s="71">
        <v>529</v>
      </c>
      <c r="X248" s="71">
        <v>20743</v>
      </c>
      <c r="Y248" s="71">
        <v>38151</v>
      </c>
      <c r="Z248" s="71">
        <v>50350</v>
      </c>
      <c r="AA248" s="71">
        <v>14107</v>
      </c>
      <c r="AB248" s="71">
        <v>100296</v>
      </c>
      <c r="AC248" s="71">
        <v>0</v>
      </c>
      <c r="AD248" s="71">
        <v>15.07360535296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13.923999999999999</v>
      </c>
      <c r="BK248" s="71">
        <v>0</v>
      </c>
      <c r="BL248" s="71">
        <v>8.1300000000000008</v>
      </c>
      <c r="BM248" s="71">
        <v>0</v>
      </c>
      <c r="BN248" s="72"/>
      <c r="BO248" s="71">
        <v>0</v>
      </c>
      <c r="BP248" s="71">
        <v>0</v>
      </c>
      <c r="BQ248" s="71">
        <v>1</v>
      </c>
      <c r="BR248" s="71">
        <v>0</v>
      </c>
      <c r="BS248" s="71">
        <v>1</v>
      </c>
      <c r="BT248" s="71">
        <v>0</v>
      </c>
      <c r="BU248"/>
      <c r="BV248" s="70">
        <v>22.053999999999998</v>
      </c>
      <c r="BW248" s="70">
        <v>0</v>
      </c>
      <c r="BX248" s="70">
        <v>0</v>
      </c>
      <c r="BY248" s="70">
        <v>0</v>
      </c>
      <c r="BZ248" s="70">
        <v>0</v>
      </c>
      <c r="CA248" s="70">
        <v>0</v>
      </c>
      <c r="CB248" s="70">
        <v>0</v>
      </c>
      <c r="CC248" s="70">
        <v>0</v>
      </c>
      <c r="CD248" s="70">
        <v>0</v>
      </c>
    </row>
    <row r="249" spans="1:82">
      <c r="A249" s="70" t="s">
        <v>1904</v>
      </c>
      <c r="B249" s="70">
        <v>316</v>
      </c>
      <c r="C249" s="70">
        <v>10</v>
      </c>
      <c r="D249" s="70">
        <v>19</v>
      </c>
      <c r="E249" s="70">
        <v>2013</v>
      </c>
      <c r="F249" s="70" t="s">
        <v>180</v>
      </c>
      <c r="G249" s="70" t="s">
        <v>1894</v>
      </c>
      <c r="H249" s="70" t="s">
        <v>1895</v>
      </c>
      <c r="I249" s="148"/>
      <c r="J249" s="71">
        <v>97.235860304686284</v>
      </c>
      <c r="K249" s="71">
        <v>3.9798582638300859</v>
      </c>
      <c r="L249" s="71">
        <v>23.45555775517548</v>
      </c>
      <c r="M249" s="71">
        <v>108.9840605661085</v>
      </c>
      <c r="N249" s="71">
        <v>130.17730113031439</v>
      </c>
      <c r="O249" s="71">
        <v>93.395596555534468</v>
      </c>
      <c r="P249" s="71">
        <v>70.129914071298231</v>
      </c>
      <c r="Q249" s="71">
        <v>7.7658124981689598</v>
      </c>
      <c r="R249" s="71">
        <v>0</v>
      </c>
      <c r="S249" s="71">
        <v>12.56736252284</v>
      </c>
      <c r="T249" s="72"/>
      <c r="U249" s="71">
        <v>3698773</v>
      </c>
      <c r="V249" s="71">
        <v>2030</v>
      </c>
      <c r="W249" s="71">
        <v>529</v>
      </c>
      <c r="X249" s="71">
        <v>20743</v>
      </c>
      <c r="Y249" s="71">
        <v>38641</v>
      </c>
      <c r="Z249" s="71">
        <v>51029</v>
      </c>
      <c r="AA249" s="71">
        <v>14039</v>
      </c>
      <c r="AB249" s="71">
        <v>100392</v>
      </c>
      <c r="AC249" s="71">
        <v>0</v>
      </c>
      <c r="AD249" s="71">
        <v>12.56736252284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14.877000000000001</v>
      </c>
      <c r="BK249" s="71">
        <v>0</v>
      </c>
      <c r="BL249" s="71">
        <v>28.238</v>
      </c>
      <c r="BM249" s="71">
        <v>0</v>
      </c>
      <c r="BN249" s="72"/>
      <c r="BO249" s="71">
        <v>0</v>
      </c>
      <c r="BP249" s="71">
        <v>0</v>
      </c>
      <c r="BQ249" s="71">
        <v>1</v>
      </c>
      <c r="BR249" s="71">
        <v>0</v>
      </c>
      <c r="BS249" s="71">
        <v>1</v>
      </c>
      <c r="BT249" s="71">
        <v>0</v>
      </c>
      <c r="BU249"/>
      <c r="BV249" s="70">
        <v>24.094999999999999</v>
      </c>
      <c r="BW249" s="70">
        <v>0</v>
      </c>
      <c r="BX249" s="70">
        <v>19.02</v>
      </c>
      <c r="BY249" s="70">
        <v>0</v>
      </c>
      <c r="BZ249" s="70">
        <v>0</v>
      </c>
      <c r="CA249" s="70">
        <v>0</v>
      </c>
      <c r="CB249" s="70">
        <v>0</v>
      </c>
      <c r="CC249" s="70">
        <v>0</v>
      </c>
      <c r="CD249" s="70">
        <v>0</v>
      </c>
    </row>
    <row r="250" spans="1:82">
      <c r="A250" s="70" t="s">
        <v>1905</v>
      </c>
      <c r="B250" s="70">
        <v>317</v>
      </c>
      <c r="C250" s="70">
        <v>11</v>
      </c>
      <c r="D250" s="70">
        <v>19</v>
      </c>
      <c r="E250" s="70">
        <v>2014</v>
      </c>
      <c r="F250" s="70" t="s">
        <v>181</v>
      </c>
      <c r="G250" s="70" t="s">
        <v>1894</v>
      </c>
      <c r="H250" s="70" t="s">
        <v>1895</v>
      </c>
      <c r="I250" s="148"/>
      <c r="J250" s="71">
        <v>106.14371490131769</v>
      </c>
      <c r="K250" s="71">
        <v>4.6551170672245101</v>
      </c>
      <c r="L250" s="71">
        <v>25.190292493044691</v>
      </c>
      <c r="M250" s="71">
        <v>107.02864723305009</v>
      </c>
      <c r="N250" s="71">
        <v>115.19980358020599</v>
      </c>
      <c r="O250" s="71">
        <v>89.43717003673305</v>
      </c>
      <c r="P250" s="71">
        <v>70.077668341901315</v>
      </c>
      <c r="Q250" s="71">
        <v>7.4320575290278104</v>
      </c>
      <c r="R250" s="71">
        <v>0</v>
      </c>
      <c r="S250" s="71">
        <v>11.7348053925</v>
      </c>
      <c r="T250" s="72"/>
      <c r="U250" s="71">
        <v>4118965</v>
      </c>
      <c r="V250" s="71">
        <v>1821</v>
      </c>
      <c r="W250" s="71">
        <v>578</v>
      </c>
      <c r="X250" s="71">
        <v>20825</v>
      </c>
      <c r="Y250" s="71">
        <v>39108</v>
      </c>
      <c r="Z250" s="71">
        <v>51467</v>
      </c>
      <c r="AA250" s="71">
        <v>13956</v>
      </c>
      <c r="AB250" s="71">
        <v>100139</v>
      </c>
      <c r="AC250" s="71">
        <v>0</v>
      </c>
      <c r="AD250" s="71">
        <v>11.7348053925</v>
      </c>
      <c r="AE250" s="72"/>
      <c r="AF250" s="71"/>
      <c r="AG250" s="71"/>
      <c r="AH250" s="71"/>
      <c r="AI250" s="71"/>
      <c r="AJ250" s="71"/>
      <c r="AK250" s="71"/>
      <c r="AL250" s="71"/>
      <c r="AM250" s="71"/>
      <c r="AN250" s="71"/>
      <c r="AO250" s="71"/>
      <c r="AP250" s="71"/>
      <c r="AQ250" s="72"/>
      <c r="AR250" s="71">
        <v>2601</v>
      </c>
      <c r="AS250" s="71">
        <v>257</v>
      </c>
      <c r="AT250" s="71">
        <v>0</v>
      </c>
      <c r="AU250" s="71">
        <v>4</v>
      </c>
      <c r="AV250" s="71">
        <v>0</v>
      </c>
      <c r="AW250" s="71">
        <v>0</v>
      </c>
      <c r="AX250" s="71"/>
      <c r="AY250" s="72"/>
      <c r="AZ250" s="71">
        <v>11258.031999999999</v>
      </c>
      <c r="BA250" s="71">
        <v>9712.33</v>
      </c>
      <c r="BB250" s="71">
        <v>0</v>
      </c>
      <c r="BC250" s="71">
        <v>54</v>
      </c>
      <c r="BD250" s="71">
        <v>0</v>
      </c>
      <c r="BE250" s="71">
        <v>0</v>
      </c>
      <c r="BF250" s="71"/>
      <c r="BG250" s="72"/>
      <c r="BH250" s="71">
        <v>0</v>
      </c>
      <c r="BI250" s="71">
        <v>0</v>
      </c>
      <c r="BJ250" s="71">
        <v>15.239000000000001</v>
      </c>
      <c r="BK250" s="71">
        <v>0</v>
      </c>
      <c r="BL250" s="71">
        <v>27.582000000000001</v>
      </c>
      <c r="BM250" s="71">
        <v>0</v>
      </c>
      <c r="BN250" s="72"/>
      <c r="BO250" s="71">
        <v>0</v>
      </c>
      <c r="BP250" s="71">
        <v>0</v>
      </c>
      <c r="BQ250" s="71">
        <v>1</v>
      </c>
      <c r="BR250" s="71">
        <v>0</v>
      </c>
      <c r="BS250" s="71">
        <v>1</v>
      </c>
      <c r="BT250" s="71">
        <v>0</v>
      </c>
      <c r="BU250"/>
      <c r="BV250" s="70">
        <v>24.221</v>
      </c>
      <c r="BW250" s="70">
        <v>0</v>
      </c>
      <c r="BX250" s="70">
        <v>18.600000000000001</v>
      </c>
      <c r="BY250" s="70">
        <v>0</v>
      </c>
      <c r="BZ250" s="70">
        <v>0</v>
      </c>
      <c r="CA250" s="70">
        <v>0</v>
      </c>
      <c r="CB250" s="70">
        <v>0</v>
      </c>
      <c r="CC250" s="70">
        <v>0</v>
      </c>
      <c r="CD250" s="70">
        <v>0</v>
      </c>
    </row>
    <row r="251" spans="1:82">
      <c r="A251" s="70" t="s">
        <v>1906</v>
      </c>
      <c r="B251" s="70">
        <v>318</v>
      </c>
      <c r="C251" s="70">
        <v>12</v>
      </c>
      <c r="D251" s="70">
        <v>19</v>
      </c>
      <c r="E251" s="70">
        <v>2015</v>
      </c>
      <c r="F251" s="70" t="s">
        <v>182</v>
      </c>
      <c r="G251" s="70" t="s">
        <v>1894</v>
      </c>
      <c r="H251" s="70" t="s">
        <v>1895</v>
      </c>
      <c r="I251" s="148"/>
      <c r="J251" s="71">
        <v>98.080246678729367</v>
      </c>
      <c r="K251" s="71">
        <v>4.1797516398032757</v>
      </c>
      <c r="L251" s="71">
        <v>25.196026621542419</v>
      </c>
      <c r="M251" s="71">
        <v>102.42818050172021</v>
      </c>
      <c r="N251" s="71">
        <v>103.5198199974562</v>
      </c>
      <c r="O251" s="71">
        <v>89.581209606228981</v>
      </c>
      <c r="P251" s="71">
        <v>70.062679648134733</v>
      </c>
      <c r="Q251" s="71">
        <v>7.2745608307060499</v>
      </c>
      <c r="R251" s="71">
        <v>0</v>
      </c>
      <c r="S251" s="71">
        <v>16.996089983459999</v>
      </c>
      <c r="T251" s="72"/>
      <c r="U251" s="71">
        <v>4344644</v>
      </c>
      <c r="V251" s="71">
        <v>1821</v>
      </c>
      <c r="W251" s="71">
        <v>578</v>
      </c>
      <c r="X251" s="71">
        <v>20825</v>
      </c>
      <c r="Y251" s="71">
        <v>39648</v>
      </c>
      <c r="Z251" s="71">
        <v>52046</v>
      </c>
      <c r="AA251" s="71">
        <v>13942</v>
      </c>
      <c r="AB251" s="71">
        <v>100126</v>
      </c>
      <c r="AC251" s="71">
        <v>0</v>
      </c>
      <c r="AD251" s="71">
        <v>16.996089983459999</v>
      </c>
      <c r="AE251" s="72"/>
      <c r="AF251" s="71">
        <v>49851766.780934557</v>
      </c>
      <c r="AG251" s="71">
        <v>3352122.5342507451</v>
      </c>
      <c r="AH251" s="71">
        <v>4732471.2207887312</v>
      </c>
      <c r="AI251" s="71">
        <v>128730095.5713241</v>
      </c>
      <c r="AJ251" s="71">
        <v>165247147.43135259</v>
      </c>
      <c r="AK251" s="71">
        <v>0</v>
      </c>
      <c r="AL251" s="71">
        <v>0</v>
      </c>
      <c r="AM251" s="71">
        <v>13721848.287226981</v>
      </c>
      <c r="AN251" s="71">
        <v>0</v>
      </c>
      <c r="AO251" s="71">
        <v>0</v>
      </c>
      <c r="AP251" s="71">
        <v>365635451.82587773</v>
      </c>
      <c r="AQ251" s="72"/>
      <c r="AR251" s="71">
        <v>2802</v>
      </c>
      <c r="AS251" s="71">
        <v>298</v>
      </c>
      <c r="AT251" s="71">
        <v>0</v>
      </c>
      <c r="AU251" s="71">
        <v>4</v>
      </c>
      <c r="AV251" s="71">
        <v>0</v>
      </c>
      <c r="AW251" s="71">
        <v>0</v>
      </c>
      <c r="AX251" s="71"/>
      <c r="AY251" s="72"/>
      <c r="AZ251" s="71">
        <v>12290.072</v>
      </c>
      <c r="BA251" s="71">
        <v>16174.63</v>
      </c>
      <c r="BB251" s="71">
        <v>0</v>
      </c>
      <c r="BC251" s="71">
        <v>54</v>
      </c>
      <c r="BD251" s="71">
        <v>0</v>
      </c>
      <c r="BE251" s="71">
        <v>0</v>
      </c>
      <c r="BF251" s="71"/>
      <c r="BG251" s="72"/>
      <c r="BH251" s="71">
        <v>0</v>
      </c>
      <c r="BI251" s="71">
        <v>0</v>
      </c>
      <c r="BJ251" s="71">
        <v>14.028</v>
      </c>
      <c r="BK251" s="71">
        <v>0</v>
      </c>
      <c r="BL251" s="71">
        <v>35.796999999999997</v>
      </c>
      <c r="BM251" s="71">
        <v>0</v>
      </c>
      <c r="BN251" s="72"/>
      <c r="BO251" s="71">
        <v>0</v>
      </c>
      <c r="BP251" s="71">
        <v>0</v>
      </c>
      <c r="BQ251" s="71">
        <v>1</v>
      </c>
      <c r="BR251" s="71">
        <v>0</v>
      </c>
      <c r="BS251" s="71">
        <v>1</v>
      </c>
      <c r="BT251" s="71">
        <v>0</v>
      </c>
      <c r="BU251"/>
      <c r="BV251" s="70">
        <v>23.055</v>
      </c>
      <c r="BW251" s="70">
        <v>0</v>
      </c>
      <c r="BX251" s="70">
        <v>26.77</v>
      </c>
      <c r="BY251" s="70">
        <v>0</v>
      </c>
      <c r="BZ251" s="70">
        <v>0</v>
      </c>
      <c r="CA251" s="70">
        <v>0</v>
      </c>
      <c r="CB251" s="70">
        <v>0</v>
      </c>
      <c r="CC251" s="70">
        <v>0</v>
      </c>
      <c r="CD251" s="70">
        <v>0</v>
      </c>
    </row>
    <row r="252" spans="1:82">
      <c r="A252" s="70" t="s">
        <v>1907</v>
      </c>
      <c r="B252" s="70">
        <v>319</v>
      </c>
      <c r="C252" s="70">
        <v>13</v>
      </c>
      <c r="D252" s="70">
        <v>19</v>
      </c>
      <c r="E252" s="70">
        <v>2016</v>
      </c>
      <c r="F252" s="70" t="s">
        <v>155</v>
      </c>
      <c r="G252" s="70" t="s">
        <v>1894</v>
      </c>
      <c r="H252" s="70" t="s">
        <v>1895</v>
      </c>
      <c r="I252" s="148"/>
      <c r="J252" s="71">
        <v>129.36337344039541</v>
      </c>
      <c r="K252" s="71">
        <v>4.065722061243914</v>
      </c>
      <c r="L252" s="71">
        <v>23.786177127371577</v>
      </c>
      <c r="M252" s="71">
        <v>83.297199357865409</v>
      </c>
      <c r="N252" s="71">
        <v>104.49262780265317</v>
      </c>
      <c r="O252" s="71">
        <v>89.5985714821187</v>
      </c>
      <c r="P252" s="71">
        <v>67.511941273773672</v>
      </c>
      <c r="Q252" s="71">
        <v>7.0802957358706244</v>
      </c>
      <c r="R252" s="71">
        <v>0</v>
      </c>
      <c r="S252" s="71">
        <v>15.473750602309998</v>
      </c>
      <c r="T252" s="72"/>
      <c r="U252" s="71">
        <v>6061126</v>
      </c>
      <c r="V252" s="71">
        <v>1821</v>
      </c>
      <c r="W252" s="71">
        <v>578</v>
      </c>
      <c r="X252" s="71">
        <v>20825</v>
      </c>
      <c r="Y252" s="71">
        <v>40247</v>
      </c>
      <c r="Z252" s="71">
        <v>52696</v>
      </c>
      <c r="AA252" s="71">
        <v>13895</v>
      </c>
      <c r="AB252" s="71">
        <v>100242</v>
      </c>
      <c r="AC252" s="71">
        <v>0</v>
      </c>
      <c r="AD252" s="71">
        <v>15.47375060231</v>
      </c>
      <c r="AE252" s="72"/>
      <c r="AF252" s="71">
        <v>67757557.806468204</v>
      </c>
      <c r="AG252" s="71">
        <v>3377746.9300860362</v>
      </c>
      <c r="AH252" s="71">
        <v>3510009.152555617</v>
      </c>
      <c r="AI252" s="71">
        <v>133844910.24865261</v>
      </c>
      <c r="AJ252" s="71">
        <v>174866772.1300374</v>
      </c>
      <c r="AK252" s="71">
        <v>0</v>
      </c>
      <c r="AL252" s="71">
        <v>0</v>
      </c>
      <c r="AM252" s="71">
        <v>13748418.48102146</v>
      </c>
      <c r="AN252" s="71">
        <v>0</v>
      </c>
      <c r="AO252" s="71">
        <v>0</v>
      </c>
      <c r="AP252" s="71">
        <v>397105414.74882132</v>
      </c>
      <c r="AQ252" s="72"/>
      <c r="AR252" s="71">
        <v>3048</v>
      </c>
      <c r="AS252" s="71">
        <v>367</v>
      </c>
      <c r="AT252" s="71">
        <v>0</v>
      </c>
      <c r="AU252" s="71">
        <v>5</v>
      </c>
      <c r="AV252" s="71">
        <v>0</v>
      </c>
      <c r="AW252" s="71">
        <v>0</v>
      </c>
      <c r="AX252" s="71"/>
      <c r="AY252" s="72"/>
      <c r="AZ252" s="71">
        <v>13541.781999999999</v>
      </c>
      <c r="BA252" s="71">
        <v>19113.13</v>
      </c>
      <c r="BB252" s="71">
        <v>0</v>
      </c>
      <c r="BC252" s="71">
        <v>164</v>
      </c>
      <c r="BD252" s="71">
        <v>0</v>
      </c>
      <c r="BE252" s="71">
        <v>0</v>
      </c>
      <c r="BF252" s="71"/>
      <c r="BG252" s="72"/>
      <c r="BH252" s="71">
        <v>0</v>
      </c>
      <c r="BI252" s="71">
        <v>0</v>
      </c>
      <c r="BJ252" s="71">
        <v>17.105</v>
      </c>
      <c r="BK252" s="71">
        <v>0</v>
      </c>
      <c r="BL252" s="71">
        <v>34.026000000000003</v>
      </c>
      <c r="BM252" s="71">
        <v>0</v>
      </c>
      <c r="BN252" s="72"/>
      <c r="BO252" s="71">
        <v>0</v>
      </c>
      <c r="BP252" s="71">
        <v>0</v>
      </c>
      <c r="BQ252" s="71">
        <v>1</v>
      </c>
      <c r="BR252" s="71">
        <v>0</v>
      </c>
      <c r="BS252" s="71">
        <v>1</v>
      </c>
      <c r="BT252" s="71">
        <v>0</v>
      </c>
      <c r="BU252"/>
      <c r="BV252" s="70">
        <v>26.097999999999999</v>
      </c>
      <c r="BW252" s="70">
        <v>0</v>
      </c>
      <c r="BX252" s="70">
        <v>25.033000000000001</v>
      </c>
      <c r="BY252" s="70">
        <v>0</v>
      </c>
      <c r="BZ252" s="70">
        <v>0</v>
      </c>
      <c r="CA252" s="70">
        <v>0</v>
      </c>
      <c r="CB252" s="70">
        <v>0</v>
      </c>
      <c r="CC252" s="70">
        <v>0</v>
      </c>
      <c r="CD252" s="70">
        <v>0</v>
      </c>
    </row>
    <row r="253" spans="1:82">
      <c r="A253" s="70" t="s">
        <v>1908</v>
      </c>
      <c r="B253" s="70">
        <v>320</v>
      </c>
      <c r="C253" s="70">
        <v>14</v>
      </c>
      <c r="D253" s="70">
        <v>19</v>
      </c>
      <c r="E253" s="70">
        <v>2017</v>
      </c>
      <c r="F253" s="70" t="s">
        <v>156</v>
      </c>
      <c r="G253" s="70" t="s">
        <v>1894</v>
      </c>
      <c r="H253" s="70" t="s">
        <v>1895</v>
      </c>
      <c r="I253" s="148"/>
      <c r="J253" s="71">
        <v>139.45848289566035</v>
      </c>
      <c r="K253" s="71">
        <v>4.1772220845358659</v>
      </c>
      <c r="L253" s="71">
        <v>23.594088105084914</v>
      </c>
      <c r="M253" s="71">
        <v>77.55509861230199</v>
      </c>
      <c r="N253" s="71">
        <v>98.701296455725782</v>
      </c>
      <c r="O253" s="71">
        <v>89.894383174476332</v>
      </c>
      <c r="P253" s="71">
        <v>66.74149323319007</v>
      </c>
      <c r="Q253" s="71">
        <v>6.8815013703700503</v>
      </c>
      <c r="R253" s="71">
        <v>0</v>
      </c>
      <c r="S253" s="71">
        <v>13.479713562000001</v>
      </c>
      <c r="T253" s="72"/>
      <c r="U253" s="71">
        <v>7027495</v>
      </c>
      <c r="V253" s="71">
        <v>1821</v>
      </c>
      <c r="W253" s="71">
        <v>578</v>
      </c>
      <c r="X253" s="71">
        <v>20825</v>
      </c>
      <c r="Y253" s="71">
        <v>41075</v>
      </c>
      <c r="Z253" s="71">
        <v>53747</v>
      </c>
      <c r="AA253" s="71">
        <v>13824</v>
      </c>
      <c r="AB253" s="71">
        <v>100750</v>
      </c>
      <c r="AC253" s="71">
        <v>0</v>
      </c>
      <c r="AD253" s="71">
        <v>13.479713562000001</v>
      </c>
      <c r="AE253" s="72"/>
      <c r="AF253" s="71">
        <v>74814534.787948251</v>
      </c>
      <c r="AG253" s="71">
        <v>3419436.7803126369</v>
      </c>
      <c r="AH253" s="71">
        <v>4710123.8591684084</v>
      </c>
      <c r="AI253" s="71">
        <v>127172164.68476561</v>
      </c>
      <c r="AJ253" s="71">
        <v>181998281.51291949</v>
      </c>
      <c r="AK253" s="71">
        <v>0</v>
      </c>
      <c r="AL253" s="71">
        <v>0</v>
      </c>
      <c r="AM253" s="71">
        <v>13839713.37917448</v>
      </c>
      <c r="AN253" s="71">
        <v>0</v>
      </c>
      <c r="AO253" s="71">
        <v>0</v>
      </c>
      <c r="AP253" s="71">
        <v>405954255.00428885</v>
      </c>
      <c r="AQ253" s="72"/>
      <c r="AR253" s="71">
        <v>3262</v>
      </c>
      <c r="AS253" s="71">
        <v>425</v>
      </c>
      <c r="AT253" s="71">
        <v>0</v>
      </c>
      <c r="AU253" s="71">
        <v>5</v>
      </c>
      <c r="AV253" s="71">
        <v>0</v>
      </c>
      <c r="AW253" s="71">
        <v>0</v>
      </c>
      <c r="AX253" s="71"/>
      <c r="AY253" s="72"/>
      <c r="AZ253" s="71">
        <v>14639.022000000001</v>
      </c>
      <c r="BA253" s="71">
        <v>21620.029999999992</v>
      </c>
      <c r="BB253" s="71">
        <v>0</v>
      </c>
      <c r="BC253" s="71">
        <v>164</v>
      </c>
      <c r="BD253" s="71">
        <v>0</v>
      </c>
      <c r="BE253" s="71">
        <v>0</v>
      </c>
      <c r="BF253" s="71"/>
      <c r="BG253" s="72"/>
      <c r="BH253" s="71">
        <v>0</v>
      </c>
      <c r="BI253" s="71">
        <v>0</v>
      </c>
      <c r="BJ253" s="71">
        <v>19.523</v>
      </c>
      <c r="BK253" s="71">
        <v>0</v>
      </c>
      <c r="BL253" s="71">
        <v>28.248000000000001</v>
      </c>
      <c r="BM253" s="71">
        <v>0</v>
      </c>
      <c r="BN253" s="72"/>
      <c r="BO253" s="71">
        <v>0</v>
      </c>
      <c r="BP253" s="71">
        <v>0</v>
      </c>
      <c r="BQ253" s="71">
        <v>1</v>
      </c>
      <c r="BR253" s="71">
        <v>0</v>
      </c>
      <c r="BS253" s="71">
        <v>1</v>
      </c>
      <c r="BT253" s="71">
        <v>0</v>
      </c>
      <c r="BU253"/>
      <c r="BV253" s="70">
        <v>27.962</v>
      </c>
      <c r="BW253" s="70">
        <v>0</v>
      </c>
      <c r="BX253" s="70">
        <v>19.809000000000001</v>
      </c>
      <c r="BY253" s="70">
        <v>0</v>
      </c>
      <c r="BZ253" s="70">
        <v>0</v>
      </c>
      <c r="CA253" s="70">
        <v>0</v>
      </c>
      <c r="CB253" s="70">
        <v>0</v>
      </c>
      <c r="CC253" s="70">
        <v>0</v>
      </c>
      <c r="CD253" s="70">
        <v>0</v>
      </c>
    </row>
    <row r="254" spans="1:82">
      <c r="A254" s="70" t="s">
        <v>1909</v>
      </c>
      <c r="B254" s="70">
        <v>321</v>
      </c>
      <c r="C254" s="70">
        <v>15</v>
      </c>
      <c r="D254" s="70">
        <v>19</v>
      </c>
      <c r="E254" s="70">
        <v>2018</v>
      </c>
      <c r="F254" s="70" t="s">
        <v>183</v>
      </c>
      <c r="G254" s="1064" t="s">
        <v>1894</v>
      </c>
      <c r="H254" s="70" t="s">
        <v>1895</v>
      </c>
      <c r="I254" s="148"/>
      <c r="J254" s="71">
        <v>105.93102119908966</v>
      </c>
      <c r="K254" s="71">
        <v>3.5251554858570717</v>
      </c>
      <c r="L254" s="71">
        <v>21.30812055407635</v>
      </c>
      <c r="M254" s="71">
        <v>70.760459426175146</v>
      </c>
      <c r="N254" s="71">
        <v>70.099058378087449</v>
      </c>
      <c r="O254" s="71">
        <v>88.773292629562135</v>
      </c>
      <c r="P254" s="71">
        <v>66.153610730687575</v>
      </c>
      <c r="Q254" s="71">
        <v>6.4431687597642897</v>
      </c>
      <c r="R254" s="71">
        <v>0</v>
      </c>
      <c r="S254" s="71">
        <v>17.019425404800003</v>
      </c>
      <c r="T254" s="72"/>
      <c r="U254" s="71">
        <v>5890791</v>
      </c>
      <c r="V254" s="71">
        <v>1821</v>
      </c>
      <c r="W254" s="71">
        <v>578</v>
      </c>
      <c r="X254" s="71">
        <v>20825</v>
      </c>
      <c r="Y254" s="71">
        <v>42201</v>
      </c>
      <c r="Z254" s="71">
        <v>54093</v>
      </c>
      <c r="AA254" s="71">
        <v>13840</v>
      </c>
      <c r="AB254" s="71">
        <v>101658</v>
      </c>
      <c r="AC254" s="71">
        <v>0</v>
      </c>
      <c r="AD254" s="71">
        <v>17.0194254048</v>
      </c>
      <c r="AE254" s="72"/>
      <c r="AF254" s="71">
        <v>57549122.110483021</v>
      </c>
      <c r="AG254" s="71">
        <v>3093291.641555036</v>
      </c>
      <c r="AH254" s="71">
        <v>4473394.9978521122</v>
      </c>
      <c r="AI254" s="71">
        <v>122145074.8579493</v>
      </c>
      <c r="AJ254" s="71">
        <v>157101380.57770681</v>
      </c>
      <c r="AK254" s="71">
        <v>0</v>
      </c>
      <c r="AL254" s="71">
        <v>0</v>
      </c>
      <c r="AM254" s="71">
        <v>13993336.6127248</v>
      </c>
      <c r="AN254" s="71">
        <v>0</v>
      </c>
      <c r="AO254" s="71">
        <v>0</v>
      </c>
      <c r="AP254" s="71">
        <v>358355600.79827106</v>
      </c>
      <c r="AQ254" s="72"/>
      <c r="AR254" s="71">
        <v>3447</v>
      </c>
      <c r="AS254" s="71">
        <v>449</v>
      </c>
      <c r="AT254" s="71">
        <v>0</v>
      </c>
      <c r="AU254" s="71">
        <v>5</v>
      </c>
      <c r="AV254" s="71">
        <v>0</v>
      </c>
      <c r="AW254" s="71">
        <v>0</v>
      </c>
      <c r="AX254" s="71"/>
      <c r="AY254" s="72"/>
      <c r="AZ254" s="71">
        <v>15584.845999999983</v>
      </c>
      <c r="BA254" s="71">
        <v>24024.13</v>
      </c>
      <c r="BB254" s="71">
        <v>0</v>
      </c>
      <c r="BC254" s="71">
        <v>164</v>
      </c>
      <c r="BD254" s="71">
        <v>0</v>
      </c>
      <c r="BE254" s="71">
        <v>0</v>
      </c>
      <c r="BF254" s="71"/>
      <c r="BG254" s="72"/>
      <c r="BH254" s="71">
        <v>0</v>
      </c>
      <c r="BI254" s="71">
        <v>0</v>
      </c>
      <c r="BJ254" s="71">
        <v>23.611999999999998</v>
      </c>
      <c r="BK254" s="71">
        <v>0</v>
      </c>
      <c r="BL254" s="71">
        <v>29.530999999999999</v>
      </c>
      <c r="BM254" s="71">
        <v>0</v>
      </c>
      <c r="BN254" s="72"/>
      <c r="BO254" s="71">
        <v>0</v>
      </c>
      <c r="BP254" s="71">
        <v>0</v>
      </c>
      <c r="BQ254" s="71">
        <v>2</v>
      </c>
      <c r="BR254" s="71">
        <v>0</v>
      </c>
      <c r="BS254" s="71">
        <v>1</v>
      </c>
      <c r="BT254" s="71">
        <v>0</v>
      </c>
      <c r="BU254"/>
      <c r="BV254" s="70">
        <v>30.681000000000001</v>
      </c>
      <c r="BW254" s="70">
        <v>0</v>
      </c>
      <c r="BX254" s="70">
        <v>22.462</v>
      </c>
      <c r="BY254" s="70">
        <v>0</v>
      </c>
      <c r="BZ254" s="70">
        <v>0</v>
      </c>
      <c r="CA254" s="70">
        <v>0</v>
      </c>
      <c r="CB254" s="70">
        <v>0</v>
      </c>
      <c r="CC254" s="70">
        <v>0</v>
      </c>
      <c r="CD254" s="70">
        <v>0</v>
      </c>
    </row>
    <row r="255" spans="1:82">
      <c r="A255" s="70" t="s">
        <v>1910</v>
      </c>
      <c r="B255" s="70">
        <v>322</v>
      </c>
      <c r="C255" s="70">
        <v>16</v>
      </c>
      <c r="D255" s="70">
        <v>19</v>
      </c>
      <c r="E255" s="70">
        <v>2019</v>
      </c>
      <c r="F255" s="70" t="s">
        <v>158</v>
      </c>
      <c r="G255" s="1064" t="s">
        <v>1894</v>
      </c>
      <c r="H255" s="70" t="s">
        <v>1895</v>
      </c>
      <c r="I255" s="148"/>
      <c r="J255" s="71">
        <v>105.46739818501962</v>
      </c>
      <c r="K255" s="71">
        <v>3.3495338888502859</v>
      </c>
      <c r="L255" s="71">
        <v>21.668708036354666</v>
      </c>
      <c r="M255" s="71">
        <v>74.309381752611301</v>
      </c>
      <c r="N255" s="71">
        <v>69.78416956705378</v>
      </c>
      <c r="O255" s="71">
        <v>87.397992130983141</v>
      </c>
      <c r="P255" s="71">
        <v>66.32021007442323</v>
      </c>
      <c r="Q255" s="71">
        <v>6.2861732240664896</v>
      </c>
      <c r="R255" s="71">
        <v>0</v>
      </c>
      <c r="S255" s="71">
        <v>20.125551494789999</v>
      </c>
      <c r="T255" s="72"/>
      <c r="U255" s="71">
        <v>5852729</v>
      </c>
      <c r="V255" s="71">
        <v>1821</v>
      </c>
      <c r="W255" s="71">
        <v>578</v>
      </c>
      <c r="X255" s="71">
        <v>20825</v>
      </c>
      <c r="Y255" s="71">
        <v>42805</v>
      </c>
      <c r="Z255" s="71">
        <v>54717</v>
      </c>
      <c r="AA255" s="71">
        <v>13771</v>
      </c>
      <c r="AB255" s="71">
        <v>101866</v>
      </c>
      <c r="AC255" s="71">
        <v>0</v>
      </c>
      <c r="AD255" s="71">
        <v>20.125551494789999</v>
      </c>
      <c r="AE255" s="72"/>
      <c r="AF255" s="71">
        <v>58524777.348975711</v>
      </c>
      <c r="AG255" s="71">
        <v>2997771.4226285811</v>
      </c>
      <c r="AH255" s="71">
        <v>4753842.9602707094</v>
      </c>
      <c r="AI255" s="71">
        <v>124883342.6701224</v>
      </c>
      <c r="AJ255" s="71">
        <v>143753026.43302011</v>
      </c>
      <c r="AK255" s="71">
        <v>0</v>
      </c>
      <c r="AL255" s="71">
        <v>0</v>
      </c>
      <c r="AM255" s="71">
        <v>13873382.353162566</v>
      </c>
      <c r="AN255" s="71">
        <v>0</v>
      </c>
      <c r="AO255" s="71">
        <v>0</v>
      </c>
      <c r="AP255" s="71">
        <v>348786143.18818009</v>
      </c>
      <c r="AQ255" s="72"/>
      <c r="AR255" s="71">
        <v>3652</v>
      </c>
      <c r="AS255" s="71">
        <v>478</v>
      </c>
      <c r="AT255" s="71">
        <v>0</v>
      </c>
      <c r="AU255" s="71">
        <v>7</v>
      </c>
      <c r="AV255" s="71">
        <v>0</v>
      </c>
      <c r="AW255" s="71">
        <v>0</v>
      </c>
      <c r="AX255" s="71"/>
      <c r="AY255" s="72"/>
      <c r="AZ255" s="71">
        <v>16731.665999999979</v>
      </c>
      <c r="BA255" s="71">
        <v>25950.93</v>
      </c>
      <c r="BB255" s="71">
        <v>0</v>
      </c>
      <c r="BC255" s="71">
        <v>286.60000000000002</v>
      </c>
      <c r="BD255" s="71">
        <v>0</v>
      </c>
      <c r="BE255" s="71">
        <v>0</v>
      </c>
      <c r="BF255" s="71"/>
      <c r="BG255" s="72"/>
      <c r="BH255" s="71">
        <v>0</v>
      </c>
      <c r="BI255" s="71">
        <v>0</v>
      </c>
      <c r="BJ255" s="71">
        <v>21.663</v>
      </c>
      <c r="BK255" s="71">
        <v>0</v>
      </c>
      <c r="BL255" s="71">
        <v>40.72</v>
      </c>
      <c r="BM255" s="71">
        <v>0</v>
      </c>
      <c r="BN255" s="72"/>
      <c r="BO255" s="71">
        <v>0</v>
      </c>
      <c r="BP255" s="71">
        <v>0</v>
      </c>
      <c r="BQ255" s="71">
        <v>2</v>
      </c>
      <c r="BR255" s="71">
        <v>0</v>
      </c>
      <c r="BS255" s="71">
        <v>1</v>
      </c>
      <c r="BT255" s="71">
        <v>0</v>
      </c>
      <c r="BU255"/>
      <c r="BV255" s="70">
        <v>29.797999999999998</v>
      </c>
      <c r="BW255" s="70">
        <v>0</v>
      </c>
      <c r="BX255" s="70">
        <v>32.585000000000001</v>
      </c>
      <c r="BY255" s="70">
        <v>0</v>
      </c>
      <c r="BZ255" s="70">
        <v>0</v>
      </c>
      <c r="CA255" s="70">
        <v>0</v>
      </c>
      <c r="CB255" s="70">
        <v>0</v>
      </c>
      <c r="CC255" s="70">
        <v>0</v>
      </c>
      <c r="CD255" s="70">
        <v>0</v>
      </c>
    </row>
    <row r="256" spans="1:82">
      <c r="A256" s="70" t="s">
        <v>1911</v>
      </c>
      <c r="B256" s="70">
        <v>323</v>
      </c>
      <c r="C256" s="70">
        <v>17</v>
      </c>
      <c r="D256" s="70">
        <v>19</v>
      </c>
      <c r="E256" s="70">
        <v>2020</v>
      </c>
      <c r="F256" s="70" t="s">
        <v>159</v>
      </c>
      <c r="G256" s="70" t="s">
        <v>1894</v>
      </c>
      <c r="H256" s="70" t="s">
        <v>1895</v>
      </c>
      <c r="I256" s="148"/>
      <c r="J256" s="71">
        <v>116.0410686239868</v>
      </c>
      <c r="K256" s="71">
        <v>3.2681279200073532</v>
      </c>
      <c r="L256" s="71">
        <v>20.866113410586681</v>
      </c>
      <c r="M256" s="71">
        <v>76.077776926886784</v>
      </c>
      <c r="N256" s="71">
        <v>82.750293821513765</v>
      </c>
      <c r="O256" s="71">
        <v>76.556204451122554</v>
      </c>
      <c r="P256" s="71">
        <v>63.292974099689005</v>
      </c>
      <c r="Q256" s="71">
        <v>6.0462453023890399</v>
      </c>
      <c r="R256" s="71">
        <v>0</v>
      </c>
      <c r="S256" s="71">
        <v>20.38546233916</v>
      </c>
      <c r="T256" s="72"/>
      <c r="U256" s="71">
        <v>6550697</v>
      </c>
      <c r="V256" s="71">
        <v>1756</v>
      </c>
      <c r="W256" s="71">
        <v>736</v>
      </c>
      <c r="X256" s="71">
        <v>22451</v>
      </c>
      <c r="Y256" s="71">
        <v>43759</v>
      </c>
      <c r="Z256" s="71">
        <v>54705</v>
      </c>
      <c r="AA256" s="71">
        <v>13969</v>
      </c>
      <c r="AB256" s="71">
        <v>102547</v>
      </c>
      <c r="AC256" s="71">
        <v>0</v>
      </c>
      <c r="AD256" s="71">
        <v>20.38546233916</v>
      </c>
      <c r="AE256" s="72"/>
      <c r="AF256" s="71">
        <v>66608393.088303812</v>
      </c>
      <c r="AG256" s="71">
        <v>2639005.7666611695</v>
      </c>
      <c r="AH256" s="71">
        <v>4748135.408251239</v>
      </c>
      <c r="AI256" s="71">
        <v>126694367.28456011</v>
      </c>
      <c r="AJ256" s="71">
        <v>172717081.39480311</v>
      </c>
      <c r="AK256" s="71"/>
      <c r="AL256" s="71"/>
      <c r="AM256" s="71">
        <v>13383522.820932869</v>
      </c>
      <c r="AN256" s="71"/>
      <c r="AO256" s="71"/>
      <c r="AP256" s="71">
        <v>386790505.76351231</v>
      </c>
      <c r="AQ256" s="72"/>
      <c r="AR256" s="71">
        <v>3861</v>
      </c>
      <c r="AS256" s="71">
        <v>493</v>
      </c>
      <c r="AT256" s="71">
        <v>0</v>
      </c>
      <c r="AU256" s="71">
        <v>7</v>
      </c>
      <c r="AV256" s="71">
        <v>0</v>
      </c>
      <c r="AW256" s="71">
        <v>0</v>
      </c>
      <c r="AX256" s="71"/>
      <c r="AY256" s="72"/>
      <c r="AZ256" s="71">
        <v>17842.255999999928</v>
      </c>
      <c r="BA256" s="71">
        <v>29062.130000000008</v>
      </c>
      <c r="BB256" s="71">
        <v>0</v>
      </c>
      <c r="BC256" s="71">
        <v>286.60000000000002</v>
      </c>
      <c r="BD256" s="71">
        <v>0</v>
      </c>
      <c r="BE256" s="71">
        <v>0</v>
      </c>
      <c r="BF256" s="71"/>
      <c r="BG256" s="72"/>
      <c r="BH256" s="71">
        <v>0</v>
      </c>
      <c r="BI256" s="71">
        <v>0</v>
      </c>
      <c r="BJ256" s="71">
        <v>18.875</v>
      </c>
      <c r="BK256" s="71">
        <v>0</v>
      </c>
      <c r="BL256" s="71">
        <v>37.484000000000002</v>
      </c>
      <c r="BM256" s="71">
        <v>0</v>
      </c>
      <c r="BN256" s="72"/>
      <c r="BO256" s="71">
        <v>0</v>
      </c>
      <c r="BP256" s="71">
        <v>0</v>
      </c>
      <c r="BQ256" s="71">
        <v>2</v>
      </c>
      <c r="BR256" s="71">
        <v>0</v>
      </c>
      <c r="BS256" s="71">
        <v>1</v>
      </c>
      <c r="BT256" s="71">
        <v>0</v>
      </c>
      <c r="BU256"/>
      <c r="BV256" s="70">
        <v>26.937000000000001</v>
      </c>
      <c r="BW256" s="70">
        <v>0</v>
      </c>
      <c r="BX256" s="70">
        <v>29.422000000000001</v>
      </c>
      <c r="BY256" s="70">
        <v>0</v>
      </c>
      <c r="BZ256" s="70">
        <v>0</v>
      </c>
      <c r="CA256" s="70">
        <v>0</v>
      </c>
      <c r="CB256" s="70">
        <v>0</v>
      </c>
      <c r="CC256" s="70">
        <v>0</v>
      </c>
      <c r="CD256" s="70">
        <v>0</v>
      </c>
    </row>
    <row r="257" spans="1:82">
      <c r="A257" s="70" t="s">
        <v>1912</v>
      </c>
      <c r="B257" s="70">
        <v>323</v>
      </c>
      <c r="C257" s="70">
        <v>18</v>
      </c>
      <c r="D257" s="70">
        <v>19</v>
      </c>
      <c r="E257" s="70">
        <v>2021</v>
      </c>
      <c r="F257" s="70" t="s">
        <v>160</v>
      </c>
      <c r="G257" s="70" t="s">
        <v>1894</v>
      </c>
      <c r="H257" s="70" t="s">
        <v>1895</v>
      </c>
      <c r="I257" s="148"/>
      <c r="J257" s="71">
        <v>96.840723036547899</v>
      </c>
      <c r="K257" s="71">
        <v>3.5323506810808656</v>
      </c>
      <c r="L257" s="71">
        <v>18.960223680135964</v>
      </c>
      <c r="M257" s="71">
        <v>70.005648629039754</v>
      </c>
      <c r="N257" s="71">
        <v>80.72474557135989</v>
      </c>
      <c r="O257" s="71">
        <v>75.070499444756578</v>
      </c>
      <c r="P257" s="71">
        <v>65.981860603116829</v>
      </c>
      <c r="Q257" s="71">
        <v>6.0248488381266299</v>
      </c>
      <c r="R257" s="71">
        <v>0</v>
      </c>
      <c r="S257" s="71">
        <v>17.194360818589999</v>
      </c>
      <c r="T257" s="72"/>
      <c r="U257" s="71">
        <v>5960010</v>
      </c>
      <c r="V257" s="71">
        <v>1756</v>
      </c>
      <c r="W257" s="71">
        <v>736</v>
      </c>
      <c r="X257" s="71">
        <v>22451</v>
      </c>
      <c r="Y257" s="71">
        <v>44580</v>
      </c>
      <c r="Z257" s="71">
        <v>55234</v>
      </c>
      <c r="AA257" s="71">
        <v>14200</v>
      </c>
      <c r="AB257" s="71">
        <v>103188</v>
      </c>
      <c r="AC257" s="71">
        <v>0</v>
      </c>
      <c r="AD257" s="71">
        <v>17.194360818589999</v>
      </c>
      <c r="AE257" s="72"/>
      <c r="AF257" s="71">
        <v>57803275.054360092</v>
      </c>
      <c r="AG257" s="71">
        <v>2942579.0378262573</v>
      </c>
      <c r="AH257" s="71">
        <v>4249602.0653763693</v>
      </c>
      <c r="AI257" s="71">
        <v>134751732.77867427</v>
      </c>
      <c r="AJ257" s="71">
        <v>185348923.418073</v>
      </c>
      <c r="AK257" s="71">
        <v>0</v>
      </c>
      <c r="AL257" s="71">
        <v>0</v>
      </c>
      <c r="AM257" s="71">
        <v>13544858.055111568</v>
      </c>
      <c r="AN257" s="71">
        <v>0</v>
      </c>
      <c r="AO257" s="71">
        <v>0</v>
      </c>
      <c r="AP257" s="71">
        <v>398640970.40942156</v>
      </c>
      <c r="AQ257" s="72"/>
      <c r="AR257" s="71">
        <v>4123</v>
      </c>
      <c r="AS257" s="71">
        <v>494</v>
      </c>
      <c r="AT257" s="71">
        <v>0</v>
      </c>
      <c r="AU257" s="71">
        <v>7</v>
      </c>
      <c r="AV257" s="71">
        <v>0</v>
      </c>
      <c r="AW257" s="71">
        <v>0</v>
      </c>
      <c r="AX257" s="71"/>
      <c r="AY257" s="72"/>
      <c r="AZ257" s="71">
        <v>19445.655999999919</v>
      </c>
      <c r="BA257" s="71">
        <v>29101.73000000001</v>
      </c>
      <c r="BB257" s="71">
        <v>0</v>
      </c>
      <c r="BC257" s="71">
        <v>286.60000000000002</v>
      </c>
      <c r="BD257" s="71">
        <v>0</v>
      </c>
      <c r="BE257" s="71">
        <v>0</v>
      </c>
      <c r="BF257" s="71"/>
      <c r="BG257" s="72"/>
      <c r="BH257" s="71">
        <v>0</v>
      </c>
      <c r="BI257" s="71">
        <v>0</v>
      </c>
      <c r="BJ257" s="71">
        <v>19.68</v>
      </c>
      <c r="BK257" s="71">
        <v>0</v>
      </c>
      <c r="BL257" s="71">
        <v>36.621000000000002</v>
      </c>
      <c r="BM257" s="71">
        <v>0</v>
      </c>
      <c r="BN257" s="72"/>
      <c r="BO257" s="71">
        <v>0</v>
      </c>
      <c r="BP257" s="71">
        <v>0</v>
      </c>
      <c r="BQ257" s="71">
        <v>2</v>
      </c>
      <c r="BR257" s="71">
        <v>0</v>
      </c>
      <c r="BS257" s="71">
        <v>1</v>
      </c>
      <c r="BT257" s="71">
        <v>0</v>
      </c>
      <c r="BU257"/>
      <c r="BV257" s="70">
        <v>27.324000000000002</v>
      </c>
      <c r="BW257" s="70">
        <v>0</v>
      </c>
      <c r="BX257" s="70">
        <v>28.977</v>
      </c>
      <c r="BY257" s="70">
        <v>0</v>
      </c>
      <c r="BZ257" s="70">
        <v>0</v>
      </c>
      <c r="CA257" s="70">
        <v>0</v>
      </c>
      <c r="CB257" s="70">
        <v>0</v>
      </c>
      <c r="CC257" s="70">
        <v>0</v>
      </c>
      <c r="CD257" s="70">
        <v>0</v>
      </c>
    </row>
    <row r="258" spans="1:82">
      <c r="A258" s="70" t="s">
        <v>1913</v>
      </c>
      <c r="B258" s="70">
        <v>323</v>
      </c>
      <c r="C258" s="70">
        <v>19</v>
      </c>
      <c r="D258" s="70">
        <v>19</v>
      </c>
      <c r="E258" s="70">
        <v>2022</v>
      </c>
      <c r="F258" s="70" t="s">
        <v>161</v>
      </c>
      <c r="G258" s="70" t="s">
        <v>1894</v>
      </c>
      <c r="H258" s="70" t="s">
        <v>1895</v>
      </c>
      <c r="I258" s="148"/>
      <c r="J258" s="71">
        <v>107.54870743314601</v>
      </c>
      <c r="K258" s="71">
        <v>3.5144574359404372</v>
      </c>
      <c r="L258" s="71">
        <v>16.091526247277869</v>
      </c>
      <c r="M258" s="71">
        <v>79.231307005383556</v>
      </c>
      <c r="N258" s="71">
        <v>104.1220005013304</v>
      </c>
      <c r="O258" s="71">
        <v>79.586240573506117</v>
      </c>
      <c r="P258" s="71">
        <v>65.988859589189218</v>
      </c>
      <c r="Q258" s="71">
        <v>6.1049204076696526</v>
      </c>
      <c r="R258" s="71">
        <v>0</v>
      </c>
      <c r="S258" s="71">
        <v>14.216878576599999</v>
      </c>
      <c r="T258" s="72"/>
      <c r="U258" s="71">
        <v>7112256</v>
      </c>
      <c r="V258" s="71">
        <v>1756</v>
      </c>
      <c r="W258" s="71">
        <v>736</v>
      </c>
      <c r="X258" s="71">
        <v>22451</v>
      </c>
      <c r="Y258" s="71">
        <v>45409</v>
      </c>
      <c r="Z258" s="71">
        <v>55635</v>
      </c>
      <c r="AA258" s="71">
        <v>14418</v>
      </c>
      <c r="AB258" s="71">
        <v>103702</v>
      </c>
      <c r="AC258" s="71">
        <v>0</v>
      </c>
      <c r="AD258" s="71">
        <v>14.216878576599999</v>
      </c>
      <c r="AE258" s="72"/>
      <c r="AF258" s="71">
        <v>64088541.634453893</v>
      </c>
      <c r="AG258" s="71">
        <v>2939939.7799108815</v>
      </c>
      <c r="AH258" s="71">
        <v>4205852.1628140006</v>
      </c>
      <c r="AI258" s="71">
        <v>134950107.28986225</v>
      </c>
      <c r="AJ258" s="71">
        <v>199230449.34071612</v>
      </c>
      <c r="AK258" s="71">
        <v>0</v>
      </c>
      <c r="AL258" s="71">
        <v>0</v>
      </c>
      <c r="AM258" s="71">
        <v>13390758.684606699</v>
      </c>
      <c r="AN258" s="71">
        <v>0</v>
      </c>
      <c r="AO258" s="71">
        <v>0</v>
      </c>
      <c r="AP258" s="71">
        <v>418805648.89236379</v>
      </c>
      <c r="AQ258" s="72"/>
      <c r="AR258" s="71">
        <v>4436</v>
      </c>
      <c r="AS258" s="71">
        <v>497</v>
      </c>
      <c r="AT258" s="71">
        <v>0</v>
      </c>
      <c r="AU258" s="71">
        <v>7</v>
      </c>
      <c r="AV258" s="71">
        <v>0</v>
      </c>
      <c r="AW258" s="71">
        <v>0</v>
      </c>
      <c r="AX258" s="71"/>
      <c r="AY258" s="72"/>
      <c r="AZ258" s="71">
        <v>21221.469999999888</v>
      </c>
      <c r="BA258" s="71">
        <v>30176.330000000016</v>
      </c>
      <c r="BB258" s="71">
        <v>0</v>
      </c>
      <c r="BC258" s="71">
        <v>286.60000000000002</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1914</v>
      </c>
      <c r="B259" s="70">
        <v>323</v>
      </c>
      <c r="C259" s="70">
        <v>20</v>
      </c>
      <c r="D259" s="70">
        <v>19</v>
      </c>
      <c r="E259" s="70">
        <v>2023</v>
      </c>
      <c r="F259" s="70" t="s">
        <v>1539</v>
      </c>
      <c r="G259" s="70" t="s">
        <v>1894</v>
      </c>
      <c r="H259" s="70" t="s">
        <v>1895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4678</v>
      </c>
      <c r="AS259" s="71">
        <v>499</v>
      </c>
      <c r="AT259" s="71">
        <v>0</v>
      </c>
      <c r="AU259" s="71">
        <v>7</v>
      </c>
      <c r="AV259" s="71">
        <v>0</v>
      </c>
      <c r="AW259" s="71">
        <v>0</v>
      </c>
      <c r="AX259" s="71"/>
      <c r="AY259" s="72"/>
      <c r="AZ259" s="71">
        <v>22612.149999999841</v>
      </c>
      <c r="BA259" s="71">
        <v>30240.630000000016</v>
      </c>
      <c r="BB259" s="71">
        <v>0</v>
      </c>
      <c r="BC259" s="71">
        <v>286.60000000000002</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1915</v>
      </c>
      <c r="B260" s="70">
        <v>323</v>
      </c>
      <c r="C260" s="70">
        <v>21</v>
      </c>
      <c r="D260" s="70">
        <v>19</v>
      </c>
      <c r="E260" s="70">
        <v>2024</v>
      </c>
      <c r="F260" s="70" t="s">
        <v>1554</v>
      </c>
      <c r="G260" s="70" t="s">
        <v>1894</v>
      </c>
      <c r="H260" s="70" t="s">
        <v>1895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1916</v>
      </c>
      <c r="B261" s="70">
        <v>375</v>
      </c>
      <c r="C261" s="70">
        <v>1</v>
      </c>
      <c r="D261" s="70">
        <v>23</v>
      </c>
      <c r="E261" s="70">
        <v>1990</v>
      </c>
      <c r="F261" s="70" t="s">
        <v>787</v>
      </c>
      <c r="G261" s="70" t="s">
        <v>1917</v>
      </c>
      <c r="H261" s="70" t="s">
        <v>1918</v>
      </c>
      <c r="I261" s="148"/>
      <c r="J261" s="71">
        <v>253.93307469793149</v>
      </c>
      <c r="K261" s="71">
        <v>14.27831989437853</v>
      </c>
      <c r="L261" s="71">
        <v>1.6210099880013891</v>
      </c>
      <c r="M261" s="71">
        <v>52.526780727365008</v>
      </c>
      <c r="N261" s="71">
        <v>57.632907586485587</v>
      </c>
      <c r="O261" s="71">
        <v>57.340942061321911</v>
      </c>
      <c r="P261" s="71">
        <v>49.775320517551549</v>
      </c>
      <c r="Q261" s="71">
        <v>4.63237148487657</v>
      </c>
      <c r="R261" s="71">
        <v>0</v>
      </c>
      <c r="S261" s="71">
        <v>4.7651898057887569</v>
      </c>
      <c r="T261" s="72"/>
      <c r="U261" s="71">
        <v>6711333</v>
      </c>
      <c r="V261" s="71">
        <v>3469</v>
      </c>
      <c r="W261" s="71">
        <v>15</v>
      </c>
      <c r="X261" s="71">
        <v>18849</v>
      </c>
      <c r="Y261" s="71">
        <v>25269</v>
      </c>
      <c r="Z261" s="71">
        <v>23585</v>
      </c>
      <c r="AA261" s="71">
        <v>12086</v>
      </c>
      <c r="AB261" s="71">
        <v>75214</v>
      </c>
      <c r="AC261" s="71">
        <v>0</v>
      </c>
      <c r="AD261" s="71">
        <v>4.7651898057887569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1919</v>
      </c>
      <c r="B262" s="70">
        <v>376</v>
      </c>
      <c r="C262" s="70">
        <v>2</v>
      </c>
      <c r="D262" s="70">
        <v>23</v>
      </c>
      <c r="E262" s="70">
        <v>2005</v>
      </c>
      <c r="F262" s="70" t="s">
        <v>789</v>
      </c>
      <c r="G262" s="70" t="s">
        <v>1917</v>
      </c>
      <c r="H262" s="70" t="s">
        <v>1918</v>
      </c>
      <c r="I262" s="148"/>
      <c r="J262" s="71">
        <v>94.499796266507559</v>
      </c>
      <c r="K262" s="71">
        <v>6.305795618057628</v>
      </c>
      <c r="L262" s="71">
        <v>0</v>
      </c>
      <c r="M262" s="71">
        <v>99.403123905349759</v>
      </c>
      <c r="N262" s="71">
        <v>101.3409825011921</v>
      </c>
      <c r="O262" s="71">
        <v>91.012793005933602</v>
      </c>
      <c r="P262" s="71">
        <v>56.864126948850974</v>
      </c>
      <c r="Q262" s="71">
        <v>5.48881125207647</v>
      </c>
      <c r="R262" s="71">
        <v>0</v>
      </c>
      <c r="S262" s="71">
        <v>0</v>
      </c>
      <c r="T262" s="72"/>
      <c r="U262" s="71">
        <v>3645208</v>
      </c>
      <c r="V262" s="71">
        <v>3035</v>
      </c>
      <c r="W262" s="71">
        <v>0</v>
      </c>
      <c r="X262" s="71">
        <v>22051</v>
      </c>
      <c r="Y262" s="71">
        <v>36844</v>
      </c>
      <c r="Z262" s="71">
        <v>43319</v>
      </c>
      <c r="AA262" s="71">
        <v>11308</v>
      </c>
      <c r="AB262" s="71">
        <v>93166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1920</v>
      </c>
      <c r="B263" s="70">
        <v>377</v>
      </c>
      <c r="C263" s="70">
        <v>3</v>
      </c>
      <c r="D263" s="70">
        <v>23</v>
      </c>
      <c r="E263" s="70">
        <v>2006</v>
      </c>
      <c r="F263" s="70" t="s">
        <v>790</v>
      </c>
      <c r="G263" s="70" t="s">
        <v>1917</v>
      </c>
      <c r="H263" s="70" t="s">
        <v>1918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1921</v>
      </c>
      <c r="B264" s="70">
        <v>378</v>
      </c>
      <c r="C264" s="70">
        <v>4</v>
      </c>
      <c r="D264" s="70">
        <v>23</v>
      </c>
      <c r="E264" s="70">
        <v>2007</v>
      </c>
      <c r="F264" s="70" t="s">
        <v>791</v>
      </c>
      <c r="G264" s="70" t="s">
        <v>1917</v>
      </c>
      <c r="H264" s="70" t="s">
        <v>1918</v>
      </c>
      <c r="I264" s="148"/>
      <c r="J264" s="71">
        <v>107.73935536910911</v>
      </c>
      <c r="K264" s="71">
        <v>6.5782147520228147</v>
      </c>
      <c r="L264" s="71">
        <v>0.28443539395398632</v>
      </c>
      <c r="M264" s="71">
        <v>96.972249458411639</v>
      </c>
      <c r="N264" s="71">
        <v>102.84161842372259</v>
      </c>
      <c r="O264" s="71">
        <v>89.558975264857906</v>
      </c>
      <c r="P264" s="71">
        <v>57.003875244158827</v>
      </c>
      <c r="Q264" s="71">
        <v>5.8516194708832199</v>
      </c>
      <c r="R264" s="71">
        <v>0</v>
      </c>
      <c r="S264" s="71">
        <v>0</v>
      </c>
      <c r="T264" s="72"/>
      <c r="U264" s="71">
        <v>4602944</v>
      </c>
      <c r="V264" s="71">
        <v>2944</v>
      </c>
      <c r="W264" s="71">
        <v>4</v>
      </c>
      <c r="X264" s="71">
        <v>25625</v>
      </c>
      <c r="Y264" s="71">
        <v>37873</v>
      </c>
      <c r="Z264" s="71">
        <v>44313</v>
      </c>
      <c r="AA264" s="71">
        <v>11163</v>
      </c>
      <c r="AB264" s="71">
        <v>94072</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1922</v>
      </c>
      <c r="B265" s="70">
        <v>379</v>
      </c>
      <c r="C265" s="70">
        <v>5</v>
      </c>
      <c r="D265" s="70">
        <v>23</v>
      </c>
      <c r="E265" s="70">
        <v>2008</v>
      </c>
      <c r="F265" s="70" t="s">
        <v>792</v>
      </c>
      <c r="G265" s="70" t="s">
        <v>1917</v>
      </c>
      <c r="H265" s="70" t="s">
        <v>1918</v>
      </c>
      <c r="I265" s="148"/>
      <c r="J265" s="71">
        <v>99.877701111363294</v>
      </c>
      <c r="K265" s="71">
        <v>5.1377160080216751</v>
      </c>
      <c r="L265" s="71">
        <v>0.2469729470204062</v>
      </c>
      <c r="M265" s="71">
        <v>101.48065237459041</v>
      </c>
      <c r="N265" s="71">
        <v>96.897790200516198</v>
      </c>
      <c r="O265" s="71">
        <v>87.201676118054749</v>
      </c>
      <c r="P265" s="71">
        <v>54.215146811401603</v>
      </c>
      <c r="Q265" s="71">
        <v>5.7700876141356101</v>
      </c>
      <c r="R265" s="71">
        <v>0</v>
      </c>
      <c r="S265" s="71">
        <v>0</v>
      </c>
      <c r="T265" s="72"/>
      <c r="U265" s="71">
        <v>4407634</v>
      </c>
      <c r="V265" s="71">
        <v>2944</v>
      </c>
      <c r="W265" s="71">
        <v>4</v>
      </c>
      <c r="X265" s="71">
        <v>25625</v>
      </c>
      <c r="Y265" s="71">
        <v>38123</v>
      </c>
      <c r="Z265" s="71">
        <v>44661</v>
      </c>
      <c r="AA265" s="71">
        <v>10629</v>
      </c>
      <c r="AB265" s="71">
        <v>94287</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1923</v>
      </c>
      <c r="B266" s="70">
        <v>380</v>
      </c>
      <c r="C266" s="70">
        <v>6</v>
      </c>
      <c r="D266" s="70">
        <v>23</v>
      </c>
      <c r="E266" s="70">
        <v>2009</v>
      </c>
      <c r="F266" s="70" t="s">
        <v>176</v>
      </c>
      <c r="G266" s="70" t="s">
        <v>1917</v>
      </c>
      <c r="H266" s="70" t="s">
        <v>1918</v>
      </c>
      <c r="I266" s="148"/>
      <c r="J266" s="71">
        <v>91.937308969926121</v>
      </c>
      <c r="K266" s="71">
        <v>4.1191538579954612</v>
      </c>
      <c r="L266" s="71">
        <v>4.2421725905466008E-2</v>
      </c>
      <c r="M266" s="71">
        <v>103.1160862192629</v>
      </c>
      <c r="N266" s="71">
        <v>95.519801302907226</v>
      </c>
      <c r="O266" s="71">
        <v>88.783049564771105</v>
      </c>
      <c r="P266" s="71">
        <v>51.825973698371072</v>
      </c>
      <c r="Q266" s="71">
        <v>5.53679160991756</v>
      </c>
      <c r="R266" s="71">
        <v>0</v>
      </c>
      <c r="S266" s="71">
        <v>0</v>
      </c>
      <c r="T266" s="72"/>
      <c r="U266" s="71">
        <v>4152016</v>
      </c>
      <c r="V266" s="71">
        <v>2969</v>
      </c>
      <c r="W266" s="71">
        <v>1</v>
      </c>
      <c r="X266" s="71">
        <v>27457</v>
      </c>
      <c r="Y266" s="71">
        <v>38635</v>
      </c>
      <c r="Z266" s="71">
        <v>44882</v>
      </c>
      <c r="AA266" s="71">
        <v>10431</v>
      </c>
      <c r="AB266" s="71">
        <v>94975</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9.33</v>
      </c>
      <c r="BK266" s="71">
        <v>0</v>
      </c>
      <c r="BL266" s="71">
        <v>5.03</v>
      </c>
      <c r="BM266" s="71">
        <v>0</v>
      </c>
      <c r="BN266" s="72"/>
      <c r="BO266" s="71">
        <v>0</v>
      </c>
      <c r="BP266" s="71">
        <v>0</v>
      </c>
      <c r="BQ266" s="71">
        <v>2</v>
      </c>
      <c r="BR266" s="71">
        <v>0</v>
      </c>
      <c r="BS266" s="71">
        <v>1</v>
      </c>
      <c r="BT266" s="71">
        <v>0</v>
      </c>
      <c r="BU266"/>
      <c r="BV266" s="70">
        <v>14.36</v>
      </c>
      <c r="BW266" s="70">
        <v>0</v>
      </c>
      <c r="BX266" s="70">
        <v>0</v>
      </c>
      <c r="BY266" s="70">
        <v>0</v>
      </c>
      <c r="BZ266" s="70">
        <v>0</v>
      </c>
      <c r="CA266" s="70">
        <v>0</v>
      </c>
      <c r="CB266" s="70">
        <v>0</v>
      </c>
      <c r="CC266" s="70">
        <v>0</v>
      </c>
      <c r="CD266" s="70">
        <v>0</v>
      </c>
    </row>
    <row r="267" spans="1:82">
      <c r="A267" s="70" t="s">
        <v>1924</v>
      </c>
      <c r="B267" s="70">
        <v>381</v>
      </c>
      <c r="C267" s="70">
        <v>7</v>
      </c>
      <c r="D267" s="70">
        <v>23</v>
      </c>
      <c r="E267" s="70">
        <v>2010</v>
      </c>
      <c r="F267" s="70" t="s">
        <v>177</v>
      </c>
      <c r="G267" s="70" t="s">
        <v>1917</v>
      </c>
      <c r="H267" s="70" t="s">
        <v>1918</v>
      </c>
      <c r="I267" s="148"/>
      <c r="J267" s="71">
        <v>94.644262488097141</v>
      </c>
      <c r="K267" s="71">
        <v>4.6155316386247707</v>
      </c>
      <c r="L267" s="71">
        <v>4.0084435362495903E-2</v>
      </c>
      <c r="M267" s="71">
        <v>108.4606551082959</v>
      </c>
      <c r="N267" s="71">
        <v>98.247487254104939</v>
      </c>
      <c r="O267" s="71">
        <v>89.784169624435918</v>
      </c>
      <c r="P267" s="71">
        <v>51.971204425143057</v>
      </c>
      <c r="Q267" s="71">
        <v>5.8171785922785304</v>
      </c>
      <c r="R267" s="71">
        <v>0</v>
      </c>
      <c r="S267" s="71">
        <v>0</v>
      </c>
      <c r="T267" s="72"/>
      <c r="U267" s="71">
        <v>3945739</v>
      </c>
      <c r="V267" s="71">
        <v>2969</v>
      </c>
      <c r="W267" s="71">
        <v>1</v>
      </c>
      <c r="X267" s="71">
        <v>27457</v>
      </c>
      <c r="Y267" s="71">
        <v>39194</v>
      </c>
      <c r="Z267" s="71">
        <v>45599</v>
      </c>
      <c r="AA267" s="71">
        <v>10199</v>
      </c>
      <c r="AB267" s="71">
        <v>95616</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9.0609999999999999</v>
      </c>
      <c r="BK267" s="71">
        <v>0</v>
      </c>
      <c r="BL267" s="71">
        <v>3.5750000000000002</v>
      </c>
      <c r="BM267" s="71">
        <v>0</v>
      </c>
      <c r="BN267" s="72"/>
      <c r="BO267" s="71">
        <v>0</v>
      </c>
      <c r="BP267" s="71">
        <v>0</v>
      </c>
      <c r="BQ267" s="71">
        <v>2</v>
      </c>
      <c r="BR267" s="71">
        <v>0</v>
      </c>
      <c r="BS267" s="71">
        <v>1</v>
      </c>
      <c r="BT267" s="71">
        <v>0</v>
      </c>
      <c r="BU267"/>
      <c r="BV267" s="70">
        <v>12.635999999999999</v>
      </c>
      <c r="BW267" s="70">
        <v>0</v>
      </c>
      <c r="BX267" s="70">
        <v>0</v>
      </c>
      <c r="BY267" s="70">
        <v>0</v>
      </c>
      <c r="BZ267" s="70">
        <v>0</v>
      </c>
      <c r="CA267" s="70">
        <v>0</v>
      </c>
      <c r="CB267" s="70">
        <v>0</v>
      </c>
      <c r="CC267" s="70">
        <v>0</v>
      </c>
      <c r="CD267" s="70">
        <v>0</v>
      </c>
    </row>
    <row r="268" spans="1:82">
      <c r="A268" s="70" t="s">
        <v>1925</v>
      </c>
      <c r="B268" s="70">
        <v>382</v>
      </c>
      <c r="C268" s="70">
        <v>8</v>
      </c>
      <c r="D268" s="70">
        <v>23</v>
      </c>
      <c r="E268" s="70">
        <v>2011</v>
      </c>
      <c r="F268" s="70" t="s">
        <v>178</v>
      </c>
      <c r="G268" s="70" t="s">
        <v>1917</v>
      </c>
      <c r="H268" s="70" t="s">
        <v>1918</v>
      </c>
      <c r="I268" s="148"/>
      <c r="J268" s="71">
        <v>107.76647567221011</v>
      </c>
      <c r="K268" s="71">
        <v>7.4818817093314607</v>
      </c>
      <c r="L268" s="71">
        <v>4.5077464988458757E-2</v>
      </c>
      <c r="M268" s="71">
        <v>131.24949003236279</v>
      </c>
      <c r="N268" s="71">
        <v>121.7034362459422</v>
      </c>
      <c r="O268" s="71">
        <v>89.673093458900922</v>
      </c>
      <c r="P268" s="71">
        <v>50.469320471832333</v>
      </c>
      <c r="Q268" s="71">
        <v>6.7560841685205402</v>
      </c>
      <c r="R268" s="71">
        <v>0</v>
      </c>
      <c r="S268" s="71">
        <v>0</v>
      </c>
      <c r="T268" s="72"/>
      <c r="U268" s="71">
        <v>4242428</v>
      </c>
      <c r="V268" s="71">
        <v>2969</v>
      </c>
      <c r="W268" s="71">
        <v>1</v>
      </c>
      <c r="X268" s="71">
        <v>27457</v>
      </c>
      <c r="Y268" s="71">
        <v>39791</v>
      </c>
      <c r="Z268" s="71">
        <v>46532</v>
      </c>
      <c r="AA268" s="71">
        <v>10199</v>
      </c>
      <c r="AB268" s="71">
        <v>96272</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8.3629999999999995</v>
      </c>
      <c r="BK268" s="71">
        <v>0</v>
      </c>
      <c r="BL268" s="71">
        <v>3.347</v>
      </c>
      <c r="BM268" s="71">
        <v>0</v>
      </c>
      <c r="BN268" s="72"/>
      <c r="BO268" s="71">
        <v>0</v>
      </c>
      <c r="BP268" s="71">
        <v>0</v>
      </c>
      <c r="BQ268" s="71">
        <v>2</v>
      </c>
      <c r="BR268" s="71">
        <v>0</v>
      </c>
      <c r="BS268" s="71">
        <v>1</v>
      </c>
      <c r="BT268" s="71">
        <v>0</v>
      </c>
      <c r="BU268"/>
      <c r="BV268" s="70">
        <v>11.71</v>
      </c>
      <c r="BW268" s="70">
        <v>0</v>
      </c>
      <c r="BX268" s="70">
        <v>0</v>
      </c>
      <c r="BY268" s="70">
        <v>0</v>
      </c>
      <c r="BZ268" s="70">
        <v>0</v>
      </c>
      <c r="CA268" s="70">
        <v>0</v>
      </c>
      <c r="CB268" s="70">
        <v>0</v>
      </c>
      <c r="CC268" s="70">
        <v>0</v>
      </c>
      <c r="CD268" s="70">
        <v>0</v>
      </c>
    </row>
    <row r="269" spans="1:82">
      <c r="A269" s="70" t="s">
        <v>1926</v>
      </c>
      <c r="B269" s="70">
        <v>383</v>
      </c>
      <c r="C269" s="70">
        <v>9</v>
      </c>
      <c r="D269" s="70">
        <v>23</v>
      </c>
      <c r="E269" s="70">
        <v>2012</v>
      </c>
      <c r="F269" s="70" t="s">
        <v>179</v>
      </c>
      <c r="G269" s="70" t="s">
        <v>1917</v>
      </c>
      <c r="H269" s="70" t="s">
        <v>1918</v>
      </c>
      <c r="I269" s="148"/>
      <c r="J269" s="71">
        <v>108.04560237348259</v>
      </c>
      <c r="K269" s="71">
        <v>6.9892041356343446</v>
      </c>
      <c r="L269" s="71">
        <v>4.6139228215715387E-2</v>
      </c>
      <c r="M269" s="71">
        <v>145.60690881483171</v>
      </c>
      <c r="N269" s="71">
        <v>144.46019752293009</v>
      </c>
      <c r="O269" s="71">
        <v>91.032361721048019</v>
      </c>
      <c r="P269" s="71">
        <v>50.671863483216207</v>
      </c>
      <c r="Q269" s="71">
        <v>7.4901725898140903</v>
      </c>
      <c r="R269" s="71">
        <v>0</v>
      </c>
      <c r="S269" s="71">
        <v>0</v>
      </c>
      <c r="T269" s="72"/>
      <c r="U269" s="71">
        <v>4091787</v>
      </c>
      <c r="V269" s="71">
        <v>2969</v>
      </c>
      <c r="W269" s="71">
        <v>1</v>
      </c>
      <c r="X269" s="71">
        <v>27457</v>
      </c>
      <c r="Y269" s="71">
        <v>40863</v>
      </c>
      <c r="Z269" s="71">
        <v>47612</v>
      </c>
      <c r="AA269" s="71">
        <v>10182</v>
      </c>
      <c r="AB269" s="71">
        <v>98237</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9.8350000000000009</v>
      </c>
      <c r="BK269" s="71">
        <v>0</v>
      </c>
      <c r="BL269" s="71">
        <v>4.1520000000000001</v>
      </c>
      <c r="BM269" s="71">
        <v>0</v>
      </c>
      <c r="BN269" s="72"/>
      <c r="BO269" s="71">
        <v>0</v>
      </c>
      <c r="BP269" s="71">
        <v>0</v>
      </c>
      <c r="BQ269" s="71">
        <v>2</v>
      </c>
      <c r="BR269" s="71">
        <v>0</v>
      </c>
      <c r="BS269" s="71">
        <v>1</v>
      </c>
      <c r="BT269" s="71">
        <v>0</v>
      </c>
      <c r="BU269"/>
      <c r="BV269" s="70">
        <v>13.987</v>
      </c>
      <c r="BW269" s="70">
        <v>0</v>
      </c>
      <c r="BX269" s="70">
        <v>0</v>
      </c>
      <c r="BY269" s="70">
        <v>0</v>
      </c>
      <c r="BZ269" s="70">
        <v>0</v>
      </c>
      <c r="CA269" s="70">
        <v>0</v>
      </c>
      <c r="CB269" s="70">
        <v>0</v>
      </c>
      <c r="CC269" s="70">
        <v>0</v>
      </c>
      <c r="CD269" s="70">
        <v>0</v>
      </c>
    </row>
    <row r="270" spans="1:82">
      <c r="A270" s="70" t="s">
        <v>1927</v>
      </c>
      <c r="B270" s="70">
        <v>384</v>
      </c>
      <c r="C270" s="70">
        <v>10</v>
      </c>
      <c r="D270" s="70">
        <v>23</v>
      </c>
      <c r="E270" s="70">
        <v>2013</v>
      </c>
      <c r="F270" s="70" t="s">
        <v>180</v>
      </c>
      <c r="G270" s="70" t="s">
        <v>1917</v>
      </c>
      <c r="H270" s="70" t="s">
        <v>1918</v>
      </c>
      <c r="I270" s="148"/>
      <c r="J270" s="71">
        <v>109.4574414127425</v>
      </c>
      <c r="K270" s="71">
        <v>5.8207877760155293</v>
      </c>
      <c r="L270" s="71">
        <v>4.4339428648724921E-2</v>
      </c>
      <c r="M270" s="71">
        <v>144.25952615164829</v>
      </c>
      <c r="N270" s="71">
        <v>138.9701055595508</v>
      </c>
      <c r="O270" s="71">
        <v>89.131124589115473</v>
      </c>
      <c r="P270" s="71">
        <v>50.343277584624524</v>
      </c>
      <c r="Q270" s="71">
        <v>7.6404202153223997</v>
      </c>
      <c r="R270" s="71">
        <v>0</v>
      </c>
      <c r="S270" s="71">
        <v>0</v>
      </c>
      <c r="T270" s="72"/>
      <c r="U270" s="71">
        <v>4163672</v>
      </c>
      <c r="V270" s="71">
        <v>2969</v>
      </c>
      <c r="W270" s="71">
        <v>1</v>
      </c>
      <c r="X270" s="71">
        <v>27457</v>
      </c>
      <c r="Y270" s="71">
        <v>41251</v>
      </c>
      <c r="Z270" s="71">
        <v>48699</v>
      </c>
      <c r="AA270" s="71">
        <v>10078</v>
      </c>
      <c r="AB270" s="71">
        <v>98771</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10.734</v>
      </c>
      <c r="BK270" s="71">
        <v>0</v>
      </c>
      <c r="BL270" s="71">
        <v>4.734</v>
      </c>
      <c r="BM270" s="71">
        <v>0</v>
      </c>
      <c r="BN270" s="72"/>
      <c r="BO270" s="71">
        <v>0</v>
      </c>
      <c r="BP270" s="71">
        <v>0</v>
      </c>
      <c r="BQ270" s="71">
        <v>2</v>
      </c>
      <c r="BR270" s="71">
        <v>0</v>
      </c>
      <c r="BS270" s="71">
        <v>1</v>
      </c>
      <c r="BT270" s="71">
        <v>0</v>
      </c>
      <c r="BU270"/>
      <c r="BV270" s="70">
        <v>15.468</v>
      </c>
      <c r="BW270" s="70">
        <v>0</v>
      </c>
      <c r="BX270" s="70">
        <v>0</v>
      </c>
      <c r="BY270" s="70">
        <v>0</v>
      </c>
      <c r="BZ270" s="70">
        <v>0</v>
      </c>
      <c r="CA270" s="70">
        <v>0</v>
      </c>
      <c r="CB270" s="70">
        <v>0</v>
      </c>
      <c r="CC270" s="70">
        <v>0</v>
      </c>
      <c r="CD270" s="70">
        <v>0</v>
      </c>
    </row>
    <row r="271" spans="1:82">
      <c r="A271" s="70" t="s">
        <v>1928</v>
      </c>
      <c r="B271" s="70">
        <v>385</v>
      </c>
      <c r="C271" s="70">
        <v>11</v>
      </c>
      <c r="D271" s="70">
        <v>23</v>
      </c>
      <c r="E271" s="70">
        <v>2014</v>
      </c>
      <c r="F271" s="70" t="s">
        <v>181</v>
      </c>
      <c r="G271" s="70" t="s">
        <v>1917</v>
      </c>
      <c r="H271" s="70" t="s">
        <v>1918</v>
      </c>
      <c r="I271" s="148"/>
      <c r="J271" s="71">
        <v>119.4284906488834</v>
      </c>
      <c r="K271" s="71">
        <v>7.8249935984482306</v>
      </c>
      <c r="L271" s="71">
        <v>0.30507274645555871</v>
      </c>
      <c r="M271" s="71">
        <v>142.66032124345759</v>
      </c>
      <c r="N271" s="71">
        <v>122.9881916508326</v>
      </c>
      <c r="O271" s="71">
        <v>86.521212795750699</v>
      </c>
      <c r="P271" s="71">
        <v>51.041809880727058</v>
      </c>
      <c r="Q271" s="71">
        <v>7.3736484249290601</v>
      </c>
      <c r="R271" s="71">
        <v>0</v>
      </c>
      <c r="S271" s="71">
        <v>0</v>
      </c>
      <c r="T271" s="72"/>
      <c r="U271" s="71">
        <v>4634488</v>
      </c>
      <c r="V271" s="71">
        <v>3061</v>
      </c>
      <c r="W271" s="71">
        <v>7</v>
      </c>
      <c r="X271" s="71">
        <v>27758</v>
      </c>
      <c r="Y271" s="71">
        <v>41752</v>
      </c>
      <c r="Z271" s="71">
        <v>49789</v>
      </c>
      <c r="AA271" s="71">
        <v>10165</v>
      </c>
      <c r="AB271" s="71">
        <v>99352</v>
      </c>
      <c r="AC271" s="71">
        <v>0</v>
      </c>
      <c r="AD271" s="71">
        <v>0</v>
      </c>
      <c r="AE271" s="72"/>
      <c r="AF271" s="71"/>
      <c r="AG271" s="71"/>
      <c r="AH271" s="71"/>
      <c r="AI271" s="71"/>
      <c r="AJ271" s="71"/>
      <c r="AK271" s="71"/>
      <c r="AL271" s="71"/>
      <c r="AM271" s="71"/>
      <c r="AN271" s="71"/>
      <c r="AO271" s="71"/>
      <c r="AP271" s="71"/>
      <c r="AQ271" s="72"/>
      <c r="AR271" s="71">
        <v>1655</v>
      </c>
      <c r="AS271" s="71">
        <v>123</v>
      </c>
      <c r="AT271" s="71">
        <v>0</v>
      </c>
      <c r="AU271" s="71">
        <v>0</v>
      </c>
      <c r="AV271" s="71">
        <v>0</v>
      </c>
      <c r="AW271" s="71">
        <v>0</v>
      </c>
      <c r="AX271" s="71"/>
      <c r="AY271" s="72"/>
      <c r="AZ271" s="71">
        <v>6780.232</v>
      </c>
      <c r="BA271" s="71">
        <v>2257.0300000000002</v>
      </c>
      <c r="BB271" s="71">
        <v>0</v>
      </c>
      <c r="BC271" s="71">
        <v>0</v>
      </c>
      <c r="BD271" s="71">
        <v>0</v>
      </c>
      <c r="BE271" s="71">
        <v>0</v>
      </c>
      <c r="BF271" s="71"/>
      <c r="BG271" s="72"/>
      <c r="BH271" s="71">
        <v>0</v>
      </c>
      <c r="BI271" s="71">
        <v>0</v>
      </c>
      <c r="BJ271" s="71">
        <v>10.005000000000001</v>
      </c>
      <c r="BK271" s="71">
        <v>0</v>
      </c>
      <c r="BL271" s="71">
        <v>4.6040000000000001</v>
      </c>
      <c r="BM271" s="71">
        <v>0</v>
      </c>
      <c r="BN271" s="72"/>
      <c r="BO271" s="71">
        <v>0</v>
      </c>
      <c r="BP271" s="71">
        <v>0</v>
      </c>
      <c r="BQ271" s="71">
        <v>2</v>
      </c>
      <c r="BR271" s="71">
        <v>0</v>
      </c>
      <c r="BS271" s="71">
        <v>1</v>
      </c>
      <c r="BT271" s="71">
        <v>0</v>
      </c>
      <c r="BU271"/>
      <c r="BV271" s="70">
        <v>14.609</v>
      </c>
      <c r="BW271" s="70">
        <v>0</v>
      </c>
      <c r="BX271" s="70">
        <v>0</v>
      </c>
      <c r="BY271" s="70">
        <v>0</v>
      </c>
      <c r="BZ271" s="70">
        <v>0</v>
      </c>
      <c r="CA271" s="70">
        <v>0</v>
      </c>
      <c r="CB271" s="70">
        <v>0</v>
      </c>
      <c r="CC271" s="70">
        <v>0</v>
      </c>
      <c r="CD271" s="70">
        <v>0</v>
      </c>
    </row>
    <row r="272" spans="1:82">
      <c r="A272" s="70" t="s">
        <v>1929</v>
      </c>
      <c r="B272" s="70">
        <v>386</v>
      </c>
      <c r="C272" s="70">
        <v>12</v>
      </c>
      <c r="D272" s="70">
        <v>23</v>
      </c>
      <c r="E272" s="70">
        <v>2015</v>
      </c>
      <c r="F272" s="70" t="s">
        <v>182</v>
      </c>
      <c r="G272" s="70" t="s">
        <v>1917</v>
      </c>
      <c r="H272" s="70" t="s">
        <v>1918</v>
      </c>
      <c r="I272" s="148"/>
      <c r="J272" s="71">
        <v>122.7882224728725</v>
      </c>
      <c r="K272" s="71">
        <v>7.0259306806358186</v>
      </c>
      <c r="L272" s="71">
        <v>0.30514219091833378</v>
      </c>
      <c r="M272" s="71">
        <v>136.52828016166859</v>
      </c>
      <c r="N272" s="71">
        <v>110.26918275707639</v>
      </c>
      <c r="O272" s="71">
        <v>86.261028356365102</v>
      </c>
      <c r="P272" s="71">
        <v>50.8308710831217</v>
      </c>
      <c r="Q272" s="71">
        <v>7.2411399611804104</v>
      </c>
      <c r="R272" s="71">
        <v>0</v>
      </c>
      <c r="S272" s="71">
        <v>0</v>
      </c>
      <c r="T272" s="72"/>
      <c r="U272" s="71">
        <v>5439129</v>
      </c>
      <c r="V272" s="71">
        <v>3061</v>
      </c>
      <c r="W272" s="71">
        <v>7</v>
      </c>
      <c r="X272" s="71">
        <v>27758</v>
      </c>
      <c r="Y272" s="71">
        <v>42233</v>
      </c>
      <c r="Z272" s="71">
        <v>50117</v>
      </c>
      <c r="AA272" s="71">
        <v>10115</v>
      </c>
      <c r="AB272" s="71">
        <v>99666</v>
      </c>
      <c r="AC272" s="71">
        <v>0</v>
      </c>
      <c r="AD272" s="71">
        <v>0</v>
      </c>
      <c r="AE272" s="72"/>
      <c r="AF272" s="71">
        <v>62410220.584107198</v>
      </c>
      <c r="AG272" s="71">
        <v>5634732.057848176</v>
      </c>
      <c r="AH272" s="71">
        <v>57313.665303669761</v>
      </c>
      <c r="AI272" s="71">
        <v>171586554.27941489</v>
      </c>
      <c r="AJ272" s="71">
        <v>176021054.71822819</v>
      </c>
      <c r="AK272" s="71">
        <v>0</v>
      </c>
      <c r="AL272" s="71">
        <v>0</v>
      </c>
      <c r="AM272" s="71">
        <v>13658807.21685441</v>
      </c>
      <c r="AN272" s="71">
        <v>0</v>
      </c>
      <c r="AO272" s="71">
        <v>0</v>
      </c>
      <c r="AP272" s="71">
        <v>429368682.52175647</v>
      </c>
      <c r="AQ272" s="72"/>
      <c r="AR272" s="71">
        <v>1829</v>
      </c>
      <c r="AS272" s="71">
        <v>148</v>
      </c>
      <c r="AT272" s="71">
        <v>0</v>
      </c>
      <c r="AU272" s="71">
        <v>0</v>
      </c>
      <c r="AV272" s="71">
        <v>0</v>
      </c>
      <c r="AW272" s="71">
        <v>0</v>
      </c>
      <c r="AX272" s="71"/>
      <c r="AY272" s="72"/>
      <c r="AZ272" s="71">
        <v>7614.9719999999998</v>
      </c>
      <c r="BA272" s="71">
        <v>2827.13</v>
      </c>
      <c r="BB272" s="71">
        <v>0</v>
      </c>
      <c r="BC272" s="71">
        <v>0</v>
      </c>
      <c r="BD272" s="71">
        <v>0</v>
      </c>
      <c r="BE272" s="71">
        <v>0</v>
      </c>
      <c r="BF272" s="71"/>
      <c r="BG272" s="72"/>
      <c r="BH272" s="71">
        <v>0</v>
      </c>
      <c r="BI272" s="71">
        <v>0</v>
      </c>
      <c r="BJ272" s="71">
        <v>10.015000000000001</v>
      </c>
      <c r="BK272" s="71">
        <v>0</v>
      </c>
      <c r="BL272" s="71">
        <v>4.8410000000000002</v>
      </c>
      <c r="BM272" s="71">
        <v>0</v>
      </c>
      <c r="BN272" s="72"/>
      <c r="BO272" s="71">
        <v>0</v>
      </c>
      <c r="BP272" s="71">
        <v>0</v>
      </c>
      <c r="BQ272" s="71">
        <v>2</v>
      </c>
      <c r="BR272" s="71">
        <v>0</v>
      </c>
      <c r="BS272" s="71">
        <v>1</v>
      </c>
      <c r="BT272" s="71">
        <v>0</v>
      </c>
      <c r="BU272"/>
      <c r="BV272" s="70">
        <v>14.856</v>
      </c>
      <c r="BW272" s="70">
        <v>0</v>
      </c>
      <c r="BX272" s="70">
        <v>0</v>
      </c>
      <c r="BY272" s="70">
        <v>0</v>
      </c>
      <c r="BZ272" s="70">
        <v>0</v>
      </c>
      <c r="CA272" s="70">
        <v>0</v>
      </c>
      <c r="CB272" s="70">
        <v>0</v>
      </c>
      <c r="CC272" s="70">
        <v>0</v>
      </c>
      <c r="CD272" s="70">
        <v>0</v>
      </c>
    </row>
    <row r="273" spans="1:82">
      <c r="A273" s="70" t="s">
        <v>1930</v>
      </c>
      <c r="B273" s="70">
        <v>387</v>
      </c>
      <c r="C273" s="70">
        <v>13</v>
      </c>
      <c r="D273" s="70">
        <v>23</v>
      </c>
      <c r="E273" s="70">
        <v>2016</v>
      </c>
      <c r="F273" s="70" t="s">
        <v>155</v>
      </c>
      <c r="G273" s="1064" t="s">
        <v>1917</v>
      </c>
      <c r="H273" s="70" t="s">
        <v>1918</v>
      </c>
      <c r="I273" s="148"/>
      <c r="J273" s="71">
        <v>105.26937507831201</v>
      </c>
      <c r="K273" s="71">
        <v>6.8342532836175849</v>
      </c>
      <c r="L273" s="71">
        <v>0.28806788908581493</v>
      </c>
      <c r="M273" s="71">
        <v>111.02826697602055</v>
      </c>
      <c r="N273" s="71">
        <v>111.09238082460126</v>
      </c>
      <c r="O273" s="71">
        <v>86.648565380678832</v>
      </c>
      <c r="P273" s="71">
        <v>50.569577889703957</v>
      </c>
      <c r="Q273" s="71">
        <v>7.072384948751278</v>
      </c>
      <c r="R273" s="71">
        <v>0</v>
      </c>
      <c r="S273" s="71">
        <v>11.966820256047164</v>
      </c>
      <c r="T273" s="72"/>
      <c r="U273" s="71">
        <v>4932238</v>
      </c>
      <c r="V273" s="71">
        <v>3061</v>
      </c>
      <c r="W273" s="71">
        <v>7</v>
      </c>
      <c r="X273" s="71">
        <v>27758</v>
      </c>
      <c r="Y273" s="71">
        <v>42789</v>
      </c>
      <c r="Z273" s="71">
        <v>50961</v>
      </c>
      <c r="AA273" s="71">
        <v>10408</v>
      </c>
      <c r="AB273" s="71">
        <v>100130</v>
      </c>
      <c r="AC273" s="71">
        <v>0</v>
      </c>
      <c r="AD273" s="71">
        <v>11.966820256047161</v>
      </c>
      <c r="AE273" s="72"/>
      <c r="AF273" s="71">
        <v>55137675.969821297</v>
      </c>
      <c r="AG273" s="71">
        <v>5677805.2460150234</v>
      </c>
      <c r="AH273" s="71">
        <v>42508.761363130303</v>
      </c>
      <c r="AI273" s="71">
        <v>178404178.56816801</v>
      </c>
      <c r="AJ273" s="71">
        <v>185911355.19845381</v>
      </c>
      <c r="AK273" s="71">
        <v>0</v>
      </c>
      <c r="AL273" s="71">
        <v>0</v>
      </c>
      <c r="AM273" s="71">
        <v>13733057.42607568</v>
      </c>
      <c r="AN273" s="71">
        <v>0</v>
      </c>
      <c r="AO273" s="71">
        <v>0</v>
      </c>
      <c r="AP273" s="71">
        <v>438906581.16989696</v>
      </c>
      <c r="AQ273" s="72"/>
      <c r="AR273" s="71">
        <v>1997</v>
      </c>
      <c r="AS273" s="71">
        <v>161</v>
      </c>
      <c r="AT273" s="71">
        <v>0</v>
      </c>
      <c r="AU273" s="71">
        <v>0</v>
      </c>
      <c r="AV273" s="71">
        <v>0</v>
      </c>
      <c r="AW273" s="71">
        <v>0</v>
      </c>
      <c r="AX273" s="71"/>
      <c r="AY273" s="72"/>
      <c r="AZ273" s="71">
        <v>8416.3719999999994</v>
      </c>
      <c r="BA273" s="71">
        <v>2994.83</v>
      </c>
      <c r="BB273" s="71">
        <v>0</v>
      </c>
      <c r="BC273" s="71">
        <v>0</v>
      </c>
      <c r="BD273" s="71">
        <v>0</v>
      </c>
      <c r="BE273" s="71">
        <v>0</v>
      </c>
      <c r="BF273" s="71"/>
      <c r="BG273" s="72"/>
      <c r="BH273" s="71">
        <v>0</v>
      </c>
      <c r="BI273" s="71">
        <v>0</v>
      </c>
      <c r="BJ273" s="71">
        <v>9.9019999999999992</v>
      </c>
      <c r="BK273" s="71">
        <v>0</v>
      </c>
      <c r="BL273" s="71">
        <v>3.8159999999999998</v>
      </c>
      <c r="BM273" s="71">
        <v>0</v>
      </c>
      <c r="BN273" s="72"/>
      <c r="BO273" s="71">
        <v>0</v>
      </c>
      <c r="BP273" s="71">
        <v>0</v>
      </c>
      <c r="BQ273" s="71">
        <v>2</v>
      </c>
      <c r="BR273" s="71">
        <v>0</v>
      </c>
      <c r="BS273" s="71">
        <v>1</v>
      </c>
      <c r="BT273" s="71">
        <v>0</v>
      </c>
      <c r="BU273"/>
      <c r="BV273" s="70">
        <v>13.718</v>
      </c>
      <c r="BW273" s="70">
        <v>0</v>
      </c>
      <c r="BX273" s="70">
        <v>0</v>
      </c>
      <c r="BY273" s="70">
        <v>0</v>
      </c>
      <c r="BZ273" s="70">
        <v>0</v>
      </c>
      <c r="CA273" s="70">
        <v>0</v>
      </c>
      <c r="CB273" s="70">
        <v>0</v>
      </c>
      <c r="CC273" s="70">
        <v>0</v>
      </c>
      <c r="CD273" s="70">
        <v>0</v>
      </c>
    </row>
    <row r="274" spans="1:82">
      <c r="A274" s="70" t="s">
        <v>1931</v>
      </c>
      <c r="B274" s="70">
        <v>388</v>
      </c>
      <c r="C274" s="70">
        <v>14</v>
      </c>
      <c r="D274" s="70">
        <v>23</v>
      </c>
      <c r="E274" s="70">
        <v>2017</v>
      </c>
      <c r="F274" s="70" t="s">
        <v>156</v>
      </c>
      <c r="G274" s="1064" t="s">
        <v>1917</v>
      </c>
      <c r="H274" s="70" t="s">
        <v>1918</v>
      </c>
      <c r="I274" s="148"/>
      <c r="J274" s="71">
        <v>101.28898152357471</v>
      </c>
      <c r="K274" s="71">
        <v>7.0216786385306342</v>
      </c>
      <c r="L274" s="71">
        <v>0.28574155144566504</v>
      </c>
      <c r="M274" s="71">
        <v>103.37452231838073</v>
      </c>
      <c r="N274" s="71">
        <v>104.12716443861144</v>
      </c>
      <c r="O274" s="71">
        <v>86.007383965264964</v>
      </c>
      <c r="P274" s="71">
        <v>50.693408488751139</v>
      </c>
      <c r="Q274" s="71">
        <v>6.8672260970558296</v>
      </c>
      <c r="R274" s="71">
        <v>0</v>
      </c>
      <c r="S274" s="71">
        <v>10.915880500712378</v>
      </c>
      <c r="T274" s="72"/>
      <c r="U274" s="71">
        <v>5104084</v>
      </c>
      <c r="V274" s="71">
        <v>3061</v>
      </c>
      <c r="W274" s="71">
        <v>7</v>
      </c>
      <c r="X274" s="71">
        <v>27758</v>
      </c>
      <c r="Y274" s="71">
        <v>43333</v>
      </c>
      <c r="Z274" s="71">
        <v>51423</v>
      </c>
      <c r="AA274" s="71">
        <v>10500</v>
      </c>
      <c r="AB274" s="71">
        <v>100541</v>
      </c>
      <c r="AC274" s="71">
        <v>0</v>
      </c>
      <c r="AD274" s="71">
        <v>10.91588050071238</v>
      </c>
      <c r="AE274" s="72"/>
      <c r="AF274" s="71">
        <v>54337949.721573621</v>
      </c>
      <c r="AG274" s="71">
        <v>5747883.5719588036</v>
      </c>
      <c r="AH274" s="71">
        <v>57043.022515880373</v>
      </c>
      <c r="AI274" s="71">
        <v>169509961.45592901</v>
      </c>
      <c r="AJ274" s="71">
        <v>192003202.25926569</v>
      </c>
      <c r="AK274" s="71">
        <v>0</v>
      </c>
      <c r="AL274" s="71">
        <v>0</v>
      </c>
      <c r="AM274" s="71">
        <v>13811003.700799819</v>
      </c>
      <c r="AN274" s="71">
        <v>0</v>
      </c>
      <c r="AO274" s="71">
        <v>0</v>
      </c>
      <c r="AP274" s="71">
        <v>435467043.73204279</v>
      </c>
      <c r="AQ274" s="72"/>
      <c r="AR274" s="71">
        <v>2099</v>
      </c>
      <c r="AS274" s="71">
        <v>175</v>
      </c>
      <c r="AT274" s="71">
        <v>0</v>
      </c>
      <c r="AU274" s="71">
        <v>0</v>
      </c>
      <c r="AV274" s="71">
        <v>0</v>
      </c>
      <c r="AW274" s="71">
        <v>0</v>
      </c>
      <c r="AX274" s="71"/>
      <c r="AY274" s="72"/>
      <c r="AZ274" s="71">
        <v>8945.8319999999985</v>
      </c>
      <c r="BA274" s="71">
        <v>3147.030000000002</v>
      </c>
      <c r="BB274" s="71">
        <v>0</v>
      </c>
      <c r="BC274" s="71">
        <v>0</v>
      </c>
      <c r="BD274" s="71">
        <v>0</v>
      </c>
      <c r="BE274" s="71">
        <v>0</v>
      </c>
      <c r="BF274" s="71"/>
      <c r="BG274" s="72"/>
      <c r="BH274" s="71">
        <v>0</v>
      </c>
      <c r="BI274" s="71">
        <v>0</v>
      </c>
      <c r="BJ274" s="71">
        <v>12.379</v>
      </c>
      <c r="BK274" s="71">
        <v>0</v>
      </c>
      <c r="BL274" s="71">
        <v>3.331</v>
      </c>
      <c r="BM274" s="71">
        <v>0</v>
      </c>
      <c r="BN274" s="72"/>
      <c r="BO274" s="71">
        <v>0</v>
      </c>
      <c r="BP274" s="71">
        <v>0</v>
      </c>
      <c r="BQ274" s="71">
        <v>3</v>
      </c>
      <c r="BR274" s="71">
        <v>0</v>
      </c>
      <c r="BS274" s="71">
        <v>1</v>
      </c>
      <c r="BT274" s="71">
        <v>0</v>
      </c>
      <c r="BU274"/>
      <c r="BV274" s="70">
        <v>15.71</v>
      </c>
      <c r="BW274" s="70">
        <v>0</v>
      </c>
      <c r="BX274" s="70">
        <v>0</v>
      </c>
      <c r="BY274" s="70">
        <v>0</v>
      </c>
      <c r="BZ274" s="70">
        <v>0</v>
      </c>
      <c r="CA274" s="70">
        <v>0</v>
      </c>
      <c r="CB274" s="70">
        <v>0</v>
      </c>
      <c r="CC274" s="70">
        <v>0</v>
      </c>
      <c r="CD274" s="70">
        <v>0</v>
      </c>
    </row>
    <row r="275" spans="1:82">
      <c r="A275" s="70" t="s">
        <v>1932</v>
      </c>
      <c r="B275" s="70">
        <v>389</v>
      </c>
      <c r="C275" s="70">
        <v>15</v>
      </c>
      <c r="D275" s="70">
        <v>23</v>
      </c>
      <c r="E275" s="70">
        <v>2018</v>
      </c>
      <c r="F275" s="70" t="s">
        <v>183</v>
      </c>
      <c r="G275" s="70" t="s">
        <v>1917</v>
      </c>
      <c r="H275" s="70" t="s">
        <v>1918</v>
      </c>
      <c r="I275" s="148"/>
      <c r="J275" s="71">
        <v>96.409622635376166</v>
      </c>
      <c r="K275" s="71">
        <v>5.9255908523934622</v>
      </c>
      <c r="L275" s="71">
        <v>0.25805682331926377</v>
      </c>
      <c r="M275" s="71">
        <v>94.317831104526761</v>
      </c>
      <c r="N275" s="71">
        <v>72.819900481907439</v>
      </c>
      <c r="O275" s="71">
        <v>85.307239830981246</v>
      </c>
      <c r="P275" s="71">
        <v>50.370429904623236</v>
      </c>
      <c r="Q275" s="71">
        <v>6.3972176555636402</v>
      </c>
      <c r="R275" s="71">
        <v>0</v>
      </c>
      <c r="S275" s="71">
        <v>11.171072176384072</v>
      </c>
      <c r="T275" s="72"/>
      <c r="U275" s="71">
        <v>5361309</v>
      </c>
      <c r="V275" s="71">
        <v>3061</v>
      </c>
      <c r="W275" s="71">
        <v>7</v>
      </c>
      <c r="X275" s="71">
        <v>27758</v>
      </c>
      <c r="Y275" s="71">
        <v>43839</v>
      </c>
      <c r="Z275" s="71">
        <v>51981</v>
      </c>
      <c r="AA275" s="71">
        <v>10538</v>
      </c>
      <c r="AB275" s="71">
        <v>100933</v>
      </c>
      <c r="AC275" s="71">
        <v>0</v>
      </c>
      <c r="AD275" s="71">
        <v>11.171072176384071</v>
      </c>
      <c r="AE275" s="72"/>
      <c r="AF275" s="71">
        <v>52376434.049863853</v>
      </c>
      <c r="AG275" s="71">
        <v>5199651.6830312824</v>
      </c>
      <c r="AH275" s="71">
        <v>54176.063987828362</v>
      </c>
      <c r="AI275" s="71">
        <v>162809267.1263845</v>
      </c>
      <c r="AJ275" s="71">
        <v>163199152.22734269</v>
      </c>
      <c r="AK275" s="71">
        <v>0</v>
      </c>
      <c r="AL275" s="71">
        <v>0</v>
      </c>
      <c r="AM275" s="71">
        <v>13893539.55745885</v>
      </c>
      <c r="AN275" s="71">
        <v>0</v>
      </c>
      <c r="AO275" s="71">
        <v>0</v>
      </c>
      <c r="AP275" s="71">
        <v>397532220.70806903</v>
      </c>
      <c r="AQ275" s="72"/>
      <c r="AR275" s="71">
        <v>2211</v>
      </c>
      <c r="AS275" s="71">
        <v>191</v>
      </c>
      <c r="AT275" s="71">
        <v>0</v>
      </c>
      <c r="AU275" s="71">
        <v>0</v>
      </c>
      <c r="AV275" s="71">
        <v>0</v>
      </c>
      <c r="AW275" s="71">
        <v>0</v>
      </c>
      <c r="AX275" s="71"/>
      <c r="AY275" s="72"/>
      <c r="AZ275" s="71">
        <v>9517.2320000000018</v>
      </c>
      <c r="BA275" s="71">
        <v>3328.83</v>
      </c>
      <c r="BB275" s="71">
        <v>0</v>
      </c>
      <c r="BC275" s="71">
        <v>0</v>
      </c>
      <c r="BD275" s="71">
        <v>0</v>
      </c>
      <c r="BE275" s="71">
        <v>0</v>
      </c>
      <c r="BF275" s="71"/>
      <c r="BG275" s="72"/>
      <c r="BH275" s="71">
        <v>0</v>
      </c>
      <c r="BI275" s="71">
        <v>0</v>
      </c>
      <c r="BJ275" s="71">
        <v>11.505000000000001</v>
      </c>
      <c r="BK275" s="71">
        <v>0</v>
      </c>
      <c r="BL275" s="71">
        <v>3.1720000000000002</v>
      </c>
      <c r="BM275" s="71">
        <v>0</v>
      </c>
      <c r="BN275" s="72"/>
      <c r="BO275" s="71">
        <v>0</v>
      </c>
      <c r="BP275" s="71">
        <v>0</v>
      </c>
      <c r="BQ275" s="71">
        <v>3</v>
      </c>
      <c r="BR275" s="71">
        <v>0</v>
      </c>
      <c r="BS275" s="71">
        <v>1</v>
      </c>
      <c r="BT275" s="71">
        <v>0</v>
      </c>
      <c r="BU275"/>
      <c r="BV275" s="70">
        <v>14.677</v>
      </c>
      <c r="BW275" s="70">
        <v>0</v>
      </c>
      <c r="BX275" s="70">
        <v>0</v>
      </c>
      <c r="BY275" s="70">
        <v>0</v>
      </c>
      <c r="BZ275" s="70">
        <v>0</v>
      </c>
      <c r="CA275" s="70">
        <v>0</v>
      </c>
      <c r="CB275" s="70">
        <v>0</v>
      </c>
      <c r="CC275" s="70">
        <v>0</v>
      </c>
      <c r="CD275" s="70">
        <v>0</v>
      </c>
    </row>
    <row r="276" spans="1:82">
      <c r="A276" s="70" t="s">
        <v>1933</v>
      </c>
      <c r="B276" s="70">
        <v>390</v>
      </c>
      <c r="C276" s="70">
        <v>16</v>
      </c>
      <c r="D276" s="70">
        <v>23</v>
      </c>
      <c r="E276" s="70">
        <v>2019</v>
      </c>
      <c r="F276" s="70" t="s">
        <v>158</v>
      </c>
      <c r="G276" s="70" t="s">
        <v>1917</v>
      </c>
      <c r="H276" s="70" t="s">
        <v>1918</v>
      </c>
      <c r="I276" s="148"/>
      <c r="J276" s="71">
        <v>97.748477818510793</v>
      </c>
      <c r="K276" s="71">
        <v>5.6303806885067136</v>
      </c>
      <c r="L276" s="71">
        <v>0.26242379974823987</v>
      </c>
      <c r="M276" s="71">
        <v>99.048250597310172</v>
      </c>
      <c r="N276" s="71">
        <v>72.301323119478283</v>
      </c>
      <c r="O276" s="71">
        <v>82.764302872215623</v>
      </c>
      <c r="P276" s="71">
        <v>49.917143084844724</v>
      </c>
      <c r="Q276" s="71">
        <v>6.2423589681902696</v>
      </c>
      <c r="R276" s="71">
        <v>0</v>
      </c>
      <c r="S276" s="71">
        <v>9.3705237719958259</v>
      </c>
      <c r="T276" s="72"/>
      <c r="U276" s="71">
        <v>5424381</v>
      </c>
      <c r="V276" s="71">
        <v>3061</v>
      </c>
      <c r="W276" s="71">
        <v>7</v>
      </c>
      <c r="X276" s="71">
        <v>27758</v>
      </c>
      <c r="Y276" s="71">
        <v>44349</v>
      </c>
      <c r="Z276" s="71">
        <v>51816</v>
      </c>
      <c r="AA276" s="71">
        <v>10365</v>
      </c>
      <c r="AB276" s="71">
        <v>101156</v>
      </c>
      <c r="AC276" s="71">
        <v>0</v>
      </c>
      <c r="AD276" s="71">
        <v>9.3705237719958259</v>
      </c>
      <c r="AE276" s="72"/>
      <c r="AF276" s="71">
        <v>54241481.244222008</v>
      </c>
      <c r="AG276" s="71">
        <v>5039087.4929522714</v>
      </c>
      <c r="AH276" s="71">
        <v>57572.492598434197</v>
      </c>
      <c r="AI276" s="71">
        <v>166459151.30070871</v>
      </c>
      <c r="AJ276" s="71">
        <v>148938277.52080381</v>
      </c>
      <c r="AK276" s="71">
        <v>0</v>
      </c>
      <c r="AL276" s="71">
        <v>0</v>
      </c>
      <c r="AM276" s="71">
        <v>13776685.698039707</v>
      </c>
      <c r="AN276" s="71">
        <v>0</v>
      </c>
      <c r="AO276" s="71">
        <v>0</v>
      </c>
      <c r="AP276" s="71">
        <v>388512255.74932498</v>
      </c>
      <c r="AQ276" s="72"/>
      <c r="AR276" s="71">
        <v>2338</v>
      </c>
      <c r="AS276" s="71">
        <v>194</v>
      </c>
      <c r="AT276" s="71">
        <v>0</v>
      </c>
      <c r="AU276" s="71">
        <v>0</v>
      </c>
      <c r="AV276" s="71">
        <v>0</v>
      </c>
      <c r="AW276" s="71">
        <v>0</v>
      </c>
      <c r="AX276" s="71"/>
      <c r="AY276" s="72"/>
      <c r="AZ276" s="71">
        <v>10197.371999999999</v>
      </c>
      <c r="BA276" s="71">
        <v>3372.9300000000012</v>
      </c>
      <c r="BB276" s="71">
        <v>0</v>
      </c>
      <c r="BC276" s="71">
        <v>0</v>
      </c>
      <c r="BD276" s="71">
        <v>0</v>
      </c>
      <c r="BE276" s="71">
        <v>0</v>
      </c>
      <c r="BF276" s="71"/>
      <c r="BG276" s="72"/>
      <c r="BH276" s="71">
        <v>0</v>
      </c>
      <c r="BI276" s="71">
        <v>0</v>
      </c>
      <c r="BJ276" s="71">
        <v>9.33</v>
      </c>
      <c r="BK276" s="71">
        <v>0</v>
      </c>
      <c r="BL276" s="71">
        <v>2.3519999999999999</v>
      </c>
      <c r="BM276" s="71">
        <v>0</v>
      </c>
      <c r="BN276" s="72"/>
      <c r="BO276" s="71">
        <v>0</v>
      </c>
      <c r="BP276" s="71">
        <v>0</v>
      </c>
      <c r="BQ276" s="71">
        <v>3</v>
      </c>
      <c r="BR276" s="71">
        <v>0</v>
      </c>
      <c r="BS276" s="71">
        <v>1</v>
      </c>
      <c r="BT276" s="71">
        <v>0</v>
      </c>
      <c r="BU276"/>
      <c r="BV276" s="70">
        <v>11.682</v>
      </c>
      <c r="BW276" s="70">
        <v>0</v>
      </c>
      <c r="BX276" s="70">
        <v>0</v>
      </c>
      <c r="BY276" s="70">
        <v>0</v>
      </c>
      <c r="BZ276" s="70">
        <v>0</v>
      </c>
      <c r="CA276" s="70">
        <v>0</v>
      </c>
      <c r="CB276" s="70">
        <v>0</v>
      </c>
      <c r="CC276" s="70">
        <v>0</v>
      </c>
      <c r="CD276" s="70">
        <v>0</v>
      </c>
    </row>
    <row r="277" spans="1:82">
      <c r="A277" s="70" t="s">
        <v>1934</v>
      </c>
      <c r="B277" s="70">
        <v>391</v>
      </c>
      <c r="C277" s="70">
        <v>17</v>
      </c>
      <c r="D277" s="70">
        <v>23</v>
      </c>
      <c r="E277" s="70">
        <v>2020</v>
      </c>
      <c r="F277" s="70" t="s">
        <v>159</v>
      </c>
      <c r="G277" s="70" t="s">
        <v>1917</v>
      </c>
      <c r="H277" s="70" t="s">
        <v>1918</v>
      </c>
      <c r="I277" s="148"/>
      <c r="J277" s="71">
        <v>124.78807538483829</v>
      </c>
      <c r="K277" s="71">
        <v>6.2086985997406199</v>
      </c>
      <c r="L277" s="71">
        <v>8.5052092706195709E-2</v>
      </c>
      <c r="M277" s="71">
        <v>97.26678138654664</v>
      </c>
      <c r="N277" s="71">
        <v>85.37884813975468</v>
      </c>
      <c r="O277" s="71">
        <v>72.9414585211847</v>
      </c>
      <c r="P277" s="71">
        <v>47.960206947183629</v>
      </c>
      <c r="Q277" s="71">
        <v>6.0110457505198802</v>
      </c>
      <c r="R277" s="71">
        <v>0</v>
      </c>
      <c r="S277" s="71">
        <v>8.2657532520490768</v>
      </c>
      <c r="T277" s="72"/>
      <c r="U277" s="71">
        <v>7044479</v>
      </c>
      <c r="V277" s="71">
        <v>3336</v>
      </c>
      <c r="W277" s="71">
        <v>3</v>
      </c>
      <c r="X277" s="71">
        <v>28704</v>
      </c>
      <c r="Y277" s="71">
        <v>45149</v>
      </c>
      <c r="Z277" s="71">
        <v>52122</v>
      </c>
      <c r="AA277" s="71">
        <v>10585</v>
      </c>
      <c r="AB277" s="71">
        <v>101950</v>
      </c>
      <c r="AC277" s="71">
        <v>0</v>
      </c>
      <c r="AD277" s="71">
        <v>8.2657532520490768</v>
      </c>
      <c r="AE277" s="72"/>
      <c r="AF277" s="71">
        <v>71629236.756684273</v>
      </c>
      <c r="AG277" s="71">
        <v>5013509.8163904678</v>
      </c>
      <c r="AH277" s="71">
        <v>19353.812805371897</v>
      </c>
      <c r="AI277" s="71">
        <v>161980986.08240229</v>
      </c>
      <c r="AJ277" s="71">
        <v>178203421.19093129</v>
      </c>
      <c r="AK277" s="71"/>
      <c r="AL277" s="71"/>
      <c r="AM277" s="71">
        <v>13305607.688124528</v>
      </c>
      <c r="AN277" s="71"/>
      <c r="AO277" s="71"/>
      <c r="AP277" s="71">
        <v>430152115.3473382</v>
      </c>
      <c r="AQ277" s="72"/>
      <c r="AR277" s="71">
        <v>2453</v>
      </c>
      <c r="AS277" s="71">
        <v>199</v>
      </c>
      <c r="AT277" s="71">
        <v>0</v>
      </c>
      <c r="AU277" s="71">
        <v>0</v>
      </c>
      <c r="AV277" s="71">
        <v>0</v>
      </c>
      <c r="AW277" s="71">
        <v>0</v>
      </c>
      <c r="AX277" s="71"/>
      <c r="AY277" s="72"/>
      <c r="AZ277" s="71">
        <v>10772.751999999989</v>
      </c>
      <c r="BA277" s="71">
        <v>3470.23</v>
      </c>
      <c r="BB277" s="71">
        <v>0</v>
      </c>
      <c r="BC277" s="71">
        <v>0</v>
      </c>
      <c r="BD277" s="71">
        <v>0</v>
      </c>
      <c r="BE277" s="71">
        <v>0</v>
      </c>
      <c r="BF277" s="71"/>
      <c r="BG277" s="72"/>
      <c r="BH277" s="71">
        <v>0</v>
      </c>
      <c r="BI277" s="71">
        <v>0</v>
      </c>
      <c r="BJ277" s="71">
        <v>6.569</v>
      </c>
      <c r="BK277" s="71">
        <v>0</v>
      </c>
      <c r="BL277" s="71">
        <v>2.4849999999999999</v>
      </c>
      <c r="BM277" s="71">
        <v>0</v>
      </c>
      <c r="BN277" s="72"/>
      <c r="BO277" s="71">
        <v>0</v>
      </c>
      <c r="BP277" s="71">
        <v>0</v>
      </c>
      <c r="BQ277" s="71">
        <v>2</v>
      </c>
      <c r="BR277" s="71">
        <v>0</v>
      </c>
      <c r="BS277" s="71">
        <v>1</v>
      </c>
      <c r="BT277" s="71">
        <v>0</v>
      </c>
      <c r="BU277"/>
      <c r="BV277" s="70">
        <v>9.0540000000000003</v>
      </c>
      <c r="BW277" s="70">
        <v>0</v>
      </c>
      <c r="BX277" s="70">
        <v>0</v>
      </c>
      <c r="BY277" s="70">
        <v>0</v>
      </c>
      <c r="BZ277" s="70">
        <v>0</v>
      </c>
      <c r="CA277" s="70">
        <v>0</v>
      </c>
      <c r="CB277" s="70">
        <v>0</v>
      </c>
      <c r="CC277" s="70">
        <v>0</v>
      </c>
      <c r="CD277" s="70">
        <v>0</v>
      </c>
    </row>
    <row r="278" spans="1:82">
      <c r="A278" s="70" t="s">
        <v>1935</v>
      </c>
      <c r="B278" s="70">
        <v>391</v>
      </c>
      <c r="C278" s="70">
        <v>18</v>
      </c>
      <c r="D278" s="70">
        <v>23</v>
      </c>
      <c r="E278" s="70">
        <v>2021</v>
      </c>
      <c r="F278" s="70" t="s">
        <v>160</v>
      </c>
      <c r="G278" s="70" t="s">
        <v>1917</v>
      </c>
      <c r="H278" s="70" t="s">
        <v>1918</v>
      </c>
      <c r="I278" s="148"/>
      <c r="J278" s="71">
        <v>129.78862771880739</v>
      </c>
      <c r="K278" s="71">
        <v>6.7106616583631951</v>
      </c>
      <c r="L278" s="71">
        <v>7.7283520435336817E-2</v>
      </c>
      <c r="M278" s="71">
        <v>89.503458119814567</v>
      </c>
      <c r="N278" s="71">
        <v>82.184237382273238</v>
      </c>
      <c r="O278" s="71">
        <v>71.328798952823803</v>
      </c>
      <c r="P278" s="71">
        <v>49.537508161255538</v>
      </c>
      <c r="Q278" s="71">
        <v>5.9511059214836699</v>
      </c>
      <c r="R278" s="71">
        <v>0</v>
      </c>
      <c r="S278" s="71">
        <v>8.1870526426347485</v>
      </c>
      <c r="T278" s="72"/>
      <c r="U278" s="71">
        <v>7987771</v>
      </c>
      <c r="V278" s="71">
        <v>3336</v>
      </c>
      <c r="W278" s="71">
        <v>3</v>
      </c>
      <c r="X278" s="71">
        <v>28704</v>
      </c>
      <c r="Y278" s="71">
        <v>45386</v>
      </c>
      <c r="Z278" s="71">
        <v>52481</v>
      </c>
      <c r="AA278" s="71">
        <v>10661</v>
      </c>
      <c r="AB278" s="71">
        <v>101925</v>
      </c>
      <c r="AC278" s="71">
        <v>0</v>
      </c>
      <c r="AD278" s="71">
        <v>8.1870526426347485</v>
      </c>
      <c r="AE278" s="72"/>
      <c r="AF278" s="71">
        <v>77469555.283336937</v>
      </c>
      <c r="AG278" s="71">
        <v>5590229.8805173077</v>
      </c>
      <c r="AH278" s="71">
        <v>17321.747549088464</v>
      </c>
      <c r="AI278" s="71">
        <v>172282470.16520718</v>
      </c>
      <c r="AJ278" s="71">
        <v>188700005.34438449</v>
      </c>
      <c r="AK278" s="71">
        <v>0</v>
      </c>
      <c r="AL278" s="71">
        <v>0</v>
      </c>
      <c r="AM278" s="71">
        <v>13379071.764810313</v>
      </c>
      <c r="AN278" s="71">
        <v>0</v>
      </c>
      <c r="AO278" s="71">
        <v>0</v>
      </c>
      <c r="AP278" s="71">
        <v>457438654.18580532</v>
      </c>
      <c r="AQ278" s="72"/>
      <c r="AR278" s="71">
        <v>2569</v>
      </c>
      <c r="AS278" s="71">
        <v>201</v>
      </c>
      <c r="AT278" s="71">
        <v>0</v>
      </c>
      <c r="AU278" s="71">
        <v>0</v>
      </c>
      <c r="AV278" s="71">
        <v>0</v>
      </c>
      <c r="AW278" s="71">
        <v>0</v>
      </c>
      <c r="AX278" s="71"/>
      <c r="AY278" s="72"/>
      <c r="AZ278" s="71">
        <v>11379.391999999991</v>
      </c>
      <c r="BA278" s="71">
        <v>3491.83</v>
      </c>
      <c r="BB278" s="71">
        <v>0</v>
      </c>
      <c r="BC278" s="71">
        <v>0</v>
      </c>
      <c r="BD278" s="71">
        <v>0</v>
      </c>
      <c r="BE278" s="71">
        <v>0</v>
      </c>
      <c r="BF278" s="71"/>
      <c r="BG278" s="72"/>
      <c r="BH278" s="71">
        <v>0</v>
      </c>
      <c r="BI278" s="71">
        <v>0</v>
      </c>
      <c r="BJ278" s="71">
        <v>12.613</v>
      </c>
      <c r="BK278" s="71">
        <v>0</v>
      </c>
      <c r="BL278" s="71">
        <v>2.617</v>
      </c>
      <c r="BM278" s="71">
        <v>0</v>
      </c>
      <c r="BN278" s="72"/>
      <c r="BO278" s="71">
        <v>0</v>
      </c>
      <c r="BP278" s="71">
        <v>0</v>
      </c>
      <c r="BQ278" s="71">
        <v>4</v>
      </c>
      <c r="BR278" s="71">
        <v>0</v>
      </c>
      <c r="BS278" s="71">
        <v>1</v>
      </c>
      <c r="BT278" s="71">
        <v>0</v>
      </c>
      <c r="BU278"/>
      <c r="BV278" s="70">
        <v>15.23</v>
      </c>
      <c r="BW278" s="70">
        <v>0</v>
      </c>
      <c r="BX278" s="70">
        <v>0</v>
      </c>
      <c r="BY278" s="70">
        <v>0</v>
      </c>
      <c r="BZ278" s="70">
        <v>0</v>
      </c>
      <c r="CA278" s="70">
        <v>0</v>
      </c>
      <c r="CB278" s="70">
        <v>0</v>
      </c>
      <c r="CC278" s="70">
        <v>0</v>
      </c>
      <c r="CD278" s="70">
        <v>0</v>
      </c>
    </row>
    <row r="279" spans="1:82">
      <c r="A279" s="70" t="s">
        <v>1936</v>
      </c>
      <c r="B279" s="70">
        <v>391</v>
      </c>
      <c r="C279" s="70">
        <v>19</v>
      </c>
      <c r="D279" s="70">
        <v>23</v>
      </c>
      <c r="E279" s="70">
        <v>2022</v>
      </c>
      <c r="F279" s="70" t="s">
        <v>161</v>
      </c>
      <c r="G279" s="70" t="s">
        <v>1917</v>
      </c>
      <c r="H279" s="70" t="s">
        <v>1918</v>
      </c>
      <c r="I279" s="148"/>
      <c r="J279" s="71">
        <v>88.054739057806614</v>
      </c>
      <c r="K279" s="71">
        <v>6.6766685685064333</v>
      </c>
      <c r="L279" s="71">
        <v>6.5590460247056545E-2</v>
      </c>
      <c r="M279" s="71">
        <v>101.29862528540063</v>
      </c>
      <c r="N279" s="71">
        <v>106.41039611674425</v>
      </c>
      <c r="O279" s="71">
        <v>76.011404315877058</v>
      </c>
      <c r="P279" s="71">
        <v>49.663276141093924</v>
      </c>
      <c r="Q279" s="71">
        <v>6.052349638310826</v>
      </c>
      <c r="R279" s="71">
        <v>0</v>
      </c>
      <c r="S279" s="71">
        <v>8.798618656079995</v>
      </c>
      <c r="T279" s="72"/>
      <c r="U279" s="71">
        <v>5823109</v>
      </c>
      <c r="V279" s="71">
        <v>3336</v>
      </c>
      <c r="W279" s="71">
        <v>3</v>
      </c>
      <c r="X279" s="71">
        <v>28704</v>
      </c>
      <c r="Y279" s="71">
        <v>46407</v>
      </c>
      <c r="Z279" s="71">
        <v>53136</v>
      </c>
      <c r="AA279" s="71">
        <v>10851</v>
      </c>
      <c r="AB279" s="71">
        <v>102809</v>
      </c>
      <c r="AC279" s="71">
        <v>0</v>
      </c>
      <c r="AD279" s="71">
        <v>8.798618656079995</v>
      </c>
      <c r="AE279" s="72"/>
      <c r="AF279" s="71">
        <v>52472037.50658907</v>
      </c>
      <c r="AG279" s="71">
        <v>5585215.8916757973</v>
      </c>
      <c r="AH279" s="71">
        <v>17143.419141904891</v>
      </c>
      <c r="AI279" s="71">
        <v>172536095.48119041</v>
      </c>
      <c r="AJ279" s="71">
        <v>203609140.53501758</v>
      </c>
      <c r="AK279" s="71">
        <v>0</v>
      </c>
      <c r="AL279" s="71">
        <v>0</v>
      </c>
      <c r="AM279" s="71">
        <v>13275448.010701144</v>
      </c>
      <c r="AN279" s="71">
        <v>0</v>
      </c>
      <c r="AO279" s="71">
        <v>0</v>
      </c>
      <c r="AP279" s="71">
        <v>447495080.84431589</v>
      </c>
      <c r="AQ279" s="72"/>
      <c r="AR279" s="71">
        <v>2714</v>
      </c>
      <c r="AS279" s="71">
        <v>201</v>
      </c>
      <c r="AT279" s="71">
        <v>0</v>
      </c>
      <c r="AU279" s="71">
        <v>0</v>
      </c>
      <c r="AV279" s="71">
        <v>0</v>
      </c>
      <c r="AW279" s="71">
        <v>0</v>
      </c>
      <c r="AX279" s="71"/>
      <c r="AY279" s="72"/>
      <c r="AZ279" s="71">
        <v>12164.051999999987</v>
      </c>
      <c r="BA279" s="71">
        <v>3491.83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1937</v>
      </c>
      <c r="B280" s="70">
        <v>391</v>
      </c>
      <c r="C280" s="70">
        <v>20</v>
      </c>
      <c r="D280" s="70">
        <v>23</v>
      </c>
      <c r="E280" s="70">
        <v>2023</v>
      </c>
      <c r="F280" s="70" t="s">
        <v>1539</v>
      </c>
      <c r="G280" s="70" t="s">
        <v>1917</v>
      </c>
      <c r="H280" s="70" t="s">
        <v>1918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2883</v>
      </c>
      <c r="AS280" s="71">
        <v>201</v>
      </c>
      <c r="AT280" s="71">
        <v>0</v>
      </c>
      <c r="AU280" s="71">
        <v>0</v>
      </c>
      <c r="AV280" s="71">
        <v>0</v>
      </c>
      <c r="AW280" s="71">
        <v>0</v>
      </c>
      <c r="AX280" s="71"/>
      <c r="AY280" s="72"/>
      <c r="AZ280" s="71">
        <v>13036.021999999974</v>
      </c>
      <c r="BA280" s="71">
        <v>3491.83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1938</v>
      </c>
      <c r="B281" s="70">
        <v>391</v>
      </c>
      <c r="C281" s="70">
        <v>21</v>
      </c>
      <c r="D281" s="70">
        <v>23</v>
      </c>
      <c r="E281" s="70">
        <v>2024</v>
      </c>
      <c r="F281" s="70" t="s">
        <v>1554</v>
      </c>
      <c r="G281" s="70" t="s">
        <v>1917</v>
      </c>
      <c r="H281" s="70" t="s">
        <v>1918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1939</v>
      </c>
      <c r="B282" s="70">
        <v>1</v>
      </c>
      <c r="C282" s="70">
        <v>1</v>
      </c>
      <c r="D282" s="70">
        <v>1</v>
      </c>
      <c r="E282" s="70">
        <v>1990</v>
      </c>
      <c r="F282" s="70" t="s">
        <v>787</v>
      </c>
      <c r="G282" s="70" t="s">
        <v>1940</v>
      </c>
      <c r="H282" s="70" t="s">
        <v>1941</v>
      </c>
      <c r="I282" s="148" t="s">
        <v>793</v>
      </c>
      <c r="J282" s="71">
        <v>259.95834470089829</v>
      </c>
      <c r="K282" s="71">
        <v>12.61056243326272</v>
      </c>
      <c r="L282" s="71">
        <v>10.145143901838029</v>
      </c>
      <c r="M282" s="71">
        <v>94.717273501599053</v>
      </c>
      <c r="N282" s="71">
        <v>129.33881077756439</v>
      </c>
      <c r="O282" s="71">
        <v>129.3714737743083</v>
      </c>
      <c r="P282" s="71">
        <v>126.81463423601249</v>
      </c>
      <c r="Q282" s="71">
        <v>8.7972808008721799</v>
      </c>
      <c r="R282" s="71">
        <v>0</v>
      </c>
      <c r="S282" s="71">
        <v>9.3442275876039087</v>
      </c>
      <c r="T282" s="72"/>
      <c r="U282" s="71">
        <v>50345163</v>
      </c>
      <c r="V282" s="71">
        <v>4446</v>
      </c>
      <c r="W282" s="71">
        <v>139</v>
      </c>
      <c r="X282" s="71">
        <v>37658</v>
      </c>
      <c r="Y282" s="71">
        <v>45237</v>
      </c>
      <c r="Z282" s="71">
        <v>53212</v>
      </c>
      <c r="AA282" s="71">
        <v>30792</v>
      </c>
      <c r="AB282" s="71">
        <v>142838</v>
      </c>
      <c r="AC282" s="71">
        <v>0</v>
      </c>
      <c r="AD282" s="71">
        <v>9.3442275876039087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1942</v>
      </c>
      <c r="B283" s="70">
        <v>2</v>
      </c>
      <c r="C283" s="70">
        <v>2</v>
      </c>
      <c r="D283" s="70">
        <v>1</v>
      </c>
      <c r="E283" s="70">
        <v>2005</v>
      </c>
      <c r="F283" s="70" t="s">
        <v>789</v>
      </c>
      <c r="G283" s="70" t="s">
        <v>1940</v>
      </c>
      <c r="H283" s="70" t="s">
        <v>1941</v>
      </c>
      <c r="I283" s="148"/>
      <c r="J283" s="71">
        <v>195.400559716549</v>
      </c>
      <c r="K283" s="71">
        <v>7.53190050554901</v>
      </c>
      <c r="L283" s="71">
        <v>12.59242437350524</v>
      </c>
      <c r="M283" s="71">
        <v>132.42180878594419</v>
      </c>
      <c r="N283" s="71">
        <v>167.2858698988436</v>
      </c>
      <c r="O283" s="71">
        <v>165.36473399457569</v>
      </c>
      <c r="P283" s="71">
        <v>103.4295510332478</v>
      </c>
      <c r="Q283" s="71">
        <v>7.6150878647752203</v>
      </c>
      <c r="R283" s="71">
        <v>0</v>
      </c>
      <c r="S283" s="71">
        <v>40.565863</v>
      </c>
      <c r="T283" s="72"/>
      <c r="U283" s="71">
        <v>34701873</v>
      </c>
      <c r="V283" s="71">
        <v>3344</v>
      </c>
      <c r="W283" s="71">
        <v>161</v>
      </c>
      <c r="X283" s="71">
        <v>28816</v>
      </c>
      <c r="Y283" s="71">
        <v>48914</v>
      </c>
      <c r="Z283" s="71">
        <v>78708</v>
      </c>
      <c r="AA283" s="71">
        <v>20568</v>
      </c>
      <c r="AB283" s="71">
        <v>129257</v>
      </c>
      <c r="AC283" s="71">
        <v>0</v>
      </c>
      <c r="AD283" s="71">
        <v>40.565863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1943</v>
      </c>
      <c r="B284" s="70">
        <v>3</v>
      </c>
      <c r="C284" s="70">
        <v>3</v>
      </c>
      <c r="D284" s="70">
        <v>1</v>
      </c>
      <c r="E284" s="70">
        <v>2006</v>
      </c>
      <c r="F284" s="70" t="s">
        <v>790</v>
      </c>
      <c r="G284" s="70" t="s">
        <v>1940</v>
      </c>
      <c r="H284" s="70" t="s">
        <v>1941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1944</v>
      </c>
      <c r="B285" s="70">
        <v>4</v>
      </c>
      <c r="C285" s="70">
        <v>4</v>
      </c>
      <c r="D285" s="70">
        <v>1</v>
      </c>
      <c r="E285" s="70">
        <v>2007</v>
      </c>
      <c r="F285" s="70" t="s">
        <v>791</v>
      </c>
      <c r="G285" s="70" t="s">
        <v>1940</v>
      </c>
      <c r="H285" s="70" t="s">
        <v>1941</v>
      </c>
      <c r="I285" s="148"/>
      <c r="J285" s="71">
        <v>153.4382605454278</v>
      </c>
      <c r="K285" s="71">
        <v>7.1045810440203043</v>
      </c>
      <c r="L285" s="71">
        <v>9.4743392029381805</v>
      </c>
      <c r="M285" s="71">
        <v>145.0222796109442</v>
      </c>
      <c r="N285" s="71">
        <v>165.33801786585539</v>
      </c>
      <c r="O285" s="71">
        <v>158.79018727256911</v>
      </c>
      <c r="P285" s="71">
        <v>98.432921186634928</v>
      </c>
      <c r="Q285" s="71">
        <v>7.87118458442567</v>
      </c>
      <c r="R285" s="71">
        <v>0</v>
      </c>
      <c r="S285" s="71">
        <v>46.192588076669999</v>
      </c>
      <c r="T285" s="72"/>
      <c r="U285" s="71">
        <v>27484567</v>
      </c>
      <c r="V285" s="71">
        <v>3034</v>
      </c>
      <c r="W285" s="71">
        <v>225</v>
      </c>
      <c r="X285" s="71">
        <v>33819</v>
      </c>
      <c r="Y285" s="71">
        <v>49156</v>
      </c>
      <c r="Z285" s="71">
        <v>78568</v>
      </c>
      <c r="AA285" s="71">
        <v>19276</v>
      </c>
      <c r="AB285" s="71">
        <v>126539</v>
      </c>
      <c r="AC285" s="71">
        <v>0</v>
      </c>
      <c r="AD285" s="71">
        <v>46.192588076669999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1945</v>
      </c>
      <c r="B286" s="70">
        <v>5</v>
      </c>
      <c r="C286" s="70">
        <v>5</v>
      </c>
      <c r="D286" s="70">
        <v>1</v>
      </c>
      <c r="E286" s="70">
        <v>2008</v>
      </c>
      <c r="F286" s="70" t="s">
        <v>792</v>
      </c>
      <c r="G286" s="70" t="s">
        <v>1940</v>
      </c>
      <c r="H286" s="70" t="s">
        <v>1941</v>
      </c>
      <c r="I286" s="148"/>
      <c r="J286" s="71">
        <v>144.75634483854739</v>
      </c>
      <c r="K286" s="71">
        <v>5.3076399222113926</v>
      </c>
      <c r="L286" s="71">
        <v>8.3499096240854254</v>
      </c>
      <c r="M286" s="71">
        <v>153.74641624904771</v>
      </c>
      <c r="N286" s="71">
        <v>170.7684434889224</v>
      </c>
      <c r="O286" s="71">
        <v>153.35319056868721</v>
      </c>
      <c r="P286" s="71">
        <v>94.485029592097391</v>
      </c>
      <c r="Q286" s="71">
        <v>7.6534272720420304</v>
      </c>
      <c r="R286" s="71">
        <v>0</v>
      </c>
      <c r="S286" s="71">
        <v>43.91559091500001</v>
      </c>
      <c r="T286" s="72"/>
      <c r="U286" s="71">
        <v>27191164</v>
      </c>
      <c r="V286" s="71">
        <v>3034</v>
      </c>
      <c r="W286" s="71">
        <v>225</v>
      </c>
      <c r="X286" s="71">
        <v>33819</v>
      </c>
      <c r="Y286" s="71">
        <v>49131</v>
      </c>
      <c r="Z286" s="71">
        <v>78541</v>
      </c>
      <c r="AA286" s="71">
        <v>18524</v>
      </c>
      <c r="AB286" s="71">
        <v>125062</v>
      </c>
      <c r="AC286" s="71">
        <v>0</v>
      </c>
      <c r="AD286" s="71">
        <v>43.91559091500001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1946</v>
      </c>
      <c r="B287" s="70">
        <v>6</v>
      </c>
      <c r="C287" s="70">
        <v>6</v>
      </c>
      <c r="D287" s="70">
        <v>1</v>
      </c>
      <c r="E287" s="70">
        <v>2009</v>
      </c>
      <c r="F287" s="70" t="s">
        <v>176</v>
      </c>
      <c r="G287" s="70" t="s">
        <v>1940</v>
      </c>
      <c r="H287" s="70" t="s">
        <v>1941</v>
      </c>
      <c r="I287" s="148"/>
      <c r="J287" s="71">
        <v>114.4645681912498</v>
      </c>
      <c r="K287" s="71">
        <v>4.9681037967605262</v>
      </c>
      <c r="L287" s="71">
        <v>7.9206313051125168</v>
      </c>
      <c r="M287" s="71">
        <v>150.382050056476</v>
      </c>
      <c r="N287" s="71">
        <v>151.9330095759934</v>
      </c>
      <c r="O287" s="71">
        <v>155.11614526138601</v>
      </c>
      <c r="P287" s="71">
        <v>89.208643251294447</v>
      </c>
      <c r="Q287" s="71">
        <v>7.2177959381299601</v>
      </c>
      <c r="R287" s="71">
        <v>0</v>
      </c>
      <c r="S287" s="71">
        <v>36.529445274300009</v>
      </c>
      <c r="T287" s="72"/>
      <c r="U287" s="71">
        <v>19364507</v>
      </c>
      <c r="V287" s="71">
        <v>3002</v>
      </c>
      <c r="W287" s="71">
        <v>309</v>
      </c>
      <c r="X287" s="71">
        <v>35393</v>
      </c>
      <c r="Y287" s="71">
        <v>49293</v>
      </c>
      <c r="Z287" s="71">
        <v>78415</v>
      </c>
      <c r="AA287" s="71">
        <v>17955</v>
      </c>
      <c r="AB287" s="71">
        <v>123810</v>
      </c>
      <c r="AC287" s="71">
        <v>0</v>
      </c>
      <c r="AD287" s="71">
        <v>36.529445274300009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51.99</v>
      </c>
      <c r="BK287" s="71">
        <v>0</v>
      </c>
      <c r="BL287" s="71">
        <v>39.728999999999999</v>
      </c>
      <c r="BM287" s="71">
        <v>0</v>
      </c>
      <c r="BN287" s="72"/>
      <c r="BO287" s="71">
        <v>0</v>
      </c>
      <c r="BP287" s="71">
        <v>0</v>
      </c>
      <c r="BQ287" s="71">
        <v>8</v>
      </c>
      <c r="BR287" s="71">
        <v>0</v>
      </c>
      <c r="BS287" s="71">
        <v>3</v>
      </c>
      <c r="BT287" s="71">
        <v>0</v>
      </c>
      <c r="BU287"/>
      <c r="BV287" s="70">
        <v>62.65</v>
      </c>
      <c r="BW287" s="70">
        <v>0</v>
      </c>
      <c r="BX287" s="70">
        <v>29.068999999999999</v>
      </c>
      <c r="BY287" s="70">
        <v>0</v>
      </c>
      <c r="BZ287" s="70">
        <v>0</v>
      </c>
      <c r="CA287" s="70">
        <v>0</v>
      </c>
      <c r="CB287" s="70">
        <v>0</v>
      </c>
      <c r="CC287" s="70">
        <v>0</v>
      </c>
      <c r="CD287" s="70">
        <v>0</v>
      </c>
    </row>
    <row r="288" spans="1:82">
      <c r="A288" s="70" t="s">
        <v>1947</v>
      </c>
      <c r="B288" s="70">
        <v>7</v>
      </c>
      <c r="C288" s="70">
        <v>7</v>
      </c>
      <c r="D288" s="70">
        <v>1</v>
      </c>
      <c r="E288" s="70">
        <v>2010</v>
      </c>
      <c r="F288" s="70" t="s">
        <v>177</v>
      </c>
      <c r="G288" s="70" t="s">
        <v>1940</v>
      </c>
      <c r="H288" s="70" t="s">
        <v>1941</v>
      </c>
      <c r="I288" s="148"/>
      <c r="J288" s="71">
        <v>115.4903476838562</v>
      </c>
      <c r="K288" s="71">
        <v>5.297752904002718</v>
      </c>
      <c r="L288" s="71">
        <v>7.6120878562491541</v>
      </c>
      <c r="M288" s="71">
        <v>155.6789719062545</v>
      </c>
      <c r="N288" s="71">
        <v>161.9957122265904</v>
      </c>
      <c r="O288" s="71">
        <v>154.74325951850739</v>
      </c>
      <c r="P288" s="71">
        <v>89.073110437444896</v>
      </c>
      <c r="Q288" s="71">
        <v>7.4595873238417703</v>
      </c>
      <c r="R288" s="71">
        <v>0</v>
      </c>
      <c r="S288" s="71">
        <v>36.432744863039993</v>
      </c>
      <c r="T288" s="72"/>
      <c r="U288" s="71">
        <v>21010551</v>
      </c>
      <c r="V288" s="71">
        <v>3002</v>
      </c>
      <c r="W288" s="71">
        <v>309</v>
      </c>
      <c r="X288" s="71">
        <v>35393</v>
      </c>
      <c r="Y288" s="71">
        <v>49388</v>
      </c>
      <c r="Z288" s="71">
        <v>78590</v>
      </c>
      <c r="AA288" s="71">
        <v>17480</v>
      </c>
      <c r="AB288" s="71">
        <v>122612</v>
      </c>
      <c r="AC288" s="71">
        <v>0</v>
      </c>
      <c r="AD288" s="71">
        <v>36.432744863039993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41.197000000000003</v>
      </c>
      <c r="BK288" s="71">
        <v>0</v>
      </c>
      <c r="BL288" s="71">
        <v>47.137999999999998</v>
      </c>
      <c r="BM288" s="71">
        <v>0</v>
      </c>
      <c r="BN288" s="72"/>
      <c r="BO288" s="71">
        <v>0</v>
      </c>
      <c r="BP288" s="71">
        <v>0</v>
      </c>
      <c r="BQ288" s="71">
        <v>7</v>
      </c>
      <c r="BR288" s="71">
        <v>0</v>
      </c>
      <c r="BS288" s="71">
        <v>4</v>
      </c>
      <c r="BT288" s="71">
        <v>0</v>
      </c>
      <c r="BU288"/>
      <c r="BV288" s="70">
        <v>55.978000000000002</v>
      </c>
      <c r="BW288" s="70">
        <v>0</v>
      </c>
      <c r="BX288" s="70">
        <v>32.356999999999999</v>
      </c>
      <c r="BY288" s="70">
        <v>0</v>
      </c>
      <c r="BZ288" s="70">
        <v>0</v>
      </c>
      <c r="CA288" s="70">
        <v>0</v>
      </c>
      <c r="CB288" s="70">
        <v>0</v>
      </c>
      <c r="CC288" s="70">
        <v>0</v>
      </c>
      <c r="CD288" s="70">
        <v>0</v>
      </c>
    </row>
    <row r="289" spans="1:82">
      <c r="A289" s="70" t="s">
        <v>1948</v>
      </c>
      <c r="B289" s="70">
        <v>8</v>
      </c>
      <c r="C289" s="70">
        <v>8</v>
      </c>
      <c r="D289" s="70">
        <v>1</v>
      </c>
      <c r="E289" s="70">
        <v>2011</v>
      </c>
      <c r="F289" s="70" t="s">
        <v>178</v>
      </c>
      <c r="G289" s="70" t="s">
        <v>1940</v>
      </c>
      <c r="H289" s="70" t="s">
        <v>1941</v>
      </c>
      <c r="I289" s="148"/>
      <c r="J289" s="71">
        <v>125.9889464910039</v>
      </c>
      <c r="K289" s="71">
        <v>6.9242198218362709</v>
      </c>
      <c r="L289" s="71">
        <v>11.986352150627591</v>
      </c>
      <c r="M289" s="71">
        <v>183.74255551430119</v>
      </c>
      <c r="N289" s="71">
        <v>171.57414079730819</v>
      </c>
      <c r="O289" s="71">
        <v>152.2392125218399</v>
      </c>
      <c r="P289" s="71">
        <v>85.415329018952633</v>
      </c>
      <c r="Q289" s="71">
        <v>8.4917027664083005</v>
      </c>
      <c r="R289" s="71">
        <v>0</v>
      </c>
      <c r="S289" s="71">
        <v>42.644596724999992</v>
      </c>
      <c r="T289" s="72"/>
      <c r="U289" s="71">
        <v>20349288</v>
      </c>
      <c r="V289" s="71">
        <v>3002</v>
      </c>
      <c r="W289" s="71">
        <v>309</v>
      </c>
      <c r="X289" s="71">
        <v>35393</v>
      </c>
      <c r="Y289" s="71">
        <v>49290</v>
      </c>
      <c r="Z289" s="71">
        <v>78998</v>
      </c>
      <c r="AA289" s="71">
        <v>17261</v>
      </c>
      <c r="AB289" s="71">
        <v>121004</v>
      </c>
      <c r="AC289" s="71">
        <v>0</v>
      </c>
      <c r="AD289" s="71">
        <v>42.644596724999992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51.558</v>
      </c>
      <c r="BK289" s="71">
        <v>0</v>
      </c>
      <c r="BL289" s="71">
        <v>46.021999999999998</v>
      </c>
      <c r="BM289" s="71">
        <v>0</v>
      </c>
      <c r="BN289" s="72"/>
      <c r="BO289" s="71">
        <v>0</v>
      </c>
      <c r="BP289" s="71">
        <v>0</v>
      </c>
      <c r="BQ289" s="71">
        <v>8</v>
      </c>
      <c r="BR289" s="71">
        <v>0</v>
      </c>
      <c r="BS289" s="71">
        <v>4</v>
      </c>
      <c r="BT289" s="71">
        <v>0</v>
      </c>
      <c r="BU289"/>
      <c r="BV289" s="70">
        <v>64.209999999999994</v>
      </c>
      <c r="BW289" s="70">
        <v>0</v>
      </c>
      <c r="BX289" s="70">
        <v>33.369999999999997</v>
      </c>
      <c r="BY289" s="70">
        <v>0</v>
      </c>
      <c r="BZ289" s="70">
        <v>0</v>
      </c>
      <c r="CA289" s="70">
        <v>0</v>
      </c>
      <c r="CB289" s="70">
        <v>0</v>
      </c>
      <c r="CC289" s="70">
        <v>0</v>
      </c>
      <c r="CD289" s="70">
        <v>0</v>
      </c>
    </row>
    <row r="290" spans="1:82">
      <c r="A290" s="70" t="s">
        <v>1949</v>
      </c>
      <c r="B290" s="70">
        <v>9</v>
      </c>
      <c r="C290" s="70">
        <v>9</v>
      </c>
      <c r="D290" s="70">
        <v>1</v>
      </c>
      <c r="E290" s="70">
        <v>2012</v>
      </c>
      <c r="F290" s="70" t="s">
        <v>179</v>
      </c>
      <c r="G290" s="70" t="s">
        <v>1940</v>
      </c>
      <c r="H290" s="70" t="s">
        <v>1941</v>
      </c>
      <c r="I290" s="148"/>
      <c r="J290" s="71">
        <v>144.9578771608432</v>
      </c>
      <c r="K290" s="71">
        <v>6.588182843529129</v>
      </c>
      <c r="L290" s="71">
        <v>11.86670771181991</v>
      </c>
      <c r="M290" s="71">
        <v>187.29803867694241</v>
      </c>
      <c r="N290" s="71">
        <v>204.43422043859931</v>
      </c>
      <c r="O290" s="71">
        <v>151.71805358499122</v>
      </c>
      <c r="P290" s="71">
        <v>83.890748648259247</v>
      </c>
      <c r="Q290" s="71">
        <v>9.2372721014339501</v>
      </c>
      <c r="R290" s="71">
        <v>0</v>
      </c>
      <c r="S290" s="71">
        <v>47.868801142971201</v>
      </c>
      <c r="T290" s="72"/>
      <c r="U290" s="71">
        <v>22146688</v>
      </c>
      <c r="V290" s="71">
        <v>3002</v>
      </c>
      <c r="W290" s="71">
        <v>309</v>
      </c>
      <c r="X290" s="71">
        <v>35393</v>
      </c>
      <c r="Y290" s="71">
        <v>50039</v>
      </c>
      <c r="Z290" s="71">
        <v>79352</v>
      </c>
      <c r="AA290" s="71">
        <v>16857</v>
      </c>
      <c r="AB290" s="71">
        <v>121151</v>
      </c>
      <c r="AC290" s="71">
        <v>0</v>
      </c>
      <c r="AD290" s="71">
        <v>47.868801142971201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57.84</v>
      </c>
      <c r="BK290" s="71">
        <v>0</v>
      </c>
      <c r="BL290" s="71">
        <v>51.423999999999992</v>
      </c>
      <c r="BM290" s="71">
        <v>0</v>
      </c>
      <c r="BN290" s="72"/>
      <c r="BO290" s="71">
        <v>0</v>
      </c>
      <c r="BP290" s="71">
        <v>0</v>
      </c>
      <c r="BQ290" s="71">
        <v>8</v>
      </c>
      <c r="BR290" s="71">
        <v>0</v>
      </c>
      <c r="BS290" s="71">
        <v>4</v>
      </c>
      <c r="BT290" s="71">
        <v>0</v>
      </c>
      <c r="BU290"/>
      <c r="BV290" s="70">
        <v>72.56</v>
      </c>
      <c r="BW290" s="70">
        <v>0</v>
      </c>
      <c r="BX290" s="70">
        <v>36.704000000000001</v>
      </c>
      <c r="BY290" s="70">
        <v>0</v>
      </c>
      <c r="BZ290" s="70">
        <v>0</v>
      </c>
      <c r="CA290" s="70">
        <v>0</v>
      </c>
      <c r="CB290" s="70">
        <v>0</v>
      </c>
      <c r="CC290" s="70">
        <v>0</v>
      </c>
      <c r="CD290" s="70">
        <v>0</v>
      </c>
    </row>
    <row r="291" spans="1:82">
      <c r="A291" s="70" t="s">
        <v>1950</v>
      </c>
      <c r="B291" s="70">
        <v>10</v>
      </c>
      <c r="C291" s="70">
        <v>10</v>
      </c>
      <c r="D291" s="70">
        <v>1</v>
      </c>
      <c r="E291" s="70">
        <v>2013</v>
      </c>
      <c r="F291" s="70" t="s">
        <v>180</v>
      </c>
      <c r="G291" s="70" t="s">
        <v>1940</v>
      </c>
      <c r="H291" s="70" t="s">
        <v>1941</v>
      </c>
      <c r="I291" s="148"/>
      <c r="J291" s="71">
        <v>145.04166210800989</v>
      </c>
      <c r="K291" s="71">
        <v>5.6738357256527783</v>
      </c>
      <c r="L291" s="71">
        <v>11.469361138370299</v>
      </c>
      <c r="M291" s="71">
        <v>178.0438077755683</v>
      </c>
      <c r="N291" s="71">
        <v>168.7893403151152</v>
      </c>
      <c r="O291" s="71">
        <v>146.23661378406794</v>
      </c>
      <c r="P291" s="71">
        <v>82.183727209986358</v>
      </c>
      <c r="Q291" s="71">
        <v>9.2983676540949691</v>
      </c>
      <c r="R291" s="71">
        <v>0</v>
      </c>
      <c r="S291" s="71">
        <v>38.833397012281601</v>
      </c>
      <c r="T291" s="72"/>
      <c r="U291" s="71">
        <v>21334665</v>
      </c>
      <c r="V291" s="71">
        <v>3002</v>
      </c>
      <c r="W291" s="71">
        <v>309</v>
      </c>
      <c r="X291" s="71">
        <v>35393</v>
      </c>
      <c r="Y291" s="71">
        <v>50039</v>
      </c>
      <c r="Z291" s="71">
        <v>79900</v>
      </c>
      <c r="AA291" s="71">
        <v>16452</v>
      </c>
      <c r="AB291" s="71">
        <v>120204</v>
      </c>
      <c r="AC291" s="71">
        <v>0</v>
      </c>
      <c r="AD291" s="71">
        <v>38.833397012281601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46.41</v>
      </c>
      <c r="BK291" s="71">
        <v>0</v>
      </c>
      <c r="BL291" s="71">
        <v>49.924999999999997</v>
      </c>
      <c r="BM291" s="71">
        <v>0</v>
      </c>
      <c r="BN291" s="72"/>
      <c r="BO291" s="71">
        <v>0</v>
      </c>
      <c r="BP291" s="71">
        <v>0</v>
      </c>
      <c r="BQ291" s="71">
        <v>6</v>
      </c>
      <c r="BR291" s="71">
        <v>0</v>
      </c>
      <c r="BS291" s="71">
        <v>4</v>
      </c>
      <c r="BT291" s="71">
        <v>0</v>
      </c>
      <c r="BU291"/>
      <c r="BV291" s="70">
        <v>62.127000000000002</v>
      </c>
      <c r="BW291" s="70">
        <v>0</v>
      </c>
      <c r="BX291" s="70">
        <v>34.207999999999998</v>
      </c>
      <c r="BY291" s="70">
        <v>0</v>
      </c>
      <c r="BZ291" s="70">
        <v>0</v>
      </c>
      <c r="CA291" s="70">
        <v>0</v>
      </c>
      <c r="CB291" s="70">
        <v>0</v>
      </c>
      <c r="CC291" s="70">
        <v>0</v>
      </c>
      <c r="CD291" s="70">
        <v>0</v>
      </c>
    </row>
    <row r="292" spans="1:82">
      <c r="A292" s="70" t="s">
        <v>1951</v>
      </c>
      <c r="B292" s="70">
        <v>11</v>
      </c>
      <c r="C292" s="70">
        <v>11</v>
      </c>
      <c r="D292" s="70">
        <v>1</v>
      </c>
      <c r="E292" s="70">
        <v>2014</v>
      </c>
      <c r="F292" s="70" t="s">
        <v>181</v>
      </c>
      <c r="G292" s="1064" t="s">
        <v>1940</v>
      </c>
      <c r="H292" s="70" t="s">
        <v>1941</v>
      </c>
      <c r="I292" s="148"/>
      <c r="J292" s="71">
        <v>126.9025007701708</v>
      </c>
      <c r="K292" s="71">
        <v>5.0500712272409549</v>
      </c>
      <c r="L292" s="71">
        <v>5.8864788997776456</v>
      </c>
      <c r="M292" s="71">
        <v>173.9504223834135</v>
      </c>
      <c r="N292" s="71">
        <v>173.96699070438771</v>
      </c>
      <c r="O292" s="71">
        <v>139.79390956544947</v>
      </c>
      <c r="P292" s="71">
        <v>81.245104168240402</v>
      </c>
      <c r="Q292" s="71">
        <v>8.7966188860286305</v>
      </c>
      <c r="R292" s="71">
        <v>0</v>
      </c>
      <c r="S292" s="71">
        <v>38.908817150311272</v>
      </c>
      <c r="T292" s="72"/>
      <c r="U292" s="71">
        <v>22347273</v>
      </c>
      <c r="V292" s="71">
        <v>2377</v>
      </c>
      <c r="W292" s="71">
        <v>250</v>
      </c>
      <c r="X292" s="71">
        <v>35662</v>
      </c>
      <c r="Y292" s="71">
        <v>49882</v>
      </c>
      <c r="Z292" s="71">
        <v>80445</v>
      </c>
      <c r="AA292" s="71">
        <v>16180</v>
      </c>
      <c r="AB292" s="71">
        <v>118525</v>
      </c>
      <c r="AC292" s="71">
        <v>0</v>
      </c>
      <c r="AD292" s="71">
        <v>38.908817150311272</v>
      </c>
      <c r="AE292" s="72"/>
      <c r="AF292" s="71"/>
      <c r="AG292" s="71"/>
      <c r="AH292" s="71"/>
      <c r="AI292" s="71"/>
      <c r="AJ292" s="71"/>
      <c r="AK292" s="71"/>
      <c r="AL292" s="71"/>
      <c r="AM292" s="71"/>
      <c r="AN292" s="71"/>
      <c r="AO292" s="71"/>
      <c r="AP292" s="71"/>
      <c r="AQ292" s="72"/>
      <c r="AR292" s="71">
        <v>2137</v>
      </c>
      <c r="AS292" s="71">
        <v>523</v>
      </c>
      <c r="AT292" s="71">
        <v>0</v>
      </c>
      <c r="AU292" s="71">
        <v>1</v>
      </c>
      <c r="AV292" s="71">
        <v>0</v>
      </c>
      <c r="AW292" s="71">
        <v>0</v>
      </c>
      <c r="AX292" s="71"/>
      <c r="AY292" s="72"/>
      <c r="AZ292" s="71">
        <v>8828</v>
      </c>
      <c r="BA292" s="71">
        <v>24064.5</v>
      </c>
      <c r="BB292" s="71">
        <v>0</v>
      </c>
      <c r="BC292" s="71">
        <v>22</v>
      </c>
      <c r="BD292" s="71">
        <v>0</v>
      </c>
      <c r="BE292" s="71">
        <v>0</v>
      </c>
      <c r="BF292" s="71"/>
      <c r="BG292" s="72"/>
      <c r="BH292" s="71">
        <v>0</v>
      </c>
      <c r="BI292" s="71">
        <v>0</v>
      </c>
      <c r="BJ292" s="71">
        <v>61.48</v>
      </c>
      <c r="BK292" s="71">
        <v>0</v>
      </c>
      <c r="BL292" s="71">
        <v>50.266999999999996</v>
      </c>
      <c r="BM292" s="71">
        <v>0</v>
      </c>
      <c r="BN292" s="72"/>
      <c r="BO292" s="71">
        <v>0</v>
      </c>
      <c r="BP292" s="71">
        <v>0</v>
      </c>
      <c r="BQ292" s="71">
        <v>8</v>
      </c>
      <c r="BR292" s="71">
        <v>0</v>
      </c>
      <c r="BS292" s="71">
        <v>4</v>
      </c>
      <c r="BT292" s="71">
        <v>0</v>
      </c>
      <c r="BU292"/>
      <c r="BV292" s="70">
        <v>77.257999999999996</v>
      </c>
      <c r="BW292" s="70">
        <v>0</v>
      </c>
      <c r="BX292" s="70">
        <v>33.164000000000001</v>
      </c>
      <c r="BY292" s="70">
        <v>1E-3</v>
      </c>
      <c r="BZ292" s="70">
        <v>1.3240000000000001</v>
      </c>
      <c r="CA292" s="70">
        <v>0</v>
      </c>
      <c r="CB292" s="70">
        <v>0</v>
      </c>
      <c r="CC292" s="70">
        <v>0</v>
      </c>
      <c r="CD292" s="70">
        <v>0</v>
      </c>
    </row>
    <row r="293" spans="1:82">
      <c r="A293" s="70" t="s">
        <v>1952</v>
      </c>
      <c r="B293" s="70">
        <v>12</v>
      </c>
      <c r="C293" s="70">
        <v>12</v>
      </c>
      <c r="D293" s="70">
        <v>1</v>
      </c>
      <c r="E293" s="70">
        <v>2015</v>
      </c>
      <c r="F293" s="70" t="s">
        <v>182</v>
      </c>
      <c r="G293" s="1064" t="s">
        <v>1940</v>
      </c>
      <c r="H293" s="70" t="s">
        <v>1941</v>
      </c>
      <c r="I293" s="148"/>
      <c r="J293" s="71">
        <v>112.23953300607261</v>
      </c>
      <c r="K293" s="71">
        <v>5.0703602351737418</v>
      </c>
      <c r="L293" s="71">
        <v>6.3293716486764664</v>
      </c>
      <c r="M293" s="71">
        <v>172.9367949807019</v>
      </c>
      <c r="N293" s="71">
        <v>160.2695349863402</v>
      </c>
      <c r="O293" s="71">
        <v>138.60594912923207</v>
      </c>
      <c r="P293" s="71">
        <v>80.158499717931221</v>
      </c>
      <c r="Q293" s="71">
        <v>8.4957303415474605</v>
      </c>
      <c r="R293" s="71">
        <v>0</v>
      </c>
      <c r="S293" s="71">
        <v>34.748528465632241</v>
      </c>
      <c r="T293" s="72"/>
      <c r="U293" s="71">
        <v>22711920</v>
      </c>
      <c r="V293" s="71">
        <v>2377</v>
      </c>
      <c r="W293" s="71">
        <v>250</v>
      </c>
      <c r="X293" s="71">
        <v>35662</v>
      </c>
      <c r="Y293" s="71">
        <v>49875</v>
      </c>
      <c r="Z293" s="71">
        <v>80529</v>
      </c>
      <c r="AA293" s="71">
        <v>15951</v>
      </c>
      <c r="AB293" s="71">
        <v>116934</v>
      </c>
      <c r="AC293" s="71">
        <v>0</v>
      </c>
      <c r="AD293" s="71">
        <v>34.748528465632241</v>
      </c>
      <c r="AE293" s="72"/>
      <c r="AF293" s="71">
        <v>154924683.8721576</v>
      </c>
      <c r="AG293" s="71">
        <v>3956973.4135115538</v>
      </c>
      <c r="AH293" s="71">
        <v>1336445.321135958</v>
      </c>
      <c r="AI293" s="71">
        <v>227273059.63426399</v>
      </c>
      <c r="AJ293" s="71">
        <v>224121194.53737971</v>
      </c>
      <c r="AK293" s="71">
        <v>0</v>
      </c>
      <c r="AL293" s="71">
        <v>0</v>
      </c>
      <c r="AM293" s="71">
        <v>16025314.180318801</v>
      </c>
      <c r="AN293" s="71">
        <v>0</v>
      </c>
      <c r="AO293" s="71">
        <v>0</v>
      </c>
      <c r="AP293" s="71">
        <v>627637670.95876765</v>
      </c>
      <c r="AQ293" s="72"/>
      <c r="AR293" s="71">
        <v>2278</v>
      </c>
      <c r="AS293" s="71">
        <v>842</v>
      </c>
      <c r="AT293" s="71">
        <v>0</v>
      </c>
      <c r="AU293" s="71">
        <v>1</v>
      </c>
      <c r="AV293" s="71">
        <v>0</v>
      </c>
      <c r="AW293" s="71">
        <v>0</v>
      </c>
      <c r="AX293" s="71"/>
      <c r="AY293" s="72"/>
      <c r="AZ293" s="71">
        <v>9494.4</v>
      </c>
      <c r="BA293" s="71">
        <v>43542.1</v>
      </c>
      <c r="BB293" s="71">
        <v>0</v>
      </c>
      <c r="BC293" s="71">
        <v>22</v>
      </c>
      <c r="BD293" s="71">
        <v>0</v>
      </c>
      <c r="BE293" s="71">
        <v>0</v>
      </c>
      <c r="BF293" s="71"/>
      <c r="BG293" s="72"/>
      <c r="BH293" s="71">
        <v>0</v>
      </c>
      <c r="BI293" s="71">
        <v>0</v>
      </c>
      <c r="BJ293" s="71">
        <v>55.973999999999997</v>
      </c>
      <c r="BK293" s="71">
        <v>0</v>
      </c>
      <c r="BL293" s="71">
        <v>47.883000000000003</v>
      </c>
      <c r="BM293" s="71">
        <v>0</v>
      </c>
      <c r="BN293" s="72"/>
      <c r="BO293" s="71">
        <v>0</v>
      </c>
      <c r="BP293" s="71">
        <v>0</v>
      </c>
      <c r="BQ293" s="71">
        <v>7</v>
      </c>
      <c r="BR293" s="71">
        <v>0</v>
      </c>
      <c r="BS293" s="71">
        <v>4</v>
      </c>
      <c r="BT293" s="71">
        <v>0</v>
      </c>
      <c r="BU293"/>
      <c r="BV293" s="70">
        <v>70.233000000000004</v>
      </c>
      <c r="BW293" s="70">
        <v>0</v>
      </c>
      <c r="BX293" s="70">
        <v>33.624000000000002</v>
      </c>
      <c r="BY293" s="70">
        <v>0</v>
      </c>
      <c r="BZ293" s="70">
        <v>0</v>
      </c>
      <c r="CA293" s="70">
        <v>0</v>
      </c>
      <c r="CB293" s="70">
        <v>0</v>
      </c>
      <c r="CC293" s="70">
        <v>0</v>
      </c>
      <c r="CD293" s="70">
        <v>0</v>
      </c>
    </row>
    <row r="294" spans="1:82">
      <c r="A294" s="70" t="s">
        <v>1953</v>
      </c>
      <c r="B294" s="70">
        <v>13</v>
      </c>
      <c r="C294" s="70">
        <v>13</v>
      </c>
      <c r="D294" s="70">
        <v>1</v>
      </c>
      <c r="E294" s="70">
        <v>2016</v>
      </c>
      <c r="F294" s="70" t="s">
        <v>155</v>
      </c>
      <c r="G294" s="70" t="s">
        <v>1940</v>
      </c>
      <c r="H294" s="70" t="s">
        <v>1941</v>
      </c>
      <c r="I294" s="148"/>
      <c r="J294" s="71">
        <v>121.50519875663332</v>
      </c>
      <c r="K294" s="71">
        <v>5.0633376712539953</v>
      </c>
      <c r="L294" s="71">
        <v>6.8370712878724911</v>
      </c>
      <c r="M294" s="71">
        <v>144.8315701031286</v>
      </c>
      <c r="N294" s="71">
        <v>158.66948891044228</v>
      </c>
      <c r="O294" s="71">
        <v>136.85477873129372</v>
      </c>
      <c r="P294" s="71">
        <v>76.315945418291705</v>
      </c>
      <c r="Q294" s="71">
        <v>8.1537612951547747</v>
      </c>
      <c r="R294" s="71">
        <v>0</v>
      </c>
      <c r="S294" s="71">
        <v>32.051316428488001</v>
      </c>
      <c r="T294" s="72"/>
      <c r="U294" s="71">
        <v>23936258</v>
      </c>
      <c r="V294" s="71">
        <v>2377</v>
      </c>
      <c r="W294" s="71">
        <v>250</v>
      </c>
      <c r="X294" s="71">
        <v>35662</v>
      </c>
      <c r="Y294" s="71">
        <v>50020</v>
      </c>
      <c r="Z294" s="71">
        <v>80489</v>
      </c>
      <c r="AA294" s="71">
        <v>15707</v>
      </c>
      <c r="AB294" s="71">
        <v>115440</v>
      </c>
      <c r="AC294" s="71">
        <v>0</v>
      </c>
      <c r="AD294" s="71">
        <v>32.051316428488001</v>
      </c>
      <c r="AE294" s="72"/>
      <c r="AF294" s="71">
        <v>166725791.81448221</v>
      </c>
      <c r="AG294" s="71">
        <v>3804942.4639217728</v>
      </c>
      <c r="AH294" s="71">
        <v>1109809.2301913591</v>
      </c>
      <c r="AI294" s="71">
        <v>224404295.98383889</v>
      </c>
      <c r="AJ294" s="71">
        <v>216983364.86864811</v>
      </c>
      <c r="AK294" s="71">
        <v>0</v>
      </c>
      <c r="AL294" s="71">
        <v>0</v>
      </c>
      <c r="AM294" s="71">
        <v>15832858.776252629</v>
      </c>
      <c r="AN294" s="71">
        <v>0</v>
      </c>
      <c r="AO294" s="71">
        <v>0</v>
      </c>
      <c r="AP294" s="71">
        <v>628861063.13733494</v>
      </c>
      <c r="AQ294" s="72"/>
      <c r="AR294" s="71">
        <v>2434</v>
      </c>
      <c r="AS294" s="71">
        <v>1077</v>
      </c>
      <c r="AT294" s="71">
        <v>0</v>
      </c>
      <c r="AU294" s="71">
        <v>2</v>
      </c>
      <c r="AV294" s="71">
        <v>0</v>
      </c>
      <c r="AW294" s="71">
        <v>0</v>
      </c>
      <c r="AX294" s="71"/>
      <c r="AY294" s="72"/>
      <c r="AZ294" s="71">
        <v>10345.9</v>
      </c>
      <c r="BA294" s="71">
        <v>56570.6</v>
      </c>
      <c r="BB294" s="71">
        <v>0</v>
      </c>
      <c r="BC294" s="71">
        <v>2022</v>
      </c>
      <c r="BD294" s="71">
        <v>0</v>
      </c>
      <c r="BE294" s="71">
        <v>0</v>
      </c>
      <c r="BF294" s="71"/>
      <c r="BG294" s="72"/>
      <c r="BH294" s="71">
        <v>0</v>
      </c>
      <c r="BI294" s="71">
        <v>0</v>
      </c>
      <c r="BJ294" s="71">
        <v>50.761000000000003</v>
      </c>
      <c r="BK294" s="71">
        <v>0</v>
      </c>
      <c r="BL294" s="71">
        <v>40.863</v>
      </c>
      <c r="BM294" s="71">
        <v>0</v>
      </c>
      <c r="BN294" s="72"/>
      <c r="BO294" s="71">
        <v>0</v>
      </c>
      <c r="BP294" s="71">
        <v>0</v>
      </c>
      <c r="BQ294" s="71">
        <v>6</v>
      </c>
      <c r="BR294" s="71">
        <v>0</v>
      </c>
      <c r="BS294" s="71">
        <v>4</v>
      </c>
      <c r="BT294" s="71">
        <v>0</v>
      </c>
      <c r="BU294"/>
      <c r="BV294" s="70">
        <v>63.072000000000003</v>
      </c>
      <c r="BW294" s="70">
        <v>0</v>
      </c>
      <c r="BX294" s="70">
        <v>28.552</v>
      </c>
      <c r="BY294" s="70">
        <v>0</v>
      </c>
      <c r="BZ294" s="70">
        <v>0</v>
      </c>
      <c r="CA294" s="70">
        <v>0</v>
      </c>
      <c r="CB294" s="70">
        <v>0</v>
      </c>
      <c r="CC294" s="70">
        <v>0</v>
      </c>
      <c r="CD294" s="70">
        <v>0</v>
      </c>
    </row>
    <row r="295" spans="1:82">
      <c r="A295" s="70" t="s">
        <v>1954</v>
      </c>
      <c r="B295" s="70">
        <v>14</v>
      </c>
      <c r="C295" s="70">
        <v>14</v>
      </c>
      <c r="D295" s="70">
        <v>1</v>
      </c>
      <c r="E295" s="70">
        <v>2017</v>
      </c>
      <c r="F295" s="70" t="s">
        <v>156</v>
      </c>
      <c r="G295" s="70" t="s">
        <v>1940</v>
      </c>
      <c r="H295" s="70" t="s">
        <v>1941</v>
      </c>
      <c r="I295" s="148"/>
      <c r="J295" s="71">
        <v>113.2188095609369</v>
      </c>
      <c r="K295" s="71">
        <v>5.1040599790018355</v>
      </c>
      <c r="L295" s="71">
        <v>6.0318014241109958</v>
      </c>
      <c r="M295" s="71">
        <v>136.75619044713756</v>
      </c>
      <c r="N295" s="71">
        <v>152.56523838480686</v>
      </c>
      <c r="O295" s="71">
        <v>134.0847472478728</v>
      </c>
      <c r="P295" s="71">
        <v>74.915201859042995</v>
      </c>
      <c r="Q295" s="71">
        <v>7.76909551734731</v>
      </c>
      <c r="R295" s="71">
        <v>0</v>
      </c>
      <c r="S295" s="71">
        <v>29.605054688035203</v>
      </c>
      <c r="T295" s="72"/>
      <c r="U295" s="71">
        <v>23463761</v>
      </c>
      <c r="V295" s="71">
        <v>2377</v>
      </c>
      <c r="W295" s="71">
        <v>250</v>
      </c>
      <c r="X295" s="71">
        <v>35662</v>
      </c>
      <c r="Y295" s="71">
        <v>50020</v>
      </c>
      <c r="Z295" s="71">
        <v>80168</v>
      </c>
      <c r="AA295" s="71">
        <v>15517</v>
      </c>
      <c r="AB295" s="71">
        <v>113745</v>
      </c>
      <c r="AC295" s="71">
        <v>0</v>
      </c>
      <c r="AD295" s="71">
        <v>29.605054688035199</v>
      </c>
      <c r="AE295" s="72"/>
      <c r="AF295" s="71">
        <v>162241558.45263189</v>
      </c>
      <c r="AG295" s="71">
        <v>3858473.6946653621</v>
      </c>
      <c r="AH295" s="71">
        <v>1291202.378022806</v>
      </c>
      <c r="AI295" s="71">
        <v>220565915.05571291</v>
      </c>
      <c r="AJ295" s="71">
        <v>219681926.79732519</v>
      </c>
      <c r="AK295" s="71">
        <v>0</v>
      </c>
      <c r="AL295" s="71">
        <v>0</v>
      </c>
      <c r="AM295" s="71">
        <v>15624796.01304418</v>
      </c>
      <c r="AN295" s="71">
        <v>0</v>
      </c>
      <c r="AO295" s="71">
        <v>0</v>
      </c>
      <c r="AP295" s="71">
        <v>623263872.39140236</v>
      </c>
      <c r="AQ295" s="72"/>
      <c r="AR295" s="71">
        <v>2574</v>
      </c>
      <c r="AS295" s="71">
        <v>1312</v>
      </c>
      <c r="AT295" s="71">
        <v>0</v>
      </c>
      <c r="AU295" s="71">
        <v>2</v>
      </c>
      <c r="AV295" s="71">
        <v>0</v>
      </c>
      <c r="AW295" s="71">
        <v>0</v>
      </c>
      <c r="AX295" s="71"/>
      <c r="AY295" s="72"/>
      <c r="AZ295" s="71">
        <v>11129.8</v>
      </c>
      <c r="BA295" s="71">
        <v>70452.899999999892</v>
      </c>
      <c r="BB295" s="71">
        <v>0</v>
      </c>
      <c r="BC295" s="71">
        <v>2022</v>
      </c>
      <c r="BD295" s="71">
        <v>0</v>
      </c>
      <c r="BE295" s="71">
        <v>0</v>
      </c>
      <c r="BF295" s="71"/>
      <c r="BG295" s="72"/>
      <c r="BH295" s="71">
        <v>0</v>
      </c>
      <c r="BI295" s="71">
        <v>0</v>
      </c>
      <c r="BJ295" s="71">
        <v>46.28</v>
      </c>
      <c r="BK295" s="71">
        <v>0</v>
      </c>
      <c r="BL295" s="71">
        <v>37.627000000000002</v>
      </c>
      <c r="BM295" s="71">
        <v>0</v>
      </c>
      <c r="BN295" s="72"/>
      <c r="BO295" s="71">
        <v>0</v>
      </c>
      <c r="BP295" s="71">
        <v>0</v>
      </c>
      <c r="BQ295" s="71">
        <v>6</v>
      </c>
      <c r="BR295" s="71">
        <v>0</v>
      </c>
      <c r="BS295" s="71">
        <v>4</v>
      </c>
      <c r="BT295" s="71">
        <v>0</v>
      </c>
      <c r="BU295"/>
      <c r="BV295" s="70">
        <v>58.225999999999999</v>
      </c>
      <c r="BW295" s="70">
        <v>0</v>
      </c>
      <c r="BX295" s="70">
        <v>25.681000000000001</v>
      </c>
      <c r="BY295" s="70">
        <v>0</v>
      </c>
      <c r="BZ295" s="70">
        <v>0</v>
      </c>
      <c r="CA295" s="70">
        <v>0</v>
      </c>
      <c r="CB295" s="70">
        <v>0</v>
      </c>
      <c r="CC295" s="70">
        <v>0</v>
      </c>
      <c r="CD295" s="70">
        <v>0</v>
      </c>
    </row>
    <row r="296" spans="1:82">
      <c r="A296" s="70" t="s">
        <v>1955</v>
      </c>
      <c r="B296" s="70">
        <v>15</v>
      </c>
      <c r="C296" s="70">
        <v>15</v>
      </c>
      <c r="D296" s="70">
        <v>1</v>
      </c>
      <c r="E296" s="70">
        <v>2018</v>
      </c>
      <c r="F296" s="70" t="s">
        <v>183</v>
      </c>
      <c r="G296" s="70" t="s">
        <v>1940</v>
      </c>
      <c r="H296" s="70" t="s">
        <v>1941</v>
      </c>
      <c r="I296" s="148"/>
      <c r="J296" s="71">
        <v>107.64787743723453</v>
      </c>
      <c r="K296" s="71">
        <v>4.7970281022063626</v>
      </c>
      <c r="L296" s="71">
        <v>5.4356425621636664</v>
      </c>
      <c r="M296" s="71">
        <v>134.85843900945702</v>
      </c>
      <c r="N296" s="71">
        <v>158.01035929618388</v>
      </c>
      <c r="O296" s="71">
        <v>130.92390819715263</v>
      </c>
      <c r="P296" s="71">
        <v>73.576772397216317</v>
      </c>
      <c r="Q296" s="71">
        <v>7.1006815252504696</v>
      </c>
      <c r="R296" s="71">
        <v>0</v>
      </c>
      <c r="S296" s="71">
        <v>35.791638865804799</v>
      </c>
      <c r="T296" s="72"/>
      <c r="U296" s="71">
        <v>22044613</v>
      </c>
      <c r="V296" s="71">
        <v>2377</v>
      </c>
      <c r="W296" s="71">
        <v>250</v>
      </c>
      <c r="X296" s="71">
        <v>35662</v>
      </c>
      <c r="Y296" s="71">
        <v>49867</v>
      </c>
      <c r="Z296" s="71">
        <v>79777</v>
      </c>
      <c r="AA296" s="71">
        <v>15393</v>
      </c>
      <c r="AB296" s="71">
        <v>112032</v>
      </c>
      <c r="AC296" s="71">
        <v>0</v>
      </c>
      <c r="AD296" s="71">
        <v>35.791638865804799</v>
      </c>
      <c r="AE296" s="72"/>
      <c r="AF296" s="71">
        <v>155341415.78227159</v>
      </c>
      <c r="AG296" s="71">
        <v>3411915.7926620189</v>
      </c>
      <c r="AH296" s="71">
        <v>1221718.8214898179</v>
      </c>
      <c r="AI296" s="71">
        <v>211410564.6138069</v>
      </c>
      <c r="AJ296" s="71">
        <v>214163173.74959591</v>
      </c>
      <c r="AK296" s="71">
        <v>0</v>
      </c>
      <c r="AL296" s="71">
        <v>0</v>
      </c>
      <c r="AM296" s="71">
        <v>15421329.23524745</v>
      </c>
      <c r="AN296" s="71">
        <v>0</v>
      </c>
      <c r="AO296" s="71">
        <v>0</v>
      </c>
      <c r="AP296" s="71">
        <v>600970117.99507368</v>
      </c>
      <c r="AQ296" s="72"/>
      <c r="AR296" s="71">
        <v>2713</v>
      </c>
      <c r="AS296" s="71">
        <v>1495</v>
      </c>
      <c r="AT296" s="71">
        <v>0</v>
      </c>
      <c r="AU296" s="71">
        <v>2</v>
      </c>
      <c r="AV296" s="71">
        <v>0</v>
      </c>
      <c r="AW296" s="71">
        <v>0</v>
      </c>
      <c r="AX296" s="71"/>
      <c r="AY296" s="72"/>
      <c r="AZ296" s="71">
        <v>11874.999999999996</v>
      </c>
      <c r="BA296" s="71">
        <v>81291.199999999997</v>
      </c>
      <c r="BB296" s="71">
        <v>0</v>
      </c>
      <c r="BC296" s="71">
        <v>2022</v>
      </c>
      <c r="BD296" s="71">
        <v>0</v>
      </c>
      <c r="BE296" s="71">
        <v>0</v>
      </c>
      <c r="BF296" s="71"/>
      <c r="BG296" s="72"/>
      <c r="BH296" s="71">
        <v>0</v>
      </c>
      <c r="BI296" s="71">
        <v>0</v>
      </c>
      <c r="BJ296" s="71">
        <v>48.65</v>
      </c>
      <c r="BK296" s="71">
        <v>0</v>
      </c>
      <c r="BL296" s="71">
        <v>33.234999999999999</v>
      </c>
      <c r="BM296" s="71">
        <v>0</v>
      </c>
      <c r="BN296" s="72"/>
      <c r="BO296" s="71">
        <v>0</v>
      </c>
      <c r="BP296" s="71">
        <v>0</v>
      </c>
      <c r="BQ296" s="71">
        <v>6</v>
      </c>
      <c r="BR296" s="71">
        <v>0</v>
      </c>
      <c r="BS296" s="71">
        <v>4</v>
      </c>
      <c r="BT296" s="71">
        <v>0</v>
      </c>
      <c r="BU296"/>
      <c r="BV296" s="70">
        <v>59.935000000000002</v>
      </c>
      <c r="BW296" s="70">
        <v>0</v>
      </c>
      <c r="BX296" s="70">
        <v>21.95</v>
      </c>
      <c r="BY296" s="70">
        <v>0</v>
      </c>
      <c r="BZ296" s="70">
        <v>0</v>
      </c>
      <c r="CA296" s="70">
        <v>0</v>
      </c>
      <c r="CB296" s="70">
        <v>0</v>
      </c>
      <c r="CC296" s="70">
        <v>0</v>
      </c>
      <c r="CD296" s="70">
        <v>0</v>
      </c>
    </row>
    <row r="297" spans="1:82">
      <c r="A297" s="70" t="s">
        <v>1956</v>
      </c>
      <c r="B297" s="70">
        <v>16</v>
      </c>
      <c r="C297" s="70">
        <v>16</v>
      </c>
      <c r="D297" s="70">
        <v>1</v>
      </c>
      <c r="E297" s="70">
        <v>2019</v>
      </c>
      <c r="F297" s="70" t="s">
        <v>158</v>
      </c>
      <c r="G297" s="70" t="s">
        <v>1940</v>
      </c>
      <c r="H297" s="70" t="s">
        <v>1941</v>
      </c>
      <c r="I297" s="148"/>
      <c r="J297" s="71">
        <v>95.264672906805032</v>
      </c>
      <c r="K297" s="71">
        <v>4.3946591244029882</v>
      </c>
      <c r="L297" s="71">
        <v>5.4791231084486842</v>
      </c>
      <c r="M297" s="71">
        <v>127.48006026898703</v>
      </c>
      <c r="N297" s="71">
        <v>137.94425614060779</v>
      </c>
      <c r="O297" s="71">
        <v>126.42416574679378</v>
      </c>
      <c r="P297" s="71">
        <v>72.330494162207728</v>
      </c>
      <c r="Q297" s="71">
        <v>6.7956527966215496</v>
      </c>
      <c r="R297" s="71">
        <v>0</v>
      </c>
      <c r="S297" s="71">
        <v>38.263614243568995</v>
      </c>
      <c r="T297" s="72"/>
      <c r="U297" s="71">
        <v>20368944</v>
      </c>
      <c r="V297" s="71">
        <v>2377</v>
      </c>
      <c r="W297" s="71">
        <v>250</v>
      </c>
      <c r="X297" s="71">
        <v>35662</v>
      </c>
      <c r="Y297" s="71">
        <v>49731</v>
      </c>
      <c r="Z297" s="71">
        <v>79150</v>
      </c>
      <c r="AA297" s="71">
        <v>15019</v>
      </c>
      <c r="AB297" s="71">
        <v>110122</v>
      </c>
      <c r="AC297" s="71">
        <v>0</v>
      </c>
      <c r="AD297" s="71">
        <v>38.263614243568988</v>
      </c>
      <c r="AE297" s="72"/>
      <c r="AF297" s="71">
        <v>140502546.88220549</v>
      </c>
      <c r="AG297" s="71">
        <v>3298999.345328751</v>
      </c>
      <c r="AH297" s="71">
        <v>1290370.636819266</v>
      </c>
      <c r="AI297" s="71">
        <v>207510552.05301979</v>
      </c>
      <c r="AJ297" s="71">
        <v>193148244.03865269</v>
      </c>
      <c r="AK297" s="71">
        <v>0</v>
      </c>
      <c r="AL297" s="71">
        <v>0</v>
      </c>
      <c r="AM297" s="71">
        <v>14997787.402027844</v>
      </c>
      <c r="AN297" s="71">
        <v>0</v>
      </c>
      <c r="AO297" s="71">
        <v>0</v>
      </c>
      <c r="AP297" s="71">
        <v>560748500.3580538</v>
      </c>
      <c r="AQ297" s="72"/>
      <c r="AR297" s="71">
        <v>2849</v>
      </c>
      <c r="AS297" s="71">
        <v>1624</v>
      </c>
      <c r="AT297" s="71">
        <v>0</v>
      </c>
      <c r="AU297" s="71">
        <v>2</v>
      </c>
      <c r="AV297" s="71">
        <v>0</v>
      </c>
      <c r="AW297" s="71">
        <v>0</v>
      </c>
      <c r="AX297" s="71"/>
      <c r="AY297" s="72"/>
      <c r="AZ297" s="71">
        <v>12592.799999999979</v>
      </c>
      <c r="BA297" s="71">
        <v>91661.799999999974</v>
      </c>
      <c r="BB297" s="71">
        <v>0</v>
      </c>
      <c r="BC297" s="71">
        <v>2022</v>
      </c>
      <c r="BD297" s="71">
        <v>0</v>
      </c>
      <c r="BE297" s="71">
        <v>0</v>
      </c>
      <c r="BF297" s="71"/>
      <c r="BG297" s="72"/>
      <c r="BH297" s="71">
        <v>0</v>
      </c>
      <c r="BI297" s="71">
        <v>0</v>
      </c>
      <c r="BJ297" s="71">
        <v>45.034999999999997</v>
      </c>
      <c r="BK297" s="71">
        <v>0</v>
      </c>
      <c r="BL297" s="71">
        <v>35.894999999999996</v>
      </c>
      <c r="BM297" s="71">
        <v>0</v>
      </c>
      <c r="BN297" s="72"/>
      <c r="BO297" s="71">
        <v>0</v>
      </c>
      <c r="BP297" s="71">
        <v>0</v>
      </c>
      <c r="BQ297" s="71">
        <v>6</v>
      </c>
      <c r="BR297" s="71">
        <v>0</v>
      </c>
      <c r="BS297" s="71">
        <v>4</v>
      </c>
      <c r="BT297" s="71">
        <v>0</v>
      </c>
      <c r="BU297"/>
      <c r="BV297" s="70">
        <v>55.960999999999999</v>
      </c>
      <c r="BW297" s="70">
        <v>0</v>
      </c>
      <c r="BX297" s="70">
        <v>24.969000000000001</v>
      </c>
      <c r="BY297" s="70">
        <v>0</v>
      </c>
      <c r="BZ297" s="70">
        <v>0</v>
      </c>
      <c r="CA297" s="70">
        <v>0</v>
      </c>
      <c r="CB297" s="70">
        <v>0</v>
      </c>
      <c r="CC297" s="70">
        <v>0</v>
      </c>
      <c r="CD297" s="70">
        <v>0</v>
      </c>
    </row>
    <row r="298" spans="1:82">
      <c r="A298" s="70" t="s">
        <v>1957</v>
      </c>
      <c r="B298" s="70">
        <v>17</v>
      </c>
      <c r="C298" s="70">
        <v>17</v>
      </c>
      <c r="D298" s="70">
        <v>1</v>
      </c>
      <c r="E298" s="70">
        <v>2020</v>
      </c>
      <c r="F298" s="70" t="s">
        <v>159</v>
      </c>
      <c r="G298" s="70" t="s">
        <v>1940</v>
      </c>
      <c r="H298" s="70" t="s">
        <v>1941</v>
      </c>
      <c r="I298" s="148"/>
      <c r="J298" s="71">
        <v>91.124095682140762</v>
      </c>
      <c r="K298" s="71">
        <v>4.7264257067723792</v>
      </c>
      <c r="L298" s="71">
        <v>8.6287428020236518</v>
      </c>
      <c r="M298" s="71">
        <v>113.57924646672456</v>
      </c>
      <c r="N298" s="71">
        <v>130.01828627018043</v>
      </c>
      <c r="O298" s="71">
        <v>110.08111869718948</v>
      </c>
      <c r="P298" s="71">
        <v>67.615509520342115</v>
      </c>
      <c r="Q298" s="71">
        <v>6.3872151658049896</v>
      </c>
      <c r="R298" s="71">
        <v>0</v>
      </c>
      <c r="S298" s="71">
        <v>28.968785017600009</v>
      </c>
      <c r="T298" s="72"/>
      <c r="U298" s="71">
        <v>17523293</v>
      </c>
      <c r="V298" s="71">
        <v>2206</v>
      </c>
      <c r="W298" s="71">
        <v>483</v>
      </c>
      <c r="X298" s="71">
        <v>33253</v>
      </c>
      <c r="Y298" s="71">
        <v>49728</v>
      </c>
      <c r="Z298" s="71">
        <v>78661</v>
      </c>
      <c r="AA298" s="71">
        <v>14923</v>
      </c>
      <c r="AB298" s="71">
        <v>108330</v>
      </c>
      <c r="AC298" s="71">
        <v>0</v>
      </c>
      <c r="AD298" s="71">
        <v>28.968785017600009</v>
      </c>
      <c r="AE298" s="72"/>
      <c r="AF298" s="71">
        <v>136371665.26043001</v>
      </c>
      <c r="AG298" s="71">
        <v>3338038.1565714721</v>
      </c>
      <c r="AH298" s="71">
        <v>2169371.6442209207</v>
      </c>
      <c r="AI298" s="71">
        <v>188155900.70611513</v>
      </c>
      <c r="AJ298" s="71">
        <v>198397202.2603825</v>
      </c>
      <c r="AK298" s="71"/>
      <c r="AL298" s="71"/>
      <c r="AM298" s="71">
        <v>14138268.571402945</v>
      </c>
      <c r="AN298" s="71"/>
      <c r="AO298" s="71"/>
      <c r="AP298" s="71">
        <v>542570446.599123</v>
      </c>
      <c r="AQ298" s="72"/>
      <c r="AR298" s="71">
        <v>3007</v>
      </c>
      <c r="AS298" s="71">
        <v>1758</v>
      </c>
      <c r="AT298" s="71">
        <v>0</v>
      </c>
      <c r="AU298" s="71">
        <v>2</v>
      </c>
      <c r="AV298" s="71">
        <v>0</v>
      </c>
      <c r="AW298" s="71">
        <v>0</v>
      </c>
      <c r="AX298" s="71"/>
      <c r="AY298" s="72"/>
      <c r="AZ298" s="71">
        <v>13589.799999999959</v>
      </c>
      <c r="BA298" s="71">
        <v>116992.0999999998</v>
      </c>
      <c r="BB298" s="71">
        <v>0</v>
      </c>
      <c r="BC298" s="71">
        <v>2022</v>
      </c>
      <c r="BD298" s="71">
        <v>0</v>
      </c>
      <c r="BE298" s="71">
        <v>0</v>
      </c>
      <c r="BF298" s="71"/>
      <c r="BG298" s="72"/>
      <c r="BH298" s="71">
        <v>0</v>
      </c>
      <c r="BI298" s="71">
        <v>0</v>
      </c>
      <c r="BJ298" s="71">
        <v>39.386000000000003</v>
      </c>
      <c r="BK298" s="71">
        <v>0</v>
      </c>
      <c r="BL298" s="71">
        <v>25.119</v>
      </c>
      <c r="BM298" s="71">
        <v>0</v>
      </c>
      <c r="BN298" s="72"/>
      <c r="BO298" s="71">
        <v>0</v>
      </c>
      <c r="BP298" s="71">
        <v>0</v>
      </c>
      <c r="BQ298" s="71">
        <v>6</v>
      </c>
      <c r="BR298" s="71">
        <v>0</v>
      </c>
      <c r="BS298" s="71">
        <v>4</v>
      </c>
      <c r="BT298" s="71">
        <v>0</v>
      </c>
      <c r="BU298"/>
      <c r="BV298" s="70">
        <v>49.48</v>
      </c>
      <c r="BW298" s="70">
        <v>0</v>
      </c>
      <c r="BX298" s="70">
        <v>15.025</v>
      </c>
      <c r="BY298" s="70">
        <v>0</v>
      </c>
      <c r="BZ298" s="70">
        <v>0</v>
      </c>
      <c r="CA298" s="70">
        <v>0</v>
      </c>
      <c r="CB298" s="70">
        <v>0</v>
      </c>
      <c r="CC298" s="70">
        <v>0</v>
      </c>
      <c r="CD298" s="70">
        <v>0</v>
      </c>
    </row>
    <row r="299" spans="1:82">
      <c r="A299" s="70" t="s">
        <v>1958</v>
      </c>
      <c r="B299" s="70">
        <v>17</v>
      </c>
      <c r="C299" s="70">
        <v>18</v>
      </c>
      <c r="D299" s="70">
        <v>1</v>
      </c>
      <c r="E299" s="70">
        <v>2021</v>
      </c>
      <c r="F299" s="70" t="s">
        <v>160</v>
      </c>
      <c r="G299" s="70" t="s">
        <v>1940</v>
      </c>
      <c r="H299" s="70" t="s">
        <v>1941</v>
      </c>
      <c r="I299" s="148"/>
      <c r="J299" s="71">
        <v>128.62780197368252</v>
      </c>
      <c r="K299" s="71">
        <v>5.1877959833996119</v>
      </c>
      <c r="L299" s="71">
        <v>8.4511007703600569</v>
      </c>
      <c r="M299" s="71">
        <v>126.43686421842426</v>
      </c>
      <c r="N299" s="71">
        <v>141.34162293373888</v>
      </c>
      <c r="O299" s="71">
        <v>106.14985474770855</v>
      </c>
      <c r="P299" s="71">
        <v>69.016096868879885</v>
      </c>
      <c r="Q299" s="71">
        <v>6.21116209783185</v>
      </c>
      <c r="R299" s="71">
        <v>0</v>
      </c>
      <c r="S299" s="71">
        <v>36.366372177119992</v>
      </c>
      <c r="T299" s="72"/>
      <c r="U299" s="71">
        <v>26270804</v>
      </c>
      <c r="V299" s="71">
        <v>2206</v>
      </c>
      <c r="W299" s="71">
        <v>483</v>
      </c>
      <c r="X299" s="71">
        <v>33253</v>
      </c>
      <c r="Y299" s="71">
        <v>49465</v>
      </c>
      <c r="Z299" s="71">
        <v>78101</v>
      </c>
      <c r="AA299" s="71">
        <v>14853</v>
      </c>
      <c r="AB299" s="71">
        <v>106379</v>
      </c>
      <c r="AC299" s="71">
        <v>0</v>
      </c>
      <c r="AD299" s="71">
        <v>36.366372177119992</v>
      </c>
      <c r="AE299" s="72"/>
      <c r="AF299" s="71">
        <v>189258677.15355483</v>
      </c>
      <c r="AG299" s="71">
        <v>3607400.6137480922</v>
      </c>
      <c r="AH299" s="71">
        <v>2027825.8804616164</v>
      </c>
      <c r="AI299" s="71">
        <v>207132281.34848118</v>
      </c>
      <c r="AJ299" s="71">
        <v>208797884.33846551</v>
      </c>
      <c r="AK299" s="71">
        <v>0</v>
      </c>
      <c r="AL299" s="71">
        <v>0</v>
      </c>
      <c r="AM299" s="71">
        <v>13963721.121106267</v>
      </c>
      <c r="AN299" s="71">
        <v>0</v>
      </c>
      <c r="AO299" s="71">
        <v>0</v>
      </c>
      <c r="AP299" s="71">
        <v>624787790.45581758</v>
      </c>
      <c r="AQ299" s="72"/>
      <c r="AR299" s="71">
        <v>3154</v>
      </c>
      <c r="AS299" s="71">
        <v>1828</v>
      </c>
      <c r="AT299" s="71">
        <v>0</v>
      </c>
      <c r="AU299" s="71">
        <v>3</v>
      </c>
      <c r="AV299" s="71">
        <v>0</v>
      </c>
      <c r="AW299" s="71">
        <v>0</v>
      </c>
      <c r="AX299" s="71"/>
      <c r="AY299" s="72"/>
      <c r="AZ299" s="71">
        <v>14468.29999999995</v>
      </c>
      <c r="BA299" s="71">
        <v>122466.19999999979</v>
      </c>
      <c r="BB299" s="71">
        <v>0</v>
      </c>
      <c r="BC299" s="71">
        <v>2492</v>
      </c>
      <c r="BD299" s="71">
        <v>0</v>
      </c>
      <c r="BE299" s="71">
        <v>0</v>
      </c>
      <c r="BF299" s="71"/>
      <c r="BG299" s="72"/>
      <c r="BH299" s="71">
        <v>0</v>
      </c>
      <c r="BI299" s="71">
        <v>0</v>
      </c>
      <c r="BJ299" s="71">
        <v>42.219000000000001</v>
      </c>
      <c r="BK299" s="71">
        <v>0</v>
      </c>
      <c r="BL299" s="71">
        <v>38.244</v>
      </c>
      <c r="BM299" s="71">
        <v>0</v>
      </c>
      <c r="BN299" s="72"/>
      <c r="BO299" s="71">
        <v>0</v>
      </c>
      <c r="BP299" s="71">
        <v>0</v>
      </c>
      <c r="BQ299" s="71">
        <v>7</v>
      </c>
      <c r="BR299" s="71">
        <v>0</v>
      </c>
      <c r="BS299" s="71">
        <v>4</v>
      </c>
      <c r="BT299" s="71">
        <v>0</v>
      </c>
      <c r="BU299"/>
      <c r="BV299" s="70">
        <v>52.262999999999998</v>
      </c>
      <c r="BW299" s="70">
        <v>0</v>
      </c>
      <c r="BX299" s="70">
        <v>28.2</v>
      </c>
      <c r="BY299" s="70">
        <v>0</v>
      </c>
      <c r="BZ299" s="70">
        <v>0</v>
      </c>
      <c r="CA299" s="70">
        <v>0</v>
      </c>
      <c r="CB299" s="70">
        <v>0</v>
      </c>
      <c r="CC299" s="70">
        <v>0</v>
      </c>
      <c r="CD299" s="70">
        <v>0</v>
      </c>
    </row>
    <row r="300" spans="1:82">
      <c r="A300" s="70" t="s">
        <v>1959</v>
      </c>
      <c r="B300" s="70">
        <v>17</v>
      </c>
      <c r="C300" s="70">
        <v>19</v>
      </c>
      <c r="D300" s="70">
        <v>1</v>
      </c>
      <c r="E300" s="70">
        <v>2022</v>
      </c>
      <c r="F300" s="70" t="s">
        <v>161</v>
      </c>
      <c r="G300" s="70" t="s">
        <v>1940</v>
      </c>
      <c r="H300" s="70" t="s">
        <v>1941</v>
      </c>
      <c r="I300" s="148"/>
      <c r="J300" s="71">
        <v>108.4693843590355</v>
      </c>
      <c r="K300" s="71">
        <v>4.5871417075045917</v>
      </c>
      <c r="L300" s="71">
        <v>8.1682221573319644</v>
      </c>
      <c r="M300" s="71">
        <v>121.56259680534168</v>
      </c>
      <c r="N300" s="71">
        <v>151.97127603801439</v>
      </c>
      <c r="O300" s="71">
        <v>110.87142222790673</v>
      </c>
      <c r="P300" s="71">
        <v>67.934016013478669</v>
      </c>
      <c r="Q300" s="71">
        <v>6.1605524088388472</v>
      </c>
      <c r="R300" s="71">
        <v>0</v>
      </c>
      <c r="S300" s="71">
        <v>37.084998784568597</v>
      </c>
      <c r="T300" s="72"/>
      <c r="U300" s="71">
        <v>26009650</v>
      </c>
      <c r="V300" s="71">
        <v>2206</v>
      </c>
      <c r="W300" s="71">
        <v>483</v>
      </c>
      <c r="X300" s="71">
        <v>33253</v>
      </c>
      <c r="Y300" s="71">
        <v>49438</v>
      </c>
      <c r="Z300" s="71">
        <v>77505</v>
      </c>
      <c r="AA300" s="71">
        <v>14843</v>
      </c>
      <c r="AB300" s="71">
        <v>104647</v>
      </c>
      <c r="AC300" s="71">
        <v>0</v>
      </c>
      <c r="AD300" s="71">
        <v>37.084998784568597</v>
      </c>
      <c r="AE300" s="72"/>
      <c r="AF300" s="71">
        <v>157125840.85895297</v>
      </c>
      <c r="AG300" s="71">
        <v>3434018.171018925</v>
      </c>
      <c r="AH300" s="71">
        <v>2294199.7173461234</v>
      </c>
      <c r="AI300" s="71">
        <v>194421129.34897703</v>
      </c>
      <c r="AJ300" s="71">
        <v>240458217.52439186</v>
      </c>
      <c r="AK300" s="71">
        <v>0</v>
      </c>
      <c r="AL300" s="71">
        <v>0</v>
      </c>
      <c r="AM300" s="71">
        <v>13512783.977821423</v>
      </c>
      <c r="AN300" s="71">
        <v>0</v>
      </c>
      <c r="AO300" s="71">
        <v>0</v>
      </c>
      <c r="AP300" s="71">
        <v>611246189.59850836</v>
      </c>
      <c r="AQ300" s="72"/>
      <c r="AR300" s="71">
        <v>3335</v>
      </c>
      <c r="AS300" s="71">
        <v>1857</v>
      </c>
      <c r="AT300" s="71">
        <v>0</v>
      </c>
      <c r="AU300" s="71">
        <v>3</v>
      </c>
      <c r="AV300" s="71">
        <v>0</v>
      </c>
      <c r="AW300" s="71">
        <v>0</v>
      </c>
      <c r="AX300" s="71"/>
      <c r="AY300" s="72"/>
      <c r="AZ300" s="71">
        <v>15679.099999999919</v>
      </c>
      <c r="BA300" s="71">
        <v>125925.89999999982</v>
      </c>
      <c r="BB300" s="71">
        <v>0</v>
      </c>
      <c r="BC300" s="71">
        <v>2492</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1960</v>
      </c>
      <c r="B301" s="70">
        <v>17</v>
      </c>
      <c r="C301" s="70">
        <v>20</v>
      </c>
      <c r="D301" s="70">
        <v>1</v>
      </c>
      <c r="E301" s="70">
        <v>2023</v>
      </c>
      <c r="F301" s="70" t="s">
        <v>1539</v>
      </c>
      <c r="G301" s="70" t="s">
        <v>1940</v>
      </c>
      <c r="H301" s="70" t="s">
        <v>1941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3481</v>
      </c>
      <c r="AS301" s="71">
        <v>1888</v>
      </c>
      <c r="AT301" s="71">
        <v>0</v>
      </c>
      <c r="AU301" s="71">
        <v>3</v>
      </c>
      <c r="AV301" s="71">
        <v>0</v>
      </c>
      <c r="AW301" s="71">
        <v>0</v>
      </c>
      <c r="AX301" s="71"/>
      <c r="AY301" s="72"/>
      <c r="AZ301" s="71">
        <v>16566.799999999901</v>
      </c>
      <c r="BA301" s="71">
        <v>131117.69999999984</v>
      </c>
      <c r="BB301" s="71">
        <v>0</v>
      </c>
      <c r="BC301" s="71">
        <v>2492</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1961</v>
      </c>
      <c r="B302" s="70">
        <v>17</v>
      </c>
      <c r="C302" s="70">
        <v>21</v>
      </c>
      <c r="D302" s="70">
        <v>1</v>
      </c>
      <c r="E302" s="70">
        <v>2024</v>
      </c>
      <c r="F302" s="70" t="s">
        <v>1554</v>
      </c>
      <c r="G302" s="70" t="s">
        <v>1940</v>
      </c>
      <c r="H302" s="70" t="s">
        <v>1941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1962</v>
      </c>
      <c r="B303" s="70">
        <v>239</v>
      </c>
      <c r="C303" s="70">
        <v>1</v>
      </c>
      <c r="D303" s="70">
        <v>15</v>
      </c>
      <c r="E303" s="70">
        <v>1990</v>
      </c>
      <c r="F303" s="70" t="s">
        <v>787</v>
      </c>
      <c r="G303" s="70" t="s">
        <v>1963</v>
      </c>
      <c r="H303" s="70" t="s">
        <v>1964</v>
      </c>
      <c r="I303" s="148"/>
      <c r="J303" s="71">
        <v>317.86809904643758</v>
      </c>
      <c r="K303" s="71">
        <v>4.0144324022374569</v>
      </c>
      <c r="L303" s="71">
        <v>0</v>
      </c>
      <c r="M303" s="71">
        <v>74.837173169392329</v>
      </c>
      <c r="N303" s="71">
        <v>97.86185587129053</v>
      </c>
      <c r="O303" s="71">
        <v>61.914116198160848</v>
      </c>
      <c r="P303" s="71">
        <v>40.706542114469599</v>
      </c>
      <c r="Q303" s="71">
        <v>6.4187051800311998</v>
      </c>
      <c r="R303" s="71">
        <v>0</v>
      </c>
      <c r="S303" s="71">
        <v>11.06451109145601</v>
      </c>
      <c r="T303" s="72"/>
      <c r="U303" s="71">
        <v>46425752</v>
      </c>
      <c r="V303" s="71">
        <v>1958</v>
      </c>
      <c r="W303" s="71">
        <v>0</v>
      </c>
      <c r="X303" s="71">
        <v>33704</v>
      </c>
      <c r="Y303" s="71">
        <v>39631</v>
      </c>
      <c r="Z303" s="71">
        <v>25466</v>
      </c>
      <c r="AA303" s="71">
        <v>9884</v>
      </c>
      <c r="AB303" s="71">
        <v>104218</v>
      </c>
      <c r="AC303" s="71">
        <v>0</v>
      </c>
      <c r="AD303" s="71">
        <v>11.06451109145601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1965</v>
      </c>
      <c r="B304" s="70">
        <v>240</v>
      </c>
      <c r="C304" s="70">
        <v>2</v>
      </c>
      <c r="D304" s="70">
        <v>15</v>
      </c>
      <c r="E304" s="70">
        <v>2005</v>
      </c>
      <c r="F304" s="70" t="s">
        <v>789</v>
      </c>
      <c r="G304" s="70" t="s">
        <v>1963</v>
      </c>
      <c r="H304" s="70" t="s">
        <v>1964</v>
      </c>
      <c r="I304" s="148"/>
      <c r="J304" s="71">
        <v>318.85832484759891</v>
      </c>
      <c r="K304" s="71">
        <v>3.0271199801600148</v>
      </c>
      <c r="L304" s="71">
        <v>1.081286158523348</v>
      </c>
      <c r="M304" s="71">
        <v>103.191315638508</v>
      </c>
      <c r="N304" s="71">
        <v>116.6366281718642</v>
      </c>
      <c r="O304" s="71">
        <v>72.771996383723604</v>
      </c>
      <c r="P304" s="71">
        <v>33.817762091530128</v>
      </c>
      <c r="Q304" s="71">
        <v>5.8770566007142104</v>
      </c>
      <c r="R304" s="71">
        <v>0</v>
      </c>
      <c r="S304" s="71">
        <v>16.123547022</v>
      </c>
      <c r="T304" s="72"/>
      <c r="U304" s="71">
        <v>33563101</v>
      </c>
      <c r="V304" s="71">
        <v>1665</v>
      </c>
      <c r="W304" s="71">
        <v>12</v>
      </c>
      <c r="X304" s="71">
        <v>24549</v>
      </c>
      <c r="Y304" s="71">
        <v>42422</v>
      </c>
      <c r="Z304" s="71">
        <v>34637</v>
      </c>
      <c r="AA304" s="71">
        <v>6725</v>
      </c>
      <c r="AB304" s="71">
        <v>99756</v>
      </c>
      <c r="AC304" s="71">
        <v>0</v>
      </c>
      <c r="AD304" s="71">
        <v>16.123547022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1966</v>
      </c>
      <c r="B305" s="70">
        <v>241</v>
      </c>
      <c r="C305" s="70">
        <v>3</v>
      </c>
      <c r="D305" s="70">
        <v>15</v>
      </c>
      <c r="E305" s="70">
        <v>2006</v>
      </c>
      <c r="F305" s="70" t="s">
        <v>790</v>
      </c>
      <c r="G305" s="70" t="s">
        <v>1963</v>
      </c>
      <c r="H305" s="70" t="s">
        <v>1964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1967</v>
      </c>
      <c r="B306" s="70">
        <v>242</v>
      </c>
      <c r="C306" s="70">
        <v>4</v>
      </c>
      <c r="D306" s="70">
        <v>15</v>
      </c>
      <c r="E306" s="70">
        <v>2007</v>
      </c>
      <c r="F306" s="70" t="s">
        <v>791</v>
      </c>
      <c r="G306" s="70" t="s">
        <v>1963</v>
      </c>
      <c r="H306" s="70" t="s">
        <v>1964</v>
      </c>
      <c r="I306" s="148"/>
      <c r="J306" s="71">
        <v>308.03436811301037</v>
      </c>
      <c r="K306" s="71">
        <v>2.9393813110217231</v>
      </c>
      <c r="L306" s="71">
        <v>1.428054313458418</v>
      </c>
      <c r="M306" s="71">
        <v>109.5423011718466</v>
      </c>
      <c r="N306" s="71">
        <v>126.0961509939594</v>
      </c>
      <c r="O306" s="71">
        <v>69.595001765743291</v>
      </c>
      <c r="P306" s="71">
        <v>32.926721094180429</v>
      </c>
      <c r="Q306" s="71">
        <v>6.3567751146777898</v>
      </c>
      <c r="R306" s="71">
        <v>0</v>
      </c>
      <c r="S306" s="71">
        <v>11.766259093715</v>
      </c>
      <c r="T306" s="72"/>
      <c r="U306" s="71">
        <v>36554779</v>
      </c>
      <c r="V306" s="71">
        <v>1574</v>
      </c>
      <c r="W306" s="71">
        <v>16</v>
      </c>
      <c r="X306" s="71">
        <v>30111</v>
      </c>
      <c r="Y306" s="71">
        <v>44153</v>
      </c>
      <c r="Z306" s="71">
        <v>34435</v>
      </c>
      <c r="AA306" s="71">
        <v>6448</v>
      </c>
      <c r="AB306" s="71">
        <v>102193</v>
      </c>
      <c r="AC306" s="71">
        <v>0</v>
      </c>
      <c r="AD306" s="71">
        <v>11.766259093715</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1968</v>
      </c>
      <c r="B307" s="70">
        <v>243</v>
      </c>
      <c r="C307" s="70">
        <v>5</v>
      </c>
      <c r="D307" s="70">
        <v>15</v>
      </c>
      <c r="E307" s="70">
        <v>2008</v>
      </c>
      <c r="F307" s="70" t="s">
        <v>792</v>
      </c>
      <c r="G307" s="70" t="s">
        <v>1963</v>
      </c>
      <c r="H307" s="70" t="s">
        <v>1964</v>
      </c>
      <c r="I307" s="148"/>
      <c r="J307" s="71">
        <v>274.108732818779</v>
      </c>
      <c r="K307" s="71">
        <v>2.2052679762132699</v>
      </c>
      <c r="L307" s="71">
        <v>1.265012696507464</v>
      </c>
      <c r="M307" s="71">
        <v>114.9791884284469</v>
      </c>
      <c r="N307" s="71">
        <v>122.49793436764961</v>
      </c>
      <c r="O307" s="71">
        <v>66.846613008614284</v>
      </c>
      <c r="P307" s="71">
        <v>31.991476225525521</v>
      </c>
      <c r="Q307" s="71">
        <v>6.2616836327209002</v>
      </c>
      <c r="R307" s="71">
        <v>0</v>
      </c>
      <c r="S307" s="71">
        <v>15.60607535232</v>
      </c>
      <c r="T307" s="72"/>
      <c r="U307" s="71">
        <v>34541686</v>
      </c>
      <c r="V307" s="71">
        <v>1574</v>
      </c>
      <c r="W307" s="71">
        <v>16</v>
      </c>
      <c r="X307" s="71">
        <v>30111</v>
      </c>
      <c r="Y307" s="71">
        <v>44668</v>
      </c>
      <c r="Z307" s="71">
        <v>34236</v>
      </c>
      <c r="AA307" s="71">
        <v>6272</v>
      </c>
      <c r="AB307" s="71">
        <v>102320</v>
      </c>
      <c r="AC307" s="71">
        <v>0</v>
      </c>
      <c r="AD307" s="71">
        <v>15.60607535232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1969</v>
      </c>
      <c r="B308" s="70">
        <v>244</v>
      </c>
      <c r="C308" s="70">
        <v>6</v>
      </c>
      <c r="D308" s="70">
        <v>15</v>
      </c>
      <c r="E308" s="70">
        <v>2009</v>
      </c>
      <c r="F308" s="70" t="s">
        <v>176</v>
      </c>
      <c r="G308" s="70" t="s">
        <v>1963</v>
      </c>
      <c r="H308" s="70" t="s">
        <v>1964</v>
      </c>
      <c r="I308" s="148"/>
      <c r="J308" s="71">
        <v>186.15700063778911</v>
      </c>
      <c r="K308" s="71">
        <v>1.93598068991281</v>
      </c>
      <c r="L308" s="71">
        <v>2.2976240717664882</v>
      </c>
      <c r="M308" s="71">
        <v>100.148615383345</v>
      </c>
      <c r="N308" s="71">
        <v>100.37545232521229</v>
      </c>
      <c r="O308" s="71">
        <v>67.715818205544423</v>
      </c>
      <c r="P308" s="71">
        <v>30.15356479488198</v>
      </c>
      <c r="Q308" s="71">
        <v>5.9781026126769801</v>
      </c>
      <c r="R308" s="71">
        <v>0</v>
      </c>
      <c r="S308" s="71">
        <v>13.72951855002</v>
      </c>
      <c r="T308" s="72"/>
      <c r="U308" s="71">
        <v>24383921</v>
      </c>
      <c r="V308" s="71">
        <v>1671</v>
      </c>
      <c r="W308" s="71">
        <v>49</v>
      </c>
      <c r="X308" s="71">
        <v>32650</v>
      </c>
      <c r="Y308" s="71">
        <v>44996</v>
      </c>
      <c r="Z308" s="71">
        <v>34232</v>
      </c>
      <c r="AA308" s="71">
        <v>6069</v>
      </c>
      <c r="AB308" s="71">
        <v>102545</v>
      </c>
      <c r="AC308" s="71">
        <v>0</v>
      </c>
      <c r="AD308" s="71">
        <v>13.72951855002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14.11</v>
      </c>
      <c r="BK308" s="71">
        <v>0</v>
      </c>
      <c r="BL308" s="71">
        <v>27.402000000000001</v>
      </c>
      <c r="BM308" s="71">
        <v>0</v>
      </c>
      <c r="BN308" s="72"/>
      <c r="BO308" s="71">
        <v>0</v>
      </c>
      <c r="BP308" s="71">
        <v>0</v>
      </c>
      <c r="BQ308" s="71">
        <v>2</v>
      </c>
      <c r="BR308" s="71">
        <v>0</v>
      </c>
      <c r="BS308" s="71">
        <v>5</v>
      </c>
      <c r="BT308" s="71">
        <v>0</v>
      </c>
      <c r="BU308"/>
      <c r="BV308" s="70">
        <v>27.69</v>
      </c>
      <c r="BW308" s="70">
        <v>0</v>
      </c>
      <c r="BX308" s="70">
        <v>13.821999999999999</v>
      </c>
      <c r="BY308" s="70">
        <v>0</v>
      </c>
      <c r="BZ308" s="70">
        <v>0</v>
      </c>
      <c r="CA308" s="70">
        <v>0</v>
      </c>
      <c r="CB308" s="70">
        <v>0</v>
      </c>
      <c r="CC308" s="70">
        <v>0</v>
      </c>
      <c r="CD308" s="70">
        <v>0</v>
      </c>
    </row>
    <row r="309" spans="1:82">
      <c r="A309" s="70" t="s">
        <v>1970</v>
      </c>
      <c r="B309" s="70">
        <v>245</v>
      </c>
      <c r="C309" s="70">
        <v>7</v>
      </c>
      <c r="D309" s="70">
        <v>15</v>
      </c>
      <c r="E309" s="70">
        <v>2010</v>
      </c>
      <c r="F309" s="70" t="s">
        <v>177</v>
      </c>
      <c r="G309" s="70" t="s">
        <v>1963</v>
      </c>
      <c r="H309" s="70" t="s">
        <v>1964</v>
      </c>
      <c r="I309" s="148"/>
      <c r="J309" s="71">
        <v>166.19959895991289</v>
      </c>
      <c r="K309" s="71">
        <v>2.1095220489657089</v>
      </c>
      <c r="L309" s="71">
        <v>2.1794959998272421</v>
      </c>
      <c r="M309" s="71">
        <v>108.107619353327</v>
      </c>
      <c r="N309" s="71">
        <v>116.24392844033341</v>
      </c>
      <c r="O309" s="71">
        <v>67.528627413751494</v>
      </c>
      <c r="P309" s="71">
        <v>30.90042000530125</v>
      </c>
      <c r="Q309" s="71">
        <v>6.2316744690062</v>
      </c>
      <c r="R309" s="71">
        <v>0</v>
      </c>
      <c r="S309" s="71">
        <v>16.655546483729999</v>
      </c>
      <c r="T309" s="72"/>
      <c r="U309" s="71">
        <v>21948645</v>
      </c>
      <c r="V309" s="71">
        <v>1671</v>
      </c>
      <c r="W309" s="71">
        <v>49</v>
      </c>
      <c r="X309" s="71">
        <v>32650</v>
      </c>
      <c r="Y309" s="71">
        <v>45120</v>
      </c>
      <c r="Z309" s="71">
        <v>34296</v>
      </c>
      <c r="AA309" s="71">
        <v>6064</v>
      </c>
      <c r="AB309" s="71">
        <v>102429</v>
      </c>
      <c r="AC309" s="71">
        <v>0</v>
      </c>
      <c r="AD309" s="71">
        <v>16.655546483729999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57.16</v>
      </c>
      <c r="BK309" s="71">
        <v>0</v>
      </c>
      <c r="BL309" s="71">
        <v>23.206000000000003</v>
      </c>
      <c r="BM309" s="71">
        <v>0</v>
      </c>
      <c r="BN309" s="72"/>
      <c r="BO309" s="71">
        <v>0</v>
      </c>
      <c r="BP309" s="71">
        <v>0</v>
      </c>
      <c r="BQ309" s="71">
        <v>3</v>
      </c>
      <c r="BR309" s="71">
        <v>0</v>
      </c>
      <c r="BS309" s="71">
        <v>5</v>
      </c>
      <c r="BT309" s="71">
        <v>0</v>
      </c>
      <c r="BU309"/>
      <c r="BV309" s="70">
        <v>67.144000000000005</v>
      </c>
      <c r="BW309" s="70">
        <v>0</v>
      </c>
      <c r="BX309" s="70">
        <v>13.222</v>
      </c>
      <c r="BY309" s="70">
        <v>0</v>
      </c>
      <c r="BZ309" s="70">
        <v>0</v>
      </c>
      <c r="CA309" s="70">
        <v>0</v>
      </c>
      <c r="CB309" s="70">
        <v>0</v>
      </c>
      <c r="CC309" s="70">
        <v>0</v>
      </c>
      <c r="CD309" s="70">
        <v>0</v>
      </c>
    </row>
    <row r="310" spans="1:82">
      <c r="A310" s="70" t="s">
        <v>1971</v>
      </c>
      <c r="B310" s="70">
        <v>246</v>
      </c>
      <c r="C310" s="70">
        <v>8</v>
      </c>
      <c r="D310" s="70">
        <v>15</v>
      </c>
      <c r="E310" s="70">
        <v>2011</v>
      </c>
      <c r="F310" s="70" t="s">
        <v>178</v>
      </c>
      <c r="G310" s="70" t="s">
        <v>1963</v>
      </c>
      <c r="H310" s="70" t="s">
        <v>1964</v>
      </c>
      <c r="I310" s="148"/>
      <c r="J310" s="71">
        <v>130.33103289370021</v>
      </c>
      <c r="K310" s="71">
        <v>3.35721603042506</v>
      </c>
      <c r="L310" s="71">
        <v>1.917512501042113</v>
      </c>
      <c r="M310" s="71">
        <v>137.87546569642811</v>
      </c>
      <c r="N310" s="71">
        <v>141.9298556840734</v>
      </c>
      <c r="O310" s="71">
        <v>66.487823378009551</v>
      </c>
      <c r="P310" s="71">
        <v>29.586828816657071</v>
      </c>
      <c r="Q310" s="71">
        <v>7.1452860423635602</v>
      </c>
      <c r="R310" s="71">
        <v>0</v>
      </c>
      <c r="S310" s="71">
        <v>6.76539981092</v>
      </c>
      <c r="T310" s="72"/>
      <c r="U310" s="71">
        <v>15580970</v>
      </c>
      <c r="V310" s="71">
        <v>1671</v>
      </c>
      <c r="W310" s="71">
        <v>49</v>
      </c>
      <c r="X310" s="71">
        <v>32650</v>
      </c>
      <c r="Y310" s="71">
        <v>44916</v>
      </c>
      <c r="Z310" s="71">
        <v>34501</v>
      </c>
      <c r="AA310" s="71">
        <v>5979</v>
      </c>
      <c r="AB310" s="71">
        <v>101818</v>
      </c>
      <c r="AC310" s="71">
        <v>0</v>
      </c>
      <c r="AD310" s="71">
        <v>6.76539981092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42.752000000000002</v>
      </c>
      <c r="BK310" s="71">
        <v>0</v>
      </c>
      <c r="BL310" s="71">
        <v>20.113</v>
      </c>
      <c r="BM310" s="71">
        <v>0</v>
      </c>
      <c r="BN310" s="72"/>
      <c r="BO310" s="71">
        <v>0</v>
      </c>
      <c r="BP310" s="71">
        <v>0</v>
      </c>
      <c r="BQ310" s="71">
        <v>3</v>
      </c>
      <c r="BR310" s="71">
        <v>0</v>
      </c>
      <c r="BS310" s="71">
        <v>4</v>
      </c>
      <c r="BT310" s="71">
        <v>0</v>
      </c>
      <c r="BU310"/>
      <c r="BV310" s="70">
        <v>49.746000000000002</v>
      </c>
      <c r="BW310" s="70">
        <v>0</v>
      </c>
      <c r="BX310" s="70">
        <v>13.119</v>
      </c>
      <c r="BY310" s="70">
        <v>0</v>
      </c>
      <c r="BZ310" s="70">
        <v>0</v>
      </c>
      <c r="CA310" s="70">
        <v>0</v>
      </c>
      <c r="CB310" s="70">
        <v>0</v>
      </c>
      <c r="CC310" s="70">
        <v>0</v>
      </c>
      <c r="CD310" s="70">
        <v>0</v>
      </c>
    </row>
    <row r="311" spans="1:82">
      <c r="A311" s="70" t="s">
        <v>1972</v>
      </c>
      <c r="B311" s="70">
        <v>247</v>
      </c>
      <c r="C311" s="70">
        <v>9</v>
      </c>
      <c r="D311" s="70">
        <v>15</v>
      </c>
      <c r="E311" s="70">
        <v>2012</v>
      </c>
      <c r="F311" s="70" t="s">
        <v>179</v>
      </c>
      <c r="G311" s="1064" t="s">
        <v>1963</v>
      </c>
      <c r="H311" s="70" t="s">
        <v>1964</v>
      </c>
      <c r="I311" s="148"/>
      <c r="J311" s="71">
        <v>482.38284195959892</v>
      </c>
      <c r="K311" s="71">
        <v>3.2646984947407129</v>
      </c>
      <c r="L311" s="71">
        <v>1.909816888890048</v>
      </c>
      <c r="M311" s="71">
        <v>154.21285937119561</v>
      </c>
      <c r="N311" s="71">
        <v>151.86049291265621</v>
      </c>
      <c r="O311" s="71">
        <v>66.345101061084733</v>
      </c>
      <c r="P311" s="71">
        <v>29.486426157734829</v>
      </c>
      <c r="Q311" s="71">
        <v>7.8516546001392102</v>
      </c>
      <c r="R311" s="71">
        <v>0</v>
      </c>
      <c r="S311" s="71">
        <v>12.3041914125</v>
      </c>
      <c r="T311" s="72"/>
      <c r="U311" s="71">
        <v>56069726</v>
      </c>
      <c r="V311" s="71">
        <v>1671</v>
      </c>
      <c r="W311" s="71">
        <v>49</v>
      </c>
      <c r="X311" s="71">
        <v>32650</v>
      </c>
      <c r="Y311" s="71">
        <v>45775</v>
      </c>
      <c r="Z311" s="71">
        <v>34700</v>
      </c>
      <c r="AA311" s="71">
        <v>5925</v>
      </c>
      <c r="AB311" s="71">
        <v>102978</v>
      </c>
      <c r="AC311" s="71">
        <v>0</v>
      </c>
      <c r="AD311" s="71">
        <v>12.3041914125</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51.887999999999998</v>
      </c>
      <c r="BK311" s="71">
        <v>0</v>
      </c>
      <c r="BL311" s="71">
        <v>29.325000000000003</v>
      </c>
      <c r="BM311" s="71">
        <v>0</v>
      </c>
      <c r="BN311" s="72"/>
      <c r="BO311" s="71">
        <v>0</v>
      </c>
      <c r="BP311" s="71">
        <v>0</v>
      </c>
      <c r="BQ311" s="71">
        <v>3</v>
      </c>
      <c r="BR311" s="71">
        <v>0</v>
      </c>
      <c r="BS311" s="71">
        <v>5</v>
      </c>
      <c r="BT311" s="71">
        <v>0</v>
      </c>
      <c r="BU311"/>
      <c r="BV311" s="70">
        <v>68.236999999999995</v>
      </c>
      <c r="BW311" s="70">
        <v>0</v>
      </c>
      <c r="BX311" s="70">
        <v>12.976000000000001</v>
      </c>
      <c r="BY311" s="70">
        <v>0</v>
      </c>
      <c r="BZ311" s="70">
        <v>0</v>
      </c>
      <c r="CA311" s="70">
        <v>0</v>
      </c>
      <c r="CB311" s="70">
        <v>0</v>
      </c>
      <c r="CC311" s="70">
        <v>0</v>
      </c>
      <c r="CD311" s="70">
        <v>0</v>
      </c>
    </row>
    <row r="312" spans="1:82">
      <c r="A312" s="70" t="s">
        <v>1973</v>
      </c>
      <c r="B312" s="70">
        <v>248</v>
      </c>
      <c r="C312" s="70">
        <v>10</v>
      </c>
      <c r="D312" s="70">
        <v>15</v>
      </c>
      <c r="E312" s="70">
        <v>2013</v>
      </c>
      <c r="F312" s="70" t="s">
        <v>180</v>
      </c>
      <c r="G312" s="1064" t="s">
        <v>1963</v>
      </c>
      <c r="H312" s="70" t="s">
        <v>1964</v>
      </c>
      <c r="I312" s="148"/>
      <c r="J312" s="71">
        <v>435.81554939664841</v>
      </c>
      <c r="K312" s="71">
        <v>2.7681519398497811</v>
      </c>
      <c r="L312" s="71">
        <v>1.6944110177233529</v>
      </c>
      <c r="M312" s="71">
        <v>155.32699197852889</v>
      </c>
      <c r="N312" s="71">
        <v>152.20374267394479</v>
      </c>
      <c r="O312" s="71">
        <v>63.701693901808319</v>
      </c>
      <c r="P312" s="71">
        <v>29.467651763415361</v>
      </c>
      <c r="Q312" s="71">
        <v>7.9647692850174199</v>
      </c>
      <c r="R312" s="71">
        <v>0</v>
      </c>
      <c r="S312" s="71">
        <v>12.909820400639999</v>
      </c>
      <c r="T312" s="72"/>
      <c r="U312" s="71">
        <v>50093996</v>
      </c>
      <c r="V312" s="71">
        <v>1671</v>
      </c>
      <c r="W312" s="71">
        <v>49</v>
      </c>
      <c r="X312" s="71">
        <v>32650</v>
      </c>
      <c r="Y312" s="71">
        <v>45965</v>
      </c>
      <c r="Z312" s="71">
        <v>34805</v>
      </c>
      <c r="AA312" s="71">
        <v>5899</v>
      </c>
      <c r="AB312" s="71">
        <v>102964</v>
      </c>
      <c r="AC312" s="71">
        <v>0</v>
      </c>
      <c r="AD312" s="71">
        <v>12.909820400639999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57.27</v>
      </c>
      <c r="BK312" s="71">
        <v>0</v>
      </c>
      <c r="BL312" s="71">
        <v>28.612000000000002</v>
      </c>
      <c r="BM312" s="71">
        <v>0</v>
      </c>
      <c r="BN312" s="72"/>
      <c r="BO312" s="71">
        <v>0</v>
      </c>
      <c r="BP312" s="71">
        <v>0</v>
      </c>
      <c r="BQ312" s="71">
        <v>3</v>
      </c>
      <c r="BR312" s="71">
        <v>0</v>
      </c>
      <c r="BS312" s="71">
        <v>4</v>
      </c>
      <c r="BT312" s="71">
        <v>0</v>
      </c>
      <c r="BU312"/>
      <c r="BV312" s="70">
        <v>72.816000000000003</v>
      </c>
      <c r="BW312" s="70">
        <v>0</v>
      </c>
      <c r="BX312" s="70">
        <v>13.066000000000001</v>
      </c>
      <c r="BY312" s="70">
        <v>0</v>
      </c>
      <c r="BZ312" s="70">
        <v>0</v>
      </c>
      <c r="CA312" s="70">
        <v>0</v>
      </c>
      <c r="CB312" s="70">
        <v>0</v>
      </c>
      <c r="CC312" s="70">
        <v>0</v>
      </c>
      <c r="CD312" s="70">
        <v>0</v>
      </c>
    </row>
    <row r="313" spans="1:82">
      <c r="A313" s="70" t="s">
        <v>1974</v>
      </c>
      <c r="B313" s="70">
        <v>249</v>
      </c>
      <c r="C313" s="70">
        <v>11</v>
      </c>
      <c r="D313" s="70">
        <v>15</v>
      </c>
      <c r="E313" s="70">
        <v>2014</v>
      </c>
      <c r="F313" s="70" t="s">
        <v>181</v>
      </c>
      <c r="G313" s="70" t="s">
        <v>1963</v>
      </c>
      <c r="H313" s="70" t="s">
        <v>1964</v>
      </c>
      <c r="I313" s="148"/>
      <c r="J313" s="71">
        <v>418.29750779895568</v>
      </c>
      <c r="K313" s="71">
        <v>2.8636509874971212</v>
      </c>
      <c r="L313" s="71">
        <v>5.6876028415046216</v>
      </c>
      <c r="M313" s="71">
        <v>149.0640765858063</v>
      </c>
      <c r="N313" s="71">
        <v>147.0792191462323</v>
      </c>
      <c r="O313" s="71">
        <v>60.107297382799828</v>
      </c>
      <c r="P313" s="71">
        <v>29.540478851777394</v>
      </c>
      <c r="Q313" s="71">
        <v>7.6165620179598301</v>
      </c>
      <c r="R313" s="71">
        <v>0</v>
      </c>
      <c r="S313" s="71">
        <v>9.2078708669099996</v>
      </c>
      <c r="T313" s="72"/>
      <c r="U313" s="71">
        <v>51159315</v>
      </c>
      <c r="V313" s="71">
        <v>1440</v>
      </c>
      <c r="W313" s="71">
        <v>62</v>
      </c>
      <c r="X313" s="71">
        <v>31473</v>
      </c>
      <c r="Y313" s="71">
        <v>46107</v>
      </c>
      <c r="Z313" s="71">
        <v>34589</v>
      </c>
      <c r="AA313" s="71">
        <v>5883</v>
      </c>
      <c r="AB313" s="71">
        <v>102625</v>
      </c>
      <c r="AC313" s="71">
        <v>0</v>
      </c>
      <c r="AD313" s="71">
        <v>9.2078708669099996</v>
      </c>
      <c r="AE313" s="72"/>
      <c r="AF313" s="71"/>
      <c r="AG313" s="71"/>
      <c r="AH313" s="71"/>
      <c r="AI313" s="71"/>
      <c r="AJ313" s="71"/>
      <c r="AK313" s="71"/>
      <c r="AL313" s="71"/>
      <c r="AM313" s="71"/>
      <c r="AN313" s="71"/>
      <c r="AO313" s="71"/>
      <c r="AP313" s="71"/>
      <c r="AQ313" s="72"/>
      <c r="AR313" s="71">
        <v>1109</v>
      </c>
      <c r="AS313" s="71">
        <v>65</v>
      </c>
      <c r="AT313" s="71">
        <v>0</v>
      </c>
      <c r="AU313" s="71">
        <v>0</v>
      </c>
      <c r="AV313" s="71">
        <v>0</v>
      </c>
      <c r="AW313" s="71">
        <v>0</v>
      </c>
      <c r="AX313" s="71"/>
      <c r="AY313" s="72"/>
      <c r="AZ313" s="71">
        <v>4036.8</v>
      </c>
      <c r="BA313" s="71">
        <v>1063.4000000000001</v>
      </c>
      <c r="BB313" s="71">
        <v>0</v>
      </c>
      <c r="BC313" s="71">
        <v>0</v>
      </c>
      <c r="BD313" s="71">
        <v>0</v>
      </c>
      <c r="BE313" s="71">
        <v>0</v>
      </c>
      <c r="BF313" s="71"/>
      <c r="BG313" s="72"/>
      <c r="BH313" s="71">
        <v>0</v>
      </c>
      <c r="BI313" s="71">
        <v>0</v>
      </c>
      <c r="BJ313" s="71">
        <v>60.817</v>
      </c>
      <c r="BK313" s="71">
        <v>0</v>
      </c>
      <c r="BL313" s="71">
        <v>28.305</v>
      </c>
      <c r="BM313" s="71">
        <v>0</v>
      </c>
      <c r="BN313" s="72"/>
      <c r="BO313" s="71">
        <v>0</v>
      </c>
      <c r="BP313" s="71">
        <v>0</v>
      </c>
      <c r="BQ313" s="71">
        <v>3</v>
      </c>
      <c r="BR313" s="71">
        <v>0</v>
      </c>
      <c r="BS313" s="71">
        <v>4</v>
      </c>
      <c r="BT313" s="71">
        <v>0</v>
      </c>
      <c r="BU313"/>
      <c r="BV313" s="70">
        <v>76.123000000000005</v>
      </c>
      <c r="BW313" s="70">
        <v>0</v>
      </c>
      <c r="BX313" s="70">
        <v>12.999000000000001</v>
      </c>
      <c r="BY313" s="70">
        <v>0</v>
      </c>
      <c r="BZ313" s="70">
        <v>0</v>
      </c>
      <c r="CA313" s="70">
        <v>0</v>
      </c>
      <c r="CB313" s="70">
        <v>0</v>
      </c>
      <c r="CC313" s="70">
        <v>0</v>
      </c>
      <c r="CD313" s="70">
        <v>0</v>
      </c>
    </row>
    <row r="314" spans="1:82">
      <c r="A314" s="70" t="s">
        <v>1975</v>
      </c>
      <c r="B314" s="70">
        <v>250</v>
      </c>
      <c r="C314" s="70">
        <v>12</v>
      </c>
      <c r="D314" s="70">
        <v>15</v>
      </c>
      <c r="E314" s="70">
        <v>2015</v>
      </c>
      <c r="F314" s="70" t="s">
        <v>182</v>
      </c>
      <c r="G314" s="70" t="s">
        <v>1963</v>
      </c>
      <c r="H314" s="70" t="s">
        <v>1964</v>
      </c>
      <c r="I314" s="148"/>
      <c r="J314" s="71">
        <v>439.87463708156349</v>
      </c>
      <c r="K314" s="71">
        <v>2.7359633643238621</v>
      </c>
      <c r="L314" s="71">
        <v>6.3918546641208911</v>
      </c>
      <c r="M314" s="71">
        <v>136.64056202332819</v>
      </c>
      <c r="N314" s="71">
        <v>137.95099581083889</v>
      </c>
      <c r="O314" s="71">
        <v>59.42762986731482</v>
      </c>
      <c r="P314" s="71">
        <v>29.136667379133925</v>
      </c>
      <c r="Q314" s="71">
        <v>7.4594654240598901</v>
      </c>
      <c r="R314" s="71">
        <v>0</v>
      </c>
      <c r="S314" s="71">
        <v>12.0084608619</v>
      </c>
      <c r="T314" s="72"/>
      <c r="U314" s="71">
        <v>56719358</v>
      </c>
      <c r="V314" s="71">
        <v>1440</v>
      </c>
      <c r="W314" s="71">
        <v>62</v>
      </c>
      <c r="X314" s="71">
        <v>31473</v>
      </c>
      <c r="Y314" s="71">
        <v>46475</v>
      </c>
      <c r="Z314" s="71">
        <v>34527</v>
      </c>
      <c r="AA314" s="71">
        <v>5798</v>
      </c>
      <c r="AB314" s="71">
        <v>102671</v>
      </c>
      <c r="AC314" s="71">
        <v>0</v>
      </c>
      <c r="AD314" s="71">
        <v>12.0084608619</v>
      </c>
      <c r="AE314" s="72"/>
      <c r="AF314" s="71">
        <v>461117420.59124362</v>
      </c>
      <c r="AG314" s="71">
        <v>2302892.1036942592</v>
      </c>
      <c r="AH314" s="71">
        <v>1300223.358460397</v>
      </c>
      <c r="AI314" s="71">
        <v>196495604.20111501</v>
      </c>
      <c r="AJ314" s="71">
        <v>210411364.83702371</v>
      </c>
      <c r="AK314" s="71">
        <v>0</v>
      </c>
      <c r="AL314" s="71">
        <v>0</v>
      </c>
      <c r="AM314" s="71">
        <v>14070629.861353509</v>
      </c>
      <c r="AN314" s="71">
        <v>0</v>
      </c>
      <c r="AO314" s="71">
        <v>0</v>
      </c>
      <c r="AP314" s="71">
        <v>885698134.95289052</v>
      </c>
      <c r="AQ314" s="72"/>
      <c r="AR314" s="71">
        <v>1204</v>
      </c>
      <c r="AS314" s="71">
        <v>85</v>
      </c>
      <c r="AT314" s="71">
        <v>0</v>
      </c>
      <c r="AU314" s="71">
        <v>0</v>
      </c>
      <c r="AV314" s="71">
        <v>0</v>
      </c>
      <c r="AW314" s="71">
        <v>0</v>
      </c>
      <c r="AX314" s="71"/>
      <c r="AY314" s="72"/>
      <c r="AZ314" s="71">
        <v>4433.6000000000004</v>
      </c>
      <c r="BA314" s="71">
        <v>1341.8</v>
      </c>
      <c r="BB314" s="71">
        <v>0</v>
      </c>
      <c r="BC314" s="71">
        <v>0</v>
      </c>
      <c r="BD314" s="71">
        <v>0</v>
      </c>
      <c r="BE314" s="71">
        <v>0</v>
      </c>
      <c r="BF314" s="71"/>
      <c r="BG314" s="72"/>
      <c r="BH314" s="71">
        <v>0</v>
      </c>
      <c r="BI314" s="71">
        <v>0</v>
      </c>
      <c r="BJ314" s="71">
        <v>42.493000000000002</v>
      </c>
      <c r="BK314" s="71">
        <v>0</v>
      </c>
      <c r="BL314" s="71">
        <v>28.043999999999997</v>
      </c>
      <c r="BM314" s="71">
        <v>0</v>
      </c>
      <c r="BN314" s="72"/>
      <c r="BO314" s="71">
        <v>0</v>
      </c>
      <c r="BP314" s="71">
        <v>0</v>
      </c>
      <c r="BQ314" s="71">
        <v>3</v>
      </c>
      <c r="BR314" s="71">
        <v>0</v>
      </c>
      <c r="BS314" s="71">
        <v>4</v>
      </c>
      <c r="BT314" s="71">
        <v>0</v>
      </c>
      <c r="BU314"/>
      <c r="BV314" s="70">
        <v>57.503999999999998</v>
      </c>
      <c r="BW314" s="70">
        <v>0</v>
      </c>
      <c r="BX314" s="70">
        <v>13.032999999999999</v>
      </c>
      <c r="BY314" s="70">
        <v>0</v>
      </c>
      <c r="BZ314" s="70">
        <v>0</v>
      </c>
      <c r="CA314" s="70">
        <v>0</v>
      </c>
      <c r="CB314" s="70">
        <v>0</v>
      </c>
      <c r="CC314" s="70">
        <v>0</v>
      </c>
      <c r="CD314" s="70">
        <v>0</v>
      </c>
    </row>
    <row r="315" spans="1:82">
      <c r="A315" s="70" t="s">
        <v>1976</v>
      </c>
      <c r="B315" s="70">
        <v>251</v>
      </c>
      <c r="C315" s="70">
        <v>13</v>
      </c>
      <c r="D315" s="70">
        <v>15</v>
      </c>
      <c r="E315" s="70">
        <v>2016</v>
      </c>
      <c r="F315" s="70" t="s">
        <v>155</v>
      </c>
      <c r="G315" s="70" t="s">
        <v>1963</v>
      </c>
      <c r="H315" s="70" t="s">
        <v>1964</v>
      </c>
      <c r="I315" s="148"/>
      <c r="J315" s="71">
        <v>479.96399018282364</v>
      </c>
      <c r="K315" s="71">
        <v>2.6648001926327258</v>
      </c>
      <c r="L315" s="71">
        <v>6.1103740106031772</v>
      </c>
      <c r="M315" s="71">
        <v>124.60929059366541</v>
      </c>
      <c r="N315" s="71">
        <v>140.19504868567373</v>
      </c>
      <c r="O315" s="71">
        <v>58.807989066571267</v>
      </c>
      <c r="P315" s="71">
        <v>28.758775127705395</v>
      </c>
      <c r="Q315" s="71">
        <v>7.2805375348290768</v>
      </c>
      <c r="R315" s="71">
        <v>0</v>
      </c>
      <c r="S315" s="71">
        <v>11.948489579599999</v>
      </c>
      <c r="T315" s="72"/>
      <c r="U315" s="71">
        <v>58742235</v>
      </c>
      <c r="V315" s="71">
        <v>1440</v>
      </c>
      <c r="W315" s="71">
        <v>62</v>
      </c>
      <c r="X315" s="71">
        <v>31473</v>
      </c>
      <c r="Y315" s="71">
        <v>47238</v>
      </c>
      <c r="Z315" s="71">
        <v>34587</v>
      </c>
      <c r="AA315" s="71">
        <v>5919</v>
      </c>
      <c r="AB315" s="71">
        <v>103077</v>
      </c>
      <c r="AC315" s="71">
        <v>0</v>
      </c>
      <c r="AD315" s="71">
        <v>11.9484895796</v>
      </c>
      <c r="AE315" s="72"/>
      <c r="AF315" s="71">
        <v>501127691.69257689</v>
      </c>
      <c r="AG315" s="71">
        <v>2090157.3478035389</v>
      </c>
      <c r="AH315" s="71">
        <v>924376.98985527619</v>
      </c>
      <c r="AI315" s="71">
        <v>191247641.3346957</v>
      </c>
      <c r="AJ315" s="71">
        <v>202041821.8614828</v>
      </c>
      <c r="AK315" s="71">
        <v>0</v>
      </c>
      <c r="AL315" s="71">
        <v>0</v>
      </c>
      <c r="AM315" s="71">
        <v>14137245.18433639</v>
      </c>
      <c r="AN315" s="71">
        <v>0</v>
      </c>
      <c r="AO315" s="71">
        <v>0</v>
      </c>
      <c r="AP315" s="71">
        <v>911568934.41075063</v>
      </c>
      <c r="AQ315" s="72"/>
      <c r="AR315" s="71">
        <v>1307</v>
      </c>
      <c r="AS315" s="71">
        <v>97</v>
      </c>
      <c r="AT315" s="71">
        <v>0</v>
      </c>
      <c r="AU315" s="71">
        <v>0</v>
      </c>
      <c r="AV315" s="71">
        <v>0</v>
      </c>
      <c r="AW315" s="71">
        <v>0</v>
      </c>
      <c r="AX315" s="71"/>
      <c r="AY315" s="72"/>
      <c r="AZ315" s="71">
        <v>4896</v>
      </c>
      <c r="BA315" s="71">
        <v>1519.1</v>
      </c>
      <c r="BB315" s="71">
        <v>0</v>
      </c>
      <c r="BC315" s="71">
        <v>0</v>
      </c>
      <c r="BD315" s="71">
        <v>0</v>
      </c>
      <c r="BE315" s="71">
        <v>0</v>
      </c>
      <c r="BF315" s="71"/>
      <c r="BG315" s="72"/>
      <c r="BH315" s="71">
        <v>0</v>
      </c>
      <c r="BI315" s="71">
        <v>0</v>
      </c>
      <c r="BJ315" s="71">
        <v>60.749000000000002</v>
      </c>
      <c r="BK315" s="71">
        <v>0</v>
      </c>
      <c r="BL315" s="71">
        <v>23.684999999999999</v>
      </c>
      <c r="BM315" s="71">
        <v>0</v>
      </c>
      <c r="BN315" s="72"/>
      <c r="BO315" s="71">
        <v>0</v>
      </c>
      <c r="BP315" s="71">
        <v>0</v>
      </c>
      <c r="BQ315" s="71">
        <v>3</v>
      </c>
      <c r="BR315" s="71">
        <v>0</v>
      </c>
      <c r="BS315" s="71">
        <v>4</v>
      </c>
      <c r="BT315" s="71">
        <v>0</v>
      </c>
      <c r="BU315"/>
      <c r="BV315" s="70">
        <v>75.522999999999996</v>
      </c>
      <c r="BW315" s="70">
        <v>0</v>
      </c>
      <c r="BX315" s="70">
        <v>8.9109999999999996</v>
      </c>
      <c r="BY315" s="70">
        <v>0</v>
      </c>
      <c r="BZ315" s="70">
        <v>0</v>
      </c>
      <c r="CA315" s="70">
        <v>0</v>
      </c>
      <c r="CB315" s="70">
        <v>0</v>
      </c>
      <c r="CC315" s="70">
        <v>0</v>
      </c>
      <c r="CD315" s="70">
        <v>0</v>
      </c>
    </row>
    <row r="316" spans="1:82">
      <c r="A316" s="70" t="s">
        <v>1977</v>
      </c>
      <c r="B316" s="70">
        <v>252</v>
      </c>
      <c r="C316" s="70">
        <v>14</v>
      </c>
      <c r="D316" s="70">
        <v>15</v>
      </c>
      <c r="E316" s="70">
        <v>2017</v>
      </c>
      <c r="F316" s="70" t="s">
        <v>156</v>
      </c>
      <c r="G316" s="70" t="s">
        <v>1963</v>
      </c>
      <c r="H316" s="70" t="s">
        <v>1964</v>
      </c>
      <c r="I316" s="148"/>
      <c r="J316" s="71">
        <v>534.02375487422671</v>
      </c>
      <c r="K316" s="71">
        <v>2.6218164602211149</v>
      </c>
      <c r="L316" s="71">
        <v>5.1758072843866785</v>
      </c>
      <c r="M316" s="71">
        <v>111.91384234019951</v>
      </c>
      <c r="N316" s="71">
        <v>132.41000310254418</v>
      </c>
      <c r="O316" s="71">
        <v>58.01396496157713</v>
      </c>
      <c r="P316" s="71">
        <v>28.484867627012544</v>
      </c>
      <c r="Q316" s="71">
        <v>7.0731588675934596</v>
      </c>
      <c r="R316" s="71">
        <v>0</v>
      </c>
      <c r="S316" s="71">
        <v>18.589662529937296</v>
      </c>
      <c r="T316" s="72"/>
      <c r="U316" s="71">
        <v>78007712</v>
      </c>
      <c r="V316" s="71">
        <v>1440</v>
      </c>
      <c r="W316" s="71">
        <v>62</v>
      </c>
      <c r="X316" s="71">
        <v>31473</v>
      </c>
      <c r="Y316" s="71">
        <v>47835</v>
      </c>
      <c r="Z316" s="71">
        <v>34686</v>
      </c>
      <c r="AA316" s="71">
        <v>5900</v>
      </c>
      <c r="AB316" s="71">
        <v>103556</v>
      </c>
      <c r="AC316" s="71">
        <v>0</v>
      </c>
      <c r="AD316" s="71">
        <v>18.5896625299373</v>
      </c>
      <c r="AE316" s="72"/>
      <c r="AF316" s="71">
        <v>626521414.73424006</v>
      </c>
      <c r="AG316" s="71">
        <v>2202270.9884654148</v>
      </c>
      <c r="AH316" s="71">
        <v>1084184.2231842149</v>
      </c>
      <c r="AI316" s="71">
        <v>195662622.45161071</v>
      </c>
      <c r="AJ316" s="71">
        <v>219314244.46890539</v>
      </c>
      <c r="AK316" s="71">
        <v>0</v>
      </c>
      <c r="AL316" s="71">
        <v>0</v>
      </c>
      <c r="AM316" s="71">
        <v>14225164.85055873</v>
      </c>
      <c r="AN316" s="71">
        <v>0</v>
      </c>
      <c r="AO316" s="71">
        <v>0</v>
      </c>
      <c r="AP316" s="71">
        <v>1059009901.7169645</v>
      </c>
      <c r="AQ316" s="72"/>
      <c r="AR316" s="71">
        <v>1358</v>
      </c>
      <c r="AS316" s="71">
        <v>108</v>
      </c>
      <c r="AT316" s="71">
        <v>0</v>
      </c>
      <c r="AU316" s="71">
        <v>0</v>
      </c>
      <c r="AV316" s="71">
        <v>0</v>
      </c>
      <c r="AW316" s="71">
        <v>0</v>
      </c>
      <c r="AX316" s="71"/>
      <c r="AY316" s="72"/>
      <c r="AZ316" s="71">
        <v>5107.7999999999993</v>
      </c>
      <c r="BA316" s="71">
        <v>1679</v>
      </c>
      <c r="BB316" s="71">
        <v>0</v>
      </c>
      <c r="BC316" s="71">
        <v>0</v>
      </c>
      <c r="BD316" s="71">
        <v>0</v>
      </c>
      <c r="BE316" s="71">
        <v>0</v>
      </c>
      <c r="BF316" s="71"/>
      <c r="BG316" s="72"/>
      <c r="BH316" s="71">
        <v>0</v>
      </c>
      <c r="BI316" s="71">
        <v>0</v>
      </c>
      <c r="BJ316" s="71">
        <v>69.460999999999999</v>
      </c>
      <c r="BK316" s="71">
        <v>0</v>
      </c>
      <c r="BL316" s="71">
        <v>32.728999999999999</v>
      </c>
      <c r="BM316" s="71">
        <v>0</v>
      </c>
      <c r="BN316" s="72"/>
      <c r="BO316" s="71">
        <v>0</v>
      </c>
      <c r="BP316" s="71">
        <v>0</v>
      </c>
      <c r="BQ316" s="71">
        <v>3</v>
      </c>
      <c r="BR316" s="71">
        <v>0</v>
      </c>
      <c r="BS316" s="71">
        <v>4</v>
      </c>
      <c r="BT316" s="71">
        <v>0</v>
      </c>
      <c r="BU316"/>
      <c r="BV316" s="70">
        <v>83.564999999999998</v>
      </c>
      <c r="BW316" s="70">
        <v>0</v>
      </c>
      <c r="BX316" s="70">
        <v>18.625</v>
      </c>
      <c r="BY316" s="70">
        <v>0</v>
      </c>
      <c r="BZ316" s="70">
        <v>0</v>
      </c>
      <c r="CA316" s="70">
        <v>0</v>
      </c>
      <c r="CB316" s="70">
        <v>0</v>
      </c>
      <c r="CC316" s="70">
        <v>0</v>
      </c>
      <c r="CD316" s="70">
        <v>0</v>
      </c>
    </row>
    <row r="317" spans="1:82">
      <c r="A317" s="70" t="s">
        <v>1978</v>
      </c>
      <c r="B317" s="70">
        <v>253</v>
      </c>
      <c r="C317" s="70">
        <v>15</v>
      </c>
      <c r="D317" s="70">
        <v>15</v>
      </c>
      <c r="E317" s="70">
        <v>2018</v>
      </c>
      <c r="F317" s="70" t="s">
        <v>183</v>
      </c>
      <c r="G317" s="70" t="s">
        <v>1963</v>
      </c>
      <c r="H317" s="70" t="s">
        <v>1964</v>
      </c>
      <c r="I317" s="148"/>
      <c r="J317" s="71">
        <v>491.07545291446218</v>
      </c>
      <c r="K317" s="71">
        <v>2.3560455731857868</v>
      </c>
      <c r="L317" s="71">
        <v>4.7930169217755303</v>
      </c>
      <c r="M317" s="71">
        <v>97.634209177545387</v>
      </c>
      <c r="N317" s="71">
        <v>108.88885991905495</v>
      </c>
      <c r="O317" s="71">
        <v>57.099609384954711</v>
      </c>
      <c r="P317" s="71">
        <v>28.186982838068253</v>
      </c>
      <c r="Q317" s="71">
        <v>6.56974028402455</v>
      </c>
      <c r="R317" s="71">
        <v>0</v>
      </c>
      <c r="S317" s="71">
        <v>18.54404422675</v>
      </c>
      <c r="T317" s="72"/>
      <c r="U317" s="71">
        <v>82221504</v>
      </c>
      <c r="V317" s="71">
        <v>1440</v>
      </c>
      <c r="W317" s="71">
        <v>62</v>
      </c>
      <c r="X317" s="71">
        <v>31473</v>
      </c>
      <c r="Y317" s="71">
        <v>48957</v>
      </c>
      <c r="Z317" s="71">
        <v>34793</v>
      </c>
      <c r="AA317" s="71">
        <v>5897</v>
      </c>
      <c r="AB317" s="71">
        <v>103655</v>
      </c>
      <c r="AC317" s="71">
        <v>0</v>
      </c>
      <c r="AD317" s="71">
        <v>18.54404422675</v>
      </c>
      <c r="AE317" s="72"/>
      <c r="AF317" s="71">
        <v>632264980.65832829</v>
      </c>
      <c r="AG317" s="71">
        <v>2014557.2278330219</v>
      </c>
      <c r="AH317" s="71">
        <v>1041051.150796435</v>
      </c>
      <c r="AI317" s="71">
        <v>188955129.70143729</v>
      </c>
      <c r="AJ317" s="71">
        <v>200608490.0329321</v>
      </c>
      <c r="AK317" s="71">
        <v>0</v>
      </c>
      <c r="AL317" s="71">
        <v>0</v>
      </c>
      <c r="AM317" s="71">
        <v>14268225.88081596</v>
      </c>
      <c r="AN317" s="71">
        <v>0</v>
      </c>
      <c r="AO317" s="71">
        <v>0</v>
      </c>
      <c r="AP317" s="71">
        <v>1039152434.652143</v>
      </c>
      <c r="AQ317" s="72"/>
      <c r="AR317" s="71">
        <v>1451</v>
      </c>
      <c r="AS317" s="71">
        <v>115</v>
      </c>
      <c r="AT317" s="71">
        <v>0</v>
      </c>
      <c r="AU317" s="71">
        <v>0</v>
      </c>
      <c r="AV317" s="71">
        <v>0</v>
      </c>
      <c r="AW317" s="71">
        <v>0</v>
      </c>
      <c r="AX317" s="71"/>
      <c r="AY317" s="72"/>
      <c r="AZ317" s="71">
        <v>5527.0000000000027</v>
      </c>
      <c r="BA317" s="71">
        <v>1806</v>
      </c>
      <c r="BB317" s="71">
        <v>0</v>
      </c>
      <c r="BC317" s="71">
        <v>0</v>
      </c>
      <c r="BD317" s="71">
        <v>0</v>
      </c>
      <c r="BE317" s="71">
        <v>0</v>
      </c>
      <c r="BF317" s="71"/>
      <c r="BG317" s="72"/>
      <c r="BH317" s="71">
        <v>0</v>
      </c>
      <c r="BI317" s="71">
        <v>0</v>
      </c>
      <c r="BJ317" s="71">
        <v>58.225000000000001</v>
      </c>
      <c r="BK317" s="71">
        <v>0</v>
      </c>
      <c r="BL317" s="71">
        <v>34.980000000000004</v>
      </c>
      <c r="BM317" s="71">
        <v>0</v>
      </c>
      <c r="BN317" s="72"/>
      <c r="BO317" s="71">
        <v>0</v>
      </c>
      <c r="BP317" s="71">
        <v>0</v>
      </c>
      <c r="BQ317" s="71">
        <v>3</v>
      </c>
      <c r="BR317" s="71">
        <v>0</v>
      </c>
      <c r="BS317" s="71">
        <v>4</v>
      </c>
      <c r="BT317" s="71">
        <v>0</v>
      </c>
      <c r="BU317"/>
      <c r="BV317" s="70">
        <v>72.811999999999998</v>
      </c>
      <c r="BW317" s="70">
        <v>0</v>
      </c>
      <c r="BX317" s="70">
        <v>20.393000000000001</v>
      </c>
      <c r="BY317" s="70">
        <v>0</v>
      </c>
      <c r="BZ317" s="70">
        <v>0</v>
      </c>
      <c r="CA317" s="70">
        <v>0</v>
      </c>
      <c r="CB317" s="70">
        <v>0</v>
      </c>
      <c r="CC317" s="70">
        <v>0</v>
      </c>
      <c r="CD317" s="70">
        <v>0</v>
      </c>
    </row>
    <row r="318" spans="1:82">
      <c r="A318" s="70" t="s">
        <v>1979</v>
      </c>
      <c r="B318" s="70">
        <v>254</v>
      </c>
      <c r="C318" s="70">
        <v>16</v>
      </c>
      <c r="D318" s="70">
        <v>15</v>
      </c>
      <c r="E318" s="70">
        <v>2019</v>
      </c>
      <c r="F318" s="70" t="s">
        <v>158</v>
      </c>
      <c r="G318" s="70" t="s">
        <v>1963</v>
      </c>
      <c r="H318" s="70" t="s">
        <v>1964</v>
      </c>
      <c r="I318" s="148"/>
      <c r="J318" s="71">
        <v>471.69271874193623</v>
      </c>
      <c r="K318" s="71">
        <v>2.1152958395208361</v>
      </c>
      <c r="L318" s="71">
        <v>4.8339227466315586</v>
      </c>
      <c r="M318" s="71">
        <v>93.017908945358926</v>
      </c>
      <c r="N318" s="71">
        <v>93.97347342571841</v>
      </c>
      <c r="O318" s="71">
        <v>55.578714735634072</v>
      </c>
      <c r="P318" s="71">
        <v>28.096151737287425</v>
      </c>
      <c r="Q318" s="71">
        <v>6.3939809776098198</v>
      </c>
      <c r="R318" s="71">
        <v>0</v>
      </c>
      <c r="S318" s="71">
        <v>18.290189770214198</v>
      </c>
      <c r="T318" s="72"/>
      <c r="U318" s="71">
        <v>81087687</v>
      </c>
      <c r="V318" s="71">
        <v>1440</v>
      </c>
      <c r="W318" s="71">
        <v>62</v>
      </c>
      <c r="X318" s="71">
        <v>31473</v>
      </c>
      <c r="Y318" s="71">
        <v>48585</v>
      </c>
      <c r="Z318" s="71">
        <v>34796</v>
      </c>
      <c r="AA318" s="71">
        <v>5834</v>
      </c>
      <c r="AB318" s="71">
        <v>103613</v>
      </c>
      <c r="AC318" s="71">
        <v>0</v>
      </c>
      <c r="AD318" s="71">
        <v>18.290189770214202</v>
      </c>
      <c r="AE318" s="72"/>
      <c r="AF318" s="71">
        <v>618353156.06733751</v>
      </c>
      <c r="AG318" s="71">
        <v>1903346.987926739</v>
      </c>
      <c r="AH318" s="71">
        <v>1104744.0865442881</v>
      </c>
      <c r="AI318" s="71">
        <v>190396070.90558779</v>
      </c>
      <c r="AJ318" s="71">
        <v>179747812.3056764</v>
      </c>
      <c r="AK318" s="71">
        <v>0</v>
      </c>
      <c r="AL318" s="71">
        <v>0</v>
      </c>
      <c r="AM318" s="71">
        <v>14111310.601753607</v>
      </c>
      <c r="AN318" s="71">
        <v>0</v>
      </c>
      <c r="AO318" s="71">
        <v>0</v>
      </c>
      <c r="AP318" s="71">
        <v>1005616440.9548262</v>
      </c>
      <c r="AQ318" s="72"/>
      <c r="AR318" s="71">
        <v>1520</v>
      </c>
      <c r="AS318" s="71">
        <v>119</v>
      </c>
      <c r="AT318" s="71">
        <v>0</v>
      </c>
      <c r="AU318" s="71">
        <v>0</v>
      </c>
      <c r="AV318" s="71">
        <v>0</v>
      </c>
      <c r="AW318" s="71">
        <v>0</v>
      </c>
      <c r="AX318" s="71"/>
      <c r="AY318" s="72"/>
      <c r="AZ318" s="71">
        <v>5828.0000000000018</v>
      </c>
      <c r="BA318" s="71">
        <v>1863.2</v>
      </c>
      <c r="BB318" s="71">
        <v>0</v>
      </c>
      <c r="BC318" s="71">
        <v>0</v>
      </c>
      <c r="BD318" s="71">
        <v>0</v>
      </c>
      <c r="BE318" s="71">
        <v>0</v>
      </c>
      <c r="BF318" s="71"/>
      <c r="BG318" s="72"/>
      <c r="BH318" s="71">
        <v>0</v>
      </c>
      <c r="BI318" s="71">
        <v>0</v>
      </c>
      <c r="BJ318" s="71">
        <v>51.603000000000002</v>
      </c>
      <c r="BK318" s="71">
        <v>0</v>
      </c>
      <c r="BL318" s="71">
        <v>33.993000000000002</v>
      </c>
      <c r="BM318" s="71">
        <v>0</v>
      </c>
      <c r="BN318" s="72"/>
      <c r="BO318" s="71">
        <v>0</v>
      </c>
      <c r="BP318" s="71">
        <v>0</v>
      </c>
      <c r="BQ318" s="71">
        <v>3</v>
      </c>
      <c r="BR318" s="71">
        <v>0</v>
      </c>
      <c r="BS318" s="71">
        <v>4</v>
      </c>
      <c r="BT318" s="71">
        <v>0</v>
      </c>
      <c r="BU318"/>
      <c r="BV318" s="70">
        <v>63.514000000000003</v>
      </c>
      <c r="BW318" s="70">
        <v>0</v>
      </c>
      <c r="BX318" s="70">
        <v>22.082000000000001</v>
      </c>
      <c r="BY318" s="70">
        <v>0</v>
      </c>
      <c r="BZ318" s="70">
        <v>0</v>
      </c>
      <c r="CA318" s="70">
        <v>0</v>
      </c>
      <c r="CB318" s="70">
        <v>0</v>
      </c>
      <c r="CC318" s="70">
        <v>0</v>
      </c>
      <c r="CD318" s="70">
        <v>0</v>
      </c>
    </row>
    <row r="319" spans="1:82">
      <c r="A319" s="70" t="s">
        <v>1980</v>
      </c>
      <c r="B319" s="70">
        <v>255</v>
      </c>
      <c r="C319" s="70">
        <v>17</v>
      </c>
      <c r="D319" s="70">
        <v>15</v>
      </c>
      <c r="E319" s="70">
        <v>2020</v>
      </c>
      <c r="F319" s="70" t="s">
        <v>159</v>
      </c>
      <c r="G319" s="70" t="s">
        <v>1963</v>
      </c>
      <c r="H319" s="70" t="s">
        <v>1964</v>
      </c>
      <c r="I319" s="148"/>
      <c r="J319" s="71">
        <v>875.62102758231185</v>
      </c>
      <c r="K319" s="71">
        <v>2.1717524751505972</v>
      </c>
      <c r="L319" s="71">
        <v>3.1096585588596302</v>
      </c>
      <c r="M319" s="71">
        <v>86.966361768313689</v>
      </c>
      <c r="N319" s="71">
        <v>115.56711861170477</v>
      </c>
      <c r="O319" s="71">
        <v>48.626239577061597</v>
      </c>
      <c r="P319" s="71">
        <v>26.714537568313151</v>
      </c>
      <c r="Q319" s="71">
        <v>6.1149345451487802</v>
      </c>
      <c r="R319" s="71">
        <v>0</v>
      </c>
      <c r="S319" s="71">
        <v>11.640781760299999</v>
      </c>
      <c r="T319" s="72"/>
      <c r="U319" s="71">
        <v>154164249</v>
      </c>
      <c r="V319" s="71">
        <v>1419</v>
      </c>
      <c r="W319" s="71">
        <v>45</v>
      </c>
      <c r="X319" s="71">
        <v>31166</v>
      </c>
      <c r="Y319" s="71">
        <v>49000</v>
      </c>
      <c r="Z319" s="71">
        <v>34747</v>
      </c>
      <c r="AA319" s="71">
        <v>5896</v>
      </c>
      <c r="AB319" s="71">
        <v>103712</v>
      </c>
      <c r="AC319" s="71">
        <v>0</v>
      </c>
      <c r="AD319" s="71">
        <v>11.640781760299999</v>
      </c>
      <c r="AE319" s="72"/>
      <c r="AF319" s="71">
        <v>1118783499.6766479</v>
      </c>
      <c r="AG319" s="71">
        <v>1765067.0059855573</v>
      </c>
      <c r="AH319" s="71">
        <v>718155.47636960808</v>
      </c>
      <c r="AI319" s="71">
        <v>170357280.49523821</v>
      </c>
      <c r="AJ319" s="71">
        <v>217933167.20619589</v>
      </c>
      <c r="AK319" s="71"/>
      <c r="AL319" s="71"/>
      <c r="AM319" s="71">
        <v>13535568.26435283</v>
      </c>
      <c r="AN319" s="71"/>
      <c r="AO319" s="71"/>
      <c r="AP319" s="71">
        <v>1523092738.12479</v>
      </c>
      <c r="AQ319" s="72"/>
      <c r="AR319" s="71">
        <v>1579</v>
      </c>
      <c r="AS319" s="71">
        <v>121</v>
      </c>
      <c r="AT319" s="71">
        <v>0</v>
      </c>
      <c r="AU319" s="71">
        <v>0</v>
      </c>
      <c r="AV319" s="71">
        <v>0</v>
      </c>
      <c r="AW319" s="71">
        <v>0</v>
      </c>
      <c r="AX319" s="71"/>
      <c r="AY319" s="72"/>
      <c r="AZ319" s="71">
        <v>6131.3000000000065</v>
      </c>
      <c r="BA319" s="71">
        <v>1890.4</v>
      </c>
      <c r="BB319" s="71">
        <v>0</v>
      </c>
      <c r="BC319" s="71">
        <v>0</v>
      </c>
      <c r="BD319" s="71">
        <v>0</v>
      </c>
      <c r="BE319" s="71">
        <v>0</v>
      </c>
      <c r="BF319" s="71"/>
      <c r="BG319" s="72"/>
      <c r="BH319" s="71">
        <v>0</v>
      </c>
      <c r="BI319" s="71">
        <v>0</v>
      </c>
      <c r="BJ319" s="71">
        <v>53.354999999999997</v>
      </c>
      <c r="BK319" s="71">
        <v>0</v>
      </c>
      <c r="BL319" s="71">
        <v>29.91</v>
      </c>
      <c r="BM319" s="71">
        <v>0</v>
      </c>
      <c r="BN319" s="72"/>
      <c r="BO319" s="71">
        <v>0</v>
      </c>
      <c r="BP319" s="71">
        <v>0</v>
      </c>
      <c r="BQ319" s="71">
        <v>3</v>
      </c>
      <c r="BR319" s="71">
        <v>0</v>
      </c>
      <c r="BS319" s="71">
        <v>4</v>
      </c>
      <c r="BT319" s="71">
        <v>0</v>
      </c>
      <c r="BU319"/>
      <c r="BV319" s="70">
        <v>64.072000000000003</v>
      </c>
      <c r="BW319" s="70">
        <v>0</v>
      </c>
      <c r="BX319" s="70">
        <v>19.193000000000001</v>
      </c>
      <c r="BY319" s="70">
        <v>0</v>
      </c>
      <c r="BZ319" s="70">
        <v>0</v>
      </c>
      <c r="CA319" s="70">
        <v>0</v>
      </c>
      <c r="CB319" s="70">
        <v>0</v>
      </c>
      <c r="CC319" s="70">
        <v>0</v>
      </c>
      <c r="CD319" s="70">
        <v>0</v>
      </c>
    </row>
    <row r="320" spans="1:82">
      <c r="A320" s="70" t="s">
        <v>1981</v>
      </c>
      <c r="B320" s="70">
        <v>255</v>
      </c>
      <c r="C320" s="70">
        <v>18</v>
      </c>
      <c r="D320" s="70">
        <v>15</v>
      </c>
      <c r="E320" s="70">
        <v>2021</v>
      </c>
      <c r="F320" s="70" t="s">
        <v>160</v>
      </c>
      <c r="G320" s="70" t="s">
        <v>1963</v>
      </c>
      <c r="H320" s="70" t="s">
        <v>1964</v>
      </c>
      <c r="I320" s="148"/>
      <c r="J320" s="71">
        <v>713.07000325429976</v>
      </c>
      <c r="K320" s="71">
        <v>2.3397251402757826</v>
      </c>
      <c r="L320" s="71">
        <v>2.974815806022634</v>
      </c>
      <c r="M320" s="71">
        <v>88.004693295149465</v>
      </c>
      <c r="N320" s="71">
        <v>95.987126463754961</v>
      </c>
      <c r="O320" s="71">
        <v>47.102205684134482</v>
      </c>
      <c r="P320" s="71">
        <v>27.563689936456978</v>
      </c>
      <c r="Q320" s="71">
        <v>6.0364678724987204</v>
      </c>
      <c r="R320" s="71">
        <v>0</v>
      </c>
      <c r="S320" s="71">
        <v>11.151876756</v>
      </c>
      <c r="T320" s="72"/>
      <c r="U320" s="71">
        <v>149041223</v>
      </c>
      <c r="V320" s="71">
        <v>1419</v>
      </c>
      <c r="W320" s="71">
        <v>45</v>
      </c>
      <c r="X320" s="71">
        <v>31166</v>
      </c>
      <c r="Y320" s="71">
        <v>49225</v>
      </c>
      <c r="Z320" s="71">
        <v>34656</v>
      </c>
      <c r="AA320" s="71">
        <v>5932</v>
      </c>
      <c r="AB320" s="71">
        <v>103387</v>
      </c>
      <c r="AC320" s="71">
        <v>0</v>
      </c>
      <c r="AD320" s="71">
        <v>11.151876756</v>
      </c>
      <c r="AE320" s="72"/>
      <c r="AF320" s="71">
        <v>1012864021.3422253</v>
      </c>
      <c r="AG320" s="71">
        <v>2060755.7271638974</v>
      </c>
      <c r="AH320" s="71">
        <v>636233.42160456127</v>
      </c>
      <c r="AI320" s="71">
        <v>194748755.69485325</v>
      </c>
      <c r="AJ320" s="71">
        <v>199771965.38944489</v>
      </c>
      <c r="AK320" s="71">
        <v>0</v>
      </c>
      <c r="AL320" s="71">
        <v>0</v>
      </c>
      <c r="AM320" s="71">
        <v>13570979.568785321</v>
      </c>
      <c r="AN320" s="71">
        <v>0</v>
      </c>
      <c r="AO320" s="71">
        <v>0</v>
      </c>
      <c r="AP320" s="71">
        <v>1423652711.1440773</v>
      </c>
      <c r="AQ320" s="72"/>
      <c r="AR320" s="71">
        <v>1693</v>
      </c>
      <c r="AS320" s="71">
        <v>121</v>
      </c>
      <c r="AT320" s="71">
        <v>0</v>
      </c>
      <c r="AU320" s="71">
        <v>0</v>
      </c>
      <c r="AV320" s="71">
        <v>0</v>
      </c>
      <c r="AW320" s="71">
        <v>0</v>
      </c>
      <c r="AX320" s="71"/>
      <c r="AY320" s="72"/>
      <c r="AZ320" s="71">
        <v>6703.1000000000076</v>
      </c>
      <c r="BA320" s="71">
        <v>1890.4</v>
      </c>
      <c r="BB320" s="71">
        <v>0</v>
      </c>
      <c r="BC320" s="71">
        <v>0</v>
      </c>
      <c r="BD320" s="71">
        <v>0</v>
      </c>
      <c r="BE320" s="71">
        <v>0</v>
      </c>
      <c r="BF320" s="71"/>
      <c r="BG320" s="72"/>
      <c r="BH320" s="71">
        <v>0</v>
      </c>
      <c r="BI320" s="71">
        <v>0</v>
      </c>
      <c r="BJ320" s="71">
        <v>46.941000000000003</v>
      </c>
      <c r="BK320" s="71">
        <v>0</v>
      </c>
      <c r="BL320" s="71">
        <v>28.090999999999998</v>
      </c>
      <c r="BM320" s="71">
        <v>0</v>
      </c>
      <c r="BN320" s="72"/>
      <c r="BO320" s="71">
        <v>0</v>
      </c>
      <c r="BP320" s="71">
        <v>0</v>
      </c>
      <c r="BQ320" s="71">
        <v>3</v>
      </c>
      <c r="BR320" s="71">
        <v>0</v>
      </c>
      <c r="BS320" s="71">
        <v>4</v>
      </c>
      <c r="BT320" s="71">
        <v>0</v>
      </c>
      <c r="BU320"/>
      <c r="BV320" s="70">
        <v>57.69</v>
      </c>
      <c r="BW320" s="70">
        <v>0</v>
      </c>
      <c r="BX320" s="70">
        <v>17.341999999999999</v>
      </c>
      <c r="BY320" s="70">
        <v>0</v>
      </c>
      <c r="BZ320" s="70">
        <v>0</v>
      </c>
      <c r="CA320" s="70">
        <v>0</v>
      </c>
      <c r="CB320" s="70">
        <v>0</v>
      </c>
      <c r="CC320" s="70">
        <v>0</v>
      </c>
      <c r="CD320" s="70">
        <v>0</v>
      </c>
    </row>
    <row r="321" spans="1:82">
      <c r="A321" s="70" t="s">
        <v>1982</v>
      </c>
      <c r="B321" s="70">
        <v>255</v>
      </c>
      <c r="C321" s="70">
        <v>19</v>
      </c>
      <c r="D321" s="70">
        <v>15</v>
      </c>
      <c r="E321" s="70">
        <v>2022</v>
      </c>
      <c r="F321" s="70" t="s">
        <v>161</v>
      </c>
      <c r="G321" s="70" t="s">
        <v>1963</v>
      </c>
      <c r="H321" s="70" t="s">
        <v>1964</v>
      </c>
      <c r="I321" s="148"/>
      <c r="J321" s="71">
        <v>639.22113722124209</v>
      </c>
      <c r="K321" s="71">
        <v>2.3941330226910216</v>
      </c>
      <c r="L321" s="71">
        <v>2.7435522786310793</v>
      </c>
      <c r="M321" s="71">
        <v>94.829749757106654</v>
      </c>
      <c r="N321" s="71">
        <v>118.75058463321459</v>
      </c>
      <c r="O321" s="71">
        <v>49.597097994500416</v>
      </c>
      <c r="P321" s="71">
        <v>27.085731103400036</v>
      </c>
      <c r="Q321" s="71">
        <v>6.0679501465752033</v>
      </c>
      <c r="R321" s="71">
        <v>0</v>
      </c>
      <c r="S321" s="71">
        <v>12.618596524899999</v>
      </c>
      <c r="T321" s="72"/>
      <c r="U321" s="71">
        <v>138851202</v>
      </c>
      <c r="V321" s="71">
        <v>1419</v>
      </c>
      <c r="W321" s="71">
        <v>45</v>
      </c>
      <c r="X321" s="71">
        <v>31166</v>
      </c>
      <c r="Y321" s="71">
        <v>49506</v>
      </c>
      <c r="Z321" s="71">
        <v>34671</v>
      </c>
      <c r="AA321" s="71">
        <v>5918</v>
      </c>
      <c r="AB321" s="71">
        <v>103074</v>
      </c>
      <c r="AC321" s="71">
        <v>0</v>
      </c>
      <c r="AD321" s="71">
        <v>12.618596524899999</v>
      </c>
      <c r="AE321" s="72"/>
      <c r="AF321" s="71">
        <v>787271724.05582321</v>
      </c>
      <c r="AG321" s="71">
        <v>2129392.695769723</v>
      </c>
      <c r="AH321" s="71">
        <v>689422.06303393724</v>
      </c>
      <c r="AI321" s="71">
        <v>186732930.75636297</v>
      </c>
      <c r="AJ321" s="71">
        <v>231914359.34395987</v>
      </c>
      <c r="AK321" s="71">
        <v>0</v>
      </c>
      <c r="AL321" s="71">
        <v>0</v>
      </c>
      <c r="AM321" s="71">
        <v>13309666.74371903</v>
      </c>
      <c r="AN321" s="71">
        <v>0</v>
      </c>
      <c r="AO321" s="71">
        <v>0</v>
      </c>
      <c r="AP321" s="71">
        <v>1222047495.6586688</v>
      </c>
      <c r="AQ321" s="72"/>
      <c r="AR321" s="71">
        <v>1800</v>
      </c>
      <c r="AS321" s="71">
        <v>122</v>
      </c>
      <c r="AT321" s="71">
        <v>0</v>
      </c>
      <c r="AU321" s="71">
        <v>0</v>
      </c>
      <c r="AV321" s="71">
        <v>0</v>
      </c>
      <c r="AW321" s="71">
        <v>0</v>
      </c>
      <c r="AX321" s="71"/>
      <c r="AY321" s="72"/>
      <c r="AZ321" s="71">
        <v>7312.5000000000073</v>
      </c>
      <c r="BA321" s="71">
        <v>1939.9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1983</v>
      </c>
      <c r="B322" s="70">
        <v>255</v>
      </c>
      <c r="C322" s="70">
        <v>20</v>
      </c>
      <c r="D322" s="70">
        <v>15</v>
      </c>
      <c r="E322" s="70">
        <v>2023</v>
      </c>
      <c r="F322" s="70" t="s">
        <v>1539</v>
      </c>
      <c r="G322" s="70" t="s">
        <v>1963</v>
      </c>
      <c r="H322" s="70" t="s">
        <v>1964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1968</v>
      </c>
      <c r="AS322" s="71">
        <v>122</v>
      </c>
      <c r="AT322" s="71">
        <v>0</v>
      </c>
      <c r="AU322" s="71">
        <v>0</v>
      </c>
      <c r="AV322" s="71">
        <v>0</v>
      </c>
      <c r="AW322" s="71">
        <v>0</v>
      </c>
      <c r="AX322" s="71"/>
      <c r="AY322" s="72"/>
      <c r="AZ322" s="71">
        <v>8040.4999999999964</v>
      </c>
      <c r="BA322" s="71">
        <v>1939.6000000000001</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1984</v>
      </c>
      <c r="B323" s="70">
        <v>255</v>
      </c>
      <c r="C323" s="70">
        <v>21</v>
      </c>
      <c r="D323" s="70">
        <v>15</v>
      </c>
      <c r="E323" s="70">
        <v>2024</v>
      </c>
      <c r="F323" s="70" t="s">
        <v>1554</v>
      </c>
      <c r="G323" s="70" t="s">
        <v>1963</v>
      </c>
      <c r="H323" s="70" t="s">
        <v>1964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1985</v>
      </c>
      <c r="B324" s="70">
        <v>188</v>
      </c>
      <c r="C324" s="70">
        <v>1</v>
      </c>
      <c r="D324" s="70">
        <v>12</v>
      </c>
      <c r="E324" s="70">
        <v>1990</v>
      </c>
      <c r="F324" s="70" t="s">
        <v>787</v>
      </c>
      <c r="G324" s="70" t="s">
        <v>1986</v>
      </c>
      <c r="H324" s="70" t="s">
        <v>1987</v>
      </c>
      <c r="I324" s="148"/>
      <c r="J324" s="71">
        <v>1397.54045428468</v>
      </c>
      <c r="K324" s="71">
        <v>14.08969629173132</v>
      </c>
      <c r="L324" s="71">
        <v>21.758300394687421</v>
      </c>
      <c r="M324" s="71">
        <v>77.240042214446476</v>
      </c>
      <c r="N324" s="71">
        <v>96.220746832426201</v>
      </c>
      <c r="O324" s="71">
        <v>109.99444141353941</v>
      </c>
      <c r="P324" s="71">
        <v>114.3563896087088</v>
      </c>
      <c r="Q324" s="71">
        <v>7.25551789262484</v>
      </c>
      <c r="R324" s="71">
        <v>0</v>
      </c>
      <c r="S324" s="71">
        <v>7.0724774793331786</v>
      </c>
      <c r="T324" s="72"/>
      <c r="U324" s="71">
        <v>58966702</v>
      </c>
      <c r="V324" s="71">
        <v>4984</v>
      </c>
      <c r="W324" s="71">
        <v>231</v>
      </c>
      <c r="X324" s="71">
        <v>27620</v>
      </c>
      <c r="Y324" s="71">
        <v>31734</v>
      </c>
      <c r="Z324" s="71">
        <v>45242</v>
      </c>
      <c r="AA324" s="71">
        <v>27767</v>
      </c>
      <c r="AB324" s="71">
        <v>117805</v>
      </c>
      <c r="AC324" s="71">
        <v>0</v>
      </c>
      <c r="AD324" s="71">
        <v>7.0724774793331786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1988</v>
      </c>
      <c r="B325" s="70">
        <v>189</v>
      </c>
      <c r="C325" s="70">
        <v>2</v>
      </c>
      <c r="D325" s="70">
        <v>12</v>
      </c>
      <c r="E325" s="70">
        <v>2005</v>
      </c>
      <c r="F325" s="70" t="s">
        <v>789</v>
      </c>
      <c r="G325" s="70" t="s">
        <v>1986</v>
      </c>
      <c r="H325" s="70" t="s">
        <v>1987</v>
      </c>
      <c r="I325" s="148"/>
      <c r="J325" s="71">
        <v>1119.951985193348</v>
      </c>
      <c r="K325" s="71">
        <v>9.4034603645818677</v>
      </c>
      <c r="L325" s="71">
        <v>30.124308027529871</v>
      </c>
      <c r="M325" s="71">
        <v>149.60939434709911</v>
      </c>
      <c r="N325" s="71">
        <v>134.62585111771389</v>
      </c>
      <c r="O325" s="71">
        <v>152.1474048595465</v>
      </c>
      <c r="P325" s="71">
        <v>126.4155719284723</v>
      </c>
      <c r="Q325" s="71">
        <v>6.7328459685915796</v>
      </c>
      <c r="R325" s="71">
        <v>0</v>
      </c>
      <c r="S325" s="71">
        <v>15.07103996049497</v>
      </c>
      <c r="T325" s="72"/>
      <c r="U325" s="71">
        <v>49439269</v>
      </c>
      <c r="V325" s="71">
        <v>4267</v>
      </c>
      <c r="W325" s="71">
        <v>361</v>
      </c>
      <c r="X325" s="71">
        <v>25163</v>
      </c>
      <c r="Y325" s="71">
        <v>36353</v>
      </c>
      <c r="Z325" s="71">
        <v>72417</v>
      </c>
      <c r="AA325" s="71">
        <v>25139</v>
      </c>
      <c r="AB325" s="71">
        <v>114282</v>
      </c>
      <c r="AC325" s="71">
        <v>0</v>
      </c>
      <c r="AD325" s="71">
        <v>15.07103996049497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1989</v>
      </c>
      <c r="B326" s="70">
        <v>190</v>
      </c>
      <c r="C326" s="70">
        <v>3</v>
      </c>
      <c r="D326" s="70">
        <v>12</v>
      </c>
      <c r="E326" s="70">
        <v>2006</v>
      </c>
      <c r="F326" s="70" t="s">
        <v>790</v>
      </c>
      <c r="G326" s="70" t="s">
        <v>1986</v>
      </c>
      <c r="H326" s="70" t="s">
        <v>1987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1990</v>
      </c>
      <c r="B327" s="70">
        <v>191</v>
      </c>
      <c r="C327" s="70">
        <v>4</v>
      </c>
      <c r="D327" s="70">
        <v>12</v>
      </c>
      <c r="E327" s="70">
        <v>2007</v>
      </c>
      <c r="F327" s="70" t="s">
        <v>791</v>
      </c>
      <c r="G327" s="70" t="s">
        <v>1986</v>
      </c>
      <c r="H327" s="70" t="s">
        <v>1987</v>
      </c>
      <c r="I327" s="148"/>
      <c r="J327" s="71">
        <v>1155.943609102472</v>
      </c>
      <c r="K327" s="71">
        <v>9.006023056492424</v>
      </c>
      <c r="L327" s="71">
        <v>30.61335435861006</v>
      </c>
      <c r="M327" s="71">
        <v>138.48348003836611</v>
      </c>
      <c r="N327" s="71">
        <v>138.81140353254099</v>
      </c>
      <c r="O327" s="71">
        <v>148.4484528734024</v>
      </c>
      <c r="P327" s="71">
        <v>125.0326870333449</v>
      </c>
      <c r="Q327" s="71">
        <v>7.0006448436418998</v>
      </c>
      <c r="R327" s="71">
        <v>0</v>
      </c>
      <c r="S327" s="71">
        <v>16.41984751782066</v>
      </c>
      <c r="T327" s="72"/>
      <c r="U327" s="71">
        <v>56744629</v>
      </c>
      <c r="V327" s="71">
        <v>3804</v>
      </c>
      <c r="W327" s="71">
        <v>359</v>
      </c>
      <c r="X327" s="71">
        <v>28151</v>
      </c>
      <c r="Y327" s="71">
        <v>36827</v>
      </c>
      <c r="Z327" s="71">
        <v>73451</v>
      </c>
      <c r="AA327" s="71">
        <v>24485</v>
      </c>
      <c r="AB327" s="71">
        <v>112544</v>
      </c>
      <c r="AC327" s="71">
        <v>0</v>
      </c>
      <c r="AD327" s="71">
        <v>16.41984751782066</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1991</v>
      </c>
      <c r="B328" s="70">
        <v>192</v>
      </c>
      <c r="C328" s="70">
        <v>5</v>
      </c>
      <c r="D328" s="70">
        <v>12</v>
      </c>
      <c r="E328" s="70">
        <v>2008</v>
      </c>
      <c r="F328" s="70" t="s">
        <v>792</v>
      </c>
      <c r="G328" s="70" t="s">
        <v>1986</v>
      </c>
      <c r="H328" s="70" t="s">
        <v>1987</v>
      </c>
      <c r="I328" s="148"/>
      <c r="J328" s="71">
        <v>1015.178926963071</v>
      </c>
      <c r="K328" s="71">
        <v>6.7585386659936724</v>
      </c>
      <c r="L328" s="71">
        <v>27.35964103398728</v>
      </c>
      <c r="M328" s="71">
        <v>142.8075759644164</v>
      </c>
      <c r="N328" s="71">
        <v>136.07878811615569</v>
      </c>
      <c r="O328" s="71">
        <v>144.07674885809229</v>
      </c>
      <c r="P328" s="71">
        <v>122.71220265205569</v>
      </c>
      <c r="Q328" s="71">
        <v>6.8391391327048101</v>
      </c>
      <c r="R328" s="71">
        <v>0</v>
      </c>
      <c r="S328" s="71">
        <v>12.77808481797031</v>
      </c>
      <c r="T328" s="72"/>
      <c r="U328" s="71">
        <v>52239700</v>
      </c>
      <c r="V328" s="71">
        <v>3804</v>
      </c>
      <c r="W328" s="71">
        <v>359</v>
      </c>
      <c r="X328" s="71">
        <v>28151</v>
      </c>
      <c r="Y328" s="71">
        <v>37120</v>
      </c>
      <c r="Z328" s="71">
        <v>73790</v>
      </c>
      <c r="AA328" s="71">
        <v>24058</v>
      </c>
      <c r="AB328" s="71">
        <v>111756</v>
      </c>
      <c r="AC328" s="71">
        <v>0</v>
      </c>
      <c r="AD328" s="71">
        <v>12.77808481797031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1992</v>
      </c>
      <c r="B329" s="70">
        <v>193</v>
      </c>
      <c r="C329" s="70">
        <v>6</v>
      </c>
      <c r="D329" s="70">
        <v>12</v>
      </c>
      <c r="E329" s="70">
        <v>2009</v>
      </c>
      <c r="F329" s="70" t="s">
        <v>176</v>
      </c>
      <c r="G329" s="1064" t="s">
        <v>1986</v>
      </c>
      <c r="H329" s="70" t="s">
        <v>1987</v>
      </c>
      <c r="I329" s="148"/>
      <c r="J329" s="71">
        <v>879.82334993681275</v>
      </c>
      <c r="K329" s="71">
        <v>6.407829129370862</v>
      </c>
      <c r="L329" s="71">
        <v>33.168202579584822</v>
      </c>
      <c r="M329" s="71">
        <v>142.7318479686835</v>
      </c>
      <c r="N329" s="71">
        <v>118.09071951634481</v>
      </c>
      <c r="O329" s="71">
        <v>146.00085867891499</v>
      </c>
      <c r="P329" s="71">
        <v>117.4990367167843</v>
      </c>
      <c r="Q329" s="71">
        <v>6.46179579496164</v>
      </c>
      <c r="R329" s="71">
        <v>0</v>
      </c>
      <c r="S329" s="71">
        <v>12.969741845530249</v>
      </c>
      <c r="T329" s="72"/>
      <c r="U329" s="71">
        <v>39510372</v>
      </c>
      <c r="V329" s="71">
        <v>3969</v>
      </c>
      <c r="W329" s="71">
        <v>677</v>
      </c>
      <c r="X329" s="71">
        <v>30478</v>
      </c>
      <c r="Y329" s="71">
        <v>37321</v>
      </c>
      <c r="Z329" s="71">
        <v>73807</v>
      </c>
      <c r="AA329" s="71">
        <v>23649</v>
      </c>
      <c r="AB329" s="71">
        <v>110842</v>
      </c>
      <c r="AC329" s="71">
        <v>0</v>
      </c>
      <c r="AD329" s="71">
        <v>12.969741845530249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252.79</v>
      </c>
      <c r="BK329" s="71">
        <v>0</v>
      </c>
      <c r="BL329" s="71">
        <v>10.719999999999999</v>
      </c>
      <c r="BM329" s="71">
        <v>0</v>
      </c>
      <c r="BN329" s="72"/>
      <c r="BO329" s="71">
        <v>0</v>
      </c>
      <c r="BP329" s="71">
        <v>0</v>
      </c>
      <c r="BQ329" s="71">
        <v>15</v>
      </c>
      <c r="BR329" s="71">
        <v>0</v>
      </c>
      <c r="BS329" s="71">
        <v>2</v>
      </c>
      <c r="BT329" s="71">
        <v>0</v>
      </c>
      <c r="BU329"/>
      <c r="BV329" s="70">
        <v>263.51</v>
      </c>
      <c r="BW329" s="70">
        <v>0</v>
      </c>
      <c r="BX329" s="70">
        <v>0</v>
      </c>
      <c r="BY329" s="70">
        <v>0</v>
      </c>
      <c r="BZ329" s="70">
        <v>0</v>
      </c>
      <c r="CA329" s="70">
        <v>0</v>
      </c>
      <c r="CB329" s="70">
        <v>0</v>
      </c>
      <c r="CC329" s="70">
        <v>0</v>
      </c>
      <c r="CD329" s="70">
        <v>0</v>
      </c>
    </row>
    <row r="330" spans="1:82">
      <c r="A330" s="70" t="s">
        <v>1993</v>
      </c>
      <c r="B330" s="70">
        <v>194</v>
      </c>
      <c r="C330" s="70">
        <v>7</v>
      </c>
      <c r="D330" s="70">
        <v>12</v>
      </c>
      <c r="E330" s="70">
        <v>2010</v>
      </c>
      <c r="F330" s="70" t="s">
        <v>177</v>
      </c>
      <c r="G330" s="1064" t="s">
        <v>1986</v>
      </c>
      <c r="H330" s="70" t="s">
        <v>1987</v>
      </c>
      <c r="I330" s="148"/>
      <c r="J330" s="71">
        <v>1059.242840162701</v>
      </c>
      <c r="K330" s="71">
        <v>6.8615832310738041</v>
      </c>
      <c r="L330" s="71">
        <v>31.854762258459012</v>
      </c>
      <c r="M330" s="71">
        <v>136.55101223084071</v>
      </c>
      <c r="N330" s="71">
        <v>132.51833816884491</v>
      </c>
      <c r="O330" s="71">
        <v>146.16435149303169</v>
      </c>
      <c r="P330" s="71">
        <v>118.87795156722839</v>
      </c>
      <c r="Q330" s="71">
        <v>6.6941722900664997</v>
      </c>
      <c r="R330" s="71">
        <v>0</v>
      </c>
      <c r="S330" s="71">
        <v>14.174755085064749</v>
      </c>
      <c r="T330" s="72"/>
      <c r="U330" s="71">
        <v>51955799</v>
      </c>
      <c r="V330" s="71">
        <v>3969</v>
      </c>
      <c r="W330" s="71">
        <v>677</v>
      </c>
      <c r="X330" s="71">
        <v>30478</v>
      </c>
      <c r="Y330" s="71">
        <v>37643</v>
      </c>
      <c r="Z330" s="71">
        <v>74233</v>
      </c>
      <c r="AA330" s="71">
        <v>23329</v>
      </c>
      <c r="AB330" s="71">
        <v>110031</v>
      </c>
      <c r="AC330" s="71">
        <v>0</v>
      </c>
      <c r="AD330" s="71">
        <v>14.174755085064749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246.916</v>
      </c>
      <c r="BK330" s="71">
        <v>0</v>
      </c>
      <c r="BL330" s="71">
        <v>10.342000000000001</v>
      </c>
      <c r="BM330" s="71">
        <v>0</v>
      </c>
      <c r="BN330" s="72"/>
      <c r="BO330" s="71">
        <v>0</v>
      </c>
      <c r="BP330" s="71">
        <v>0</v>
      </c>
      <c r="BQ330" s="71">
        <v>18</v>
      </c>
      <c r="BR330" s="71">
        <v>0</v>
      </c>
      <c r="BS330" s="71">
        <v>2</v>
      </c>
      <c r="BT330" s="71">
        <v>0</v>
      </c>
      <c r="BU330"/>
      <c r="BV330" s="70">
        <v>257.25799999999998</v>
      </c>
      <c r="BW330" s="70">
        <v>0</v>
      </c>
      <c r="BX330" s="70">
        <v>0</v>
      </c>
      <c r="BY330" s="70">
        <v>0</v>
      </c>
      <c r="BZ330" s="70">
        <v>0</v>
      </c>
      <c r="CA330" s="70">
        <v>0</v>
      </c>
      <c r="CB330" s="70">
        <v>0</v>
      </c>
      <c r="CC330" s="70">
        <v>0</v>
      </c>
      <c r="CD330" s="70">
        <v>0</v>
      </c>
    </row>
    <row r="331" spans="1:82">
      <c r="A331" s="70" t="s">
        <v>1994</v>
      </c>
      <c r="B331" s="70">
        <v>195</v>
      </c>
      <c r="C331" s="70">
        <v>8</v>
      </c>
      <c r="D331" s="70">
        <v>12</v>
      </c>
      <c r="E331" s="70">
        <v>2011</v>
      </c>
      <c r="F331" s="70" t="s">
        <v>178</v>
      </c>
      <c r="G331" s="70" t="s">
        <v>1986</v>
      </c>
      <c r="H331" s="70" t="s">
        <v>1987</v>
      </c>
      <c r="I331" s="148"/>
      <c r="J331" s="71">
        <v>1110.1007052323721</v>
      </c>
      <c r="K331" s="71">
        <v>9.8534551120603115</v>
      </c>
      <c r="L331" s="71">
        <v>33.940555192907013</v>
      </c>
      <c r="M331" s="71">
        <v>166.24318870102169</v>
      </c>
      <c r="N331" s="71">
        <v>142.90291783996889</v>
      </c>
      <c r="O331" s="71">
        <v>144.44590920481519</v>
      </c>
      <c r="P331" s="71">
        <v>114.5716420123869</v>
      </c>
      <c r="Q331" s="71">
        <v>7.6622803093310097</v>
      </c>
      <c r="R331" s="71">
        <v>0</v>
      </c>
      <c r="S331" s="71">
        <v>16.365654197830729</v>
      </c>
      <c r="T331" s="72"/>
      <c r="U331" s="71">
        <v>50505045</v>
      </c>
      <c r="V331" s="71">
        <v>3969</v>
      </c>
      <c r="W331" s="71">
        <v>677</v>
      </c>
      <c r="X331" s="71">
        <v>30478</v>
      </c>
      <c r="Y331" s="71">
        <v>37972</v>
      </c>
      <c r="Z331" s="71">
        <v>74954</v>
      </c>
      <c r="AA331" s="71">
        <v>23153</v>
      </c>
      <c r="AB331" s="71">
        <v>109185</v>
      </c>
      <c r="AC331" s="71">
        <v>0</v>
      </c>
      <c r="AD331" s="71">
        <v>16.365654197830729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244.55099999999999</v>
      </c>
      <c r="BK331" s="71">
        <v>0</v>
      </c>
      <c r="BL331" s="71">
        <v>10.459</v>
      </c>
      <c r="BM331" s="71">
        <v>0</v>
      </c>
      <c r="BN331" s="72"/>
      <c r="BO331" s="71">
        <v>0</v>
      </c>
      <c r="BP331" s="71">
        <v>0</v>
      </c>
      <c r="BQ331" s="71">
        <v>18</v>
      </c>
      <c r="BR331" s="71">
        <v>0</v>
      </c>
      <c r="BS331" s="71">
        <v>2</v>
      </c>
      <c r="BT331" s="71">
        <v>0</v>
      </c>
      <c r="BU331"/>
      <c r="BV331" s="70">
        <v>251.66200000000001</v>
      </c>
      <c r="BW331" s="70">
        <v>0</v>
      </c>
      <c r="BX331" s="70">
        <v>3.3479999999999999</v>
      </c>
      <c r="BY331" s="70">
        <v>0</v>
      </c>
      <c r="BZ331" s="70">
        <v>0</v>
      </c>
      <c r="CA331" s="70">
        <v>0</v>
      </c>
      <c r="CB331" s="70">
        <v>0</v>
      </c>
      <c r="CC331" s="70">
        <v>0</v>
      </c>
      <c r="CD331" s="70">
        <v>0</v>
      </c>
    </row>
    <row r="332" spans="1:82">
      <c r="A332" s="70" t="s">
        <v>1995</v>
      </c>
      <c r="B332" s="70">
        <v>196</v>
      </c>
      <c r="C332" s="70">
        <v>9</v>
      </c>
      <c r="D332" s="70">
        <v>12</v>
      </c>
      <c r="E332" s="70">
        <v>2012</v>
      </c>
      <c r="F332" s="70" t="s">
        <v>179</v>
      </c>
      <c r="G332" s="70" t="s">
        <v>1986</v>
      </c>
      <c r="H332" s="70" t="s">
        <v>1987</v>
      </c>
      <c r="I332" s="148"/>
      <c r="J332" s="71">
        <v>1372.453460207023</v>
      </c>
      <c r="K332" s="71">
        <v>9.3366977061834842</v>
      </c>
      <c r="L332" s="71">
        <v>34.008474558850239</v>
      </c>
      <c r="M332" s="71">
        <v>181.73992952324849</v>
      </c>
      <c r="N332" s="71">
        <v>161.19324797213551</v>
      </c>
      <c r="O332" s="71">
        <v>144.58452124899966</v>
      </c>
      <c r="P332" s="71">
        <v>113.93953196309519</v>
      </c>
      <c r="Q332" s="71">
        <v>8.4013878408994103</v>
      </c>
      <c r="R332" s="71">
        <v>0</v>
      </c>
      <c r="S332" s="71">
        <v>15.200003755554601</v>
      </c>
      <c r="T332" s="72"/>
      <c r="U332" s="71">
        <v>61250086</v>
      </c>
      <c r="V332" s="71">
        <v>3969</v>
      </c>
      <c r="W332" s="71">
        <v>677</v>
      </c>
      <c r="X332" s="71">
        <v>30478</v>
      </c>
      <c r="Y332" s="71">
        <v>39223</v>
      </c>
      <c r="Z332" s="71">
        <v>75621</v>
      </c>
      <c r="AA332" s="71">
        <v>22895</v>
      </c>
      <c r="AB332" s="71">
        <v>110188</v>
      </c>
      <c r="AC332" s="71">
        <v>0</v>
      </c>
      <c r="AD332" s="71">
        <v>15.200003755554601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249.733</v>
      </c>
      <c r="BK332" s="71">
        <v>0</v>
      </c>
      <c r="BL332" s="71">
        <v>11.678000000000001</v>
      </c>
      <c r="BM332" s="71">
        <v>0</v>
      </c>
      <c r="BN332" s="72"/>
      <c r="BO332" s="71">
        <v>0</v>
      </c>
      <c r="BP332" s="71">
        <v>0</v>
      </c>
      <c r="BQ332" s="71">
        <v>20</v>
      </c>
      <c r="BR332" s="71">
        <v>0</v>
      </c>
      <c r="BS332" s="71">
        <v>2</v>
      </c>
      <c r="BT332" s="71">
        <v>0</v>
      </c>
      <c r="BU332"/>
      <c r="BV332" s="70">
        <v>261.411</v>
      </c>
      <c r="BW332" s="70">
        <v>0</v>
      </c>
      <c r="BX332" s="70">
        <v>0</v>
      </c>
      <c r="BY332" s="70">
        <v>0</v>
      </c>
      <c r="BZ332" s="70">
        <v>0</v>
      </c>
      <c r="CA332" s="70">
        <v>0</v>
      </c>
      <c r="CB332" s="70">
        <v>0</v>
      </c>
      <c r="CC332" s="70">
        <v>0</v>
      </c>
      <c r="CD332" s="70">
        <v>0</v>
      </c>
    </row>
    <row r="333" spans="1:82">
      <c r="A333" s="70" t="s">
        <v>1996</v>
      </c>
      <c r="B333" s="70">
        <v>197</v>
      </c>
      <c r="C333" s="70">
        <v>10</v>
      </c>
      <c r="D333" s="70">
        <v>12</v>
      </c>
      <c r="E333" s="70">
        <v>2013</v>
      </c>
      <c r="F333" s="70" t="s">
        <v>180</v>
      </c>
      <c r="G333" s="70" t="s">
        <v>1986</v>
      </c>
      <c r="H333" s="70" t="s">
        <v>1987</v>
      </c>
      <c r="I333" s="148"/>
      <c r="J333" s="71">
        <v>1095.5050546408629</v>
      </c>
      <c r="K333" s="71">
        <v>8.3245517676662537</v>
      </c>
      <c r="L333" s="71">
        <v>32.632970226908597</v>
      </c>
      <c r="M333" s="71">
        <v>177.37772586571509</v>
      </c>
      <c r="N333" s="71">
        <v>159.80911905225111</v>
      </c>
      <c r="O333" s="71">
        <v>139.88017123498076</v>
      </c>
      <c r="P333" s="71">
        <v>113.27487224736512</v>
      </c>
      <c r="Q333" s="71">
        <v>8.4752342291904306</v>
      </c>
      <c r="R333" s="71">
        <v>0</v>
      </c>
      <c r="S333" s="71">
        <v>19.138464284632281</v>
      </c>
      <c r="T333" s="72"/>
      <c r="U333" s="71">
        <v>45813555</v>
      </c>
      <c r="V333" s="71">
        <v>3969</v>
      </c>
      <c r="W333" s="71">
        <v>677</v>
      </c>
      <c r="X333" s="71">
        <v>30478</v>
      </c>
      <c r="Y333" s="71">
        <v>39343</v>
      </c>
      <c r="Z333" s="71">
        <v>76427</v>
      </c>
      <c r="AA333" s="71">
        <v>22676</v>
      </c>
      <c r="AB333" s="71">
        <v>109563</v>
      </c>
      <c r="AC333" s="71">
        <v>0</v>
      </c>
      <c r="AD333" s="71">
        <v>19.138464284632281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293.09199999999998</v>
      </c>
      <c r="BK333" s="71">
        <v>0</v>
      </c>
      <c r="BL333" s="71">
        <v>3.702</v>
      </c>
      <c r="BM333" s="71">
        <v>0</v>
      </c>
      <c r="BN333" s="72"/>
      <c r="BO333" s="71">
        <v>0</v>
      </c>
      <c r="BP333" s="71">
        <v>0</v>
      </c>
      <c r="BQ333" s="71">
        <v>22</v>
      </c>
      <c r="BR333" s="71">
        <v>0</v>
      </c>
      <c r="BS333" s="71">
        <v>1</v>
      </c>
      <c r="BT333" s="71">
        <v>0</v>
      </c>
      <c r="BU333"/>
      <c r="BV333" s="70">
        <v>296.79399999999998</v>
      </c>
      <c r="BW333" s="70">
        <v>0</v>
      </c>
      <c r="BX333" s="70">
        <v>0</v>
      </c>
      <c r="BY333" s="70">
        <v>0</v>
      </c>
      <c r="BZ333" s="70">
        <v>0</v>
      </c>
      <c r="CA333" s="70">
        <v>0</v>
      </c>
      <c r="CB333" s="70">
        <v>0</v>
      </c>
      <c r="CC333" s="70">
        <v>0</v>
      </c>
      <c r="CD333" s="70">
        <v>0</v>
      </c>
    </row>
    <row r="334" spans="1:82">
      <c r="A334" s="70" t="s">
        <v>1997</v>
      </c>
      <c r="B334" s="70">
        <v>198</v>
      </c>
      <c r="C334" s="70">
        <v>11</v>
      </c>
      <c r="D334" s="70">
        <v>12</v>
      </c>
      <c r="E334" s="70">
        <v>2014</v>
      </c>
      <c r="F334" s="70" t="s">
        <v>181</v>
      </c>
      <c r="G334" s="70" t="s">
        <v>1986</v>
      </c>
      <c r="H334" s="70" t="s">
        <v>1987</v>
      </c>
      <c r="I334" s="148"/>
      <c r="J334" s="71">
        <v>1353.002549422062</v>
      </c>
      <c r="K334" s="71">
        <v>9.0073380902116735</v>
      </c>
      <c r="L334" s="71">
        <v>39.552260815771632</v>
      </c>
      <c r="M334" s="71">
        <v>162.20793966241831</v>
      </c>
      <c r="N334" s="71">
        <v>156.63681491127119</v>
      </c>
      <c r="O334" s="71">
        <v>134.09580241814254</v>
      </c>
      <c r="P334" s="71">
        <v>113.34646083990671</v>
      </c>
      <c r="Q334" s="71">
        <v>8.0740381522224691</v>
      </c>
      <c r="R334" s="71">
        <v>0</v>
      </c>
      <c r="S334" s="71">
        <v>15.19429655527389</v>
      </c>
      <c r="T334" s="72"/>
      <c r="U334" s="71">
        <v>62894122</v>
      </c>
      <c r="V334" s="71">
        <v>3718</v>
      </c>
      <c r="W334" s="71">
        <v>695</v>
      </c>
      <c r="X334" s="71">
        <v>28773</v>
      </c>
      <c r="Y334" s="71">
        <v>39713</v>
      </c>
      <c r="Z334" s="71">
        <v>77166</v>
      </c>
      <c r="AA334" s="71">
        <v>22573</v>
      </c>
      <c r="AB334" s="71">
        <v>108789</v>
      </c>
      <c r="AC334" s="71">
        <v>0</v>
      </c>
      <c r="AD334" s="71">
        <v>15.19429655527389</v>
      </c>
      <c r="AE334" s="72"/>
      <c r="AF334" s="71"/>
      <c r="AG334" s="71"/>
      <c r="AH334" s="71"/>
      <c r="AI334" s="71"/>
      <c r="AJ334" s="71"/>
      <c r="AK334" s="71"/>
      <c r="AL334" s="71"/>
      <c r="AM334" s="71"/>
      <c r="AN334" s="71"/>
      <c r="AO334" s="71"/>
      <c r="AP334" s="71"/>
      <c r="AQ334" s="72"/>
      <c r="AR334" s="71">
        <v>2174</v>
      </c>
      <c r="AS334" s="71">
        <v>616</v>
      </c>
      <c r="AT334" s="71">
        <v>0</v>
      </c>
      <c r="AU334" s="71">
        <v>1</v>
      </c>
      <c r="AV334" s="71">
        <v>0</v>
      </c>
      <c r="AW334" s="71">
        <v>1</v>
      </c>
      <c r="AX334" s="71"/>
      <c r="AY334" s="72"/>
      <c r="AZ334" s="71">
        <v>9224</v>
      </c>
      <c r="BA334" s="71">
        <v>35053.899999999987</v>
      </c>
      <c r="BB334" s="71">
        <v>0</v>
      </c>
      <c r="BC334" s="71">
        <v>105</v>
      </c>
      <c r="BD334" s="71">
        <v>0</v>
      </c>
      <c r="BE334" s="71">
        <v>1824</v>
      </c>
      <c r="BF334" s="71"/>
      <c r="BG334" s="72"/>
      <c r="BH334" s="71">
        <v>0</v>
      </c>
      <c r="BI334" s="71">
        <v>0</v>
      </c>
      <c r="BJ334" s="71">
        <v>311.16399999999999</v>
      </c>
      <c r="BK334" s="71">
        <v>0</v>
      </c>
      <c r="BL334" s="71">
        <v>3.5110000000000001</v>
      </c>
      <c r="BM334" s="71">
        <v>0</v>
      </c>
      <c r="BN334" s="72"/>
      <c r="BO334" s="71">
        <v>0</v>
      </c>
      <c r="BP334" s="71">
        <v>0</v>
      </c>
      <c r="BQ334" s="71">
        <v>22</v>
      </c>
      <c r="BR334" s="71">
        <v>0</v>
      </c>
      <c r="BS334" s="71">
        <v>1</v>
      </c>
      <c r="BT334" s="71">
        <v>0</v>
      </c>
      <c r="BU334"/>
      <c r="BV334" s="70">
        <v>314.67500000000001</v>
      </c>
      <c r="BW334" s="70">
        <v>0</v>
      </c>
      <c r="BX334" s="70">
        <v>0</v>
      </c>
      <c r="BY334" s="70">
        <v>0</v>
      </c>
      <c r="BZ334" s="70">
        <v>0</v>
      </c>
      <c r="CA334" s="70">
        <v>0</v>
      </c>
      <c r="CB334" s="70">
        <v>0</v>
      </c>
      <c r="CC334" s="70">
        <v>0</v>
      </c>
      <c r="CD334" s="70">
        <v>0</v>
      </c>
    </row>
    <row r="335" spans="1:82">
      <c r="A335" s="70" t="s">
        <v>1998</v>
      </c>
      <c r="B335" s="70">
        <v>199</v>
      </c>
      <c r="C335" s="70">
        <v>12</v>
      </c>
      <c r="D335" s="70">
        <v>12</v>
      </c>
      <c r="E335" s="70">
        <v>2015</v>
      </c>
      <c r="F335" s="70" t="s">
        <v>182</v>
      </c>
      <c r="G335" s="70" t="s">
        <v>1986</v>
      </c>
      <c r="H335" s="70" t="s">
        <v>1987</v>
      </c>
      <c r="I335" s="148"/>
      <c r="J335" s="71">
        <v>1056.748098247097</v>
      </c>
      <c r="K335" s="71">
        <v>8.6183306598297929</v>
      </c>
      <c r="L335" s="71">
        <v>39.828069268371593</v>
      </c>
      <c r="M335" s="71">
        <v>180.48702333836519</v>
      </c>
      <c r="N335" s="71">
        <v>148.88430837826749</v>
      </c>
      <c r="O335" s="71">
        <v>133.86750486750304</v>
      </c>
      <c r="P335" s="71">
        <v>112.3203954106627</v>
      </c>
      <c r="Q335" s="71">
        <v>7.8326166977201499</v>
      </c>
      <c r="R335" s="71">
        <v>0</v>
      </c>
      <c r="S335" s="71">
        <v>15.23222220206716</v>
      </c>
      <c r="T335" s="72"/>
      <c r="U335" s="71">
        <v>54884152</v>
      </c>
      <c r="V335" s="71">
        <v>3718</v>
      </c>
      <c r="W335" s="71">
        <v>695</v>
      </c>
      <c r="X335" s="71">
        <v>28773</v>
      </c>
      <c r="Y335" s="71">
        <v>40022</v>
      </c>
      <c r="Z335" s="71">
        <v>77776</v>
      </c>
      <c r="AA335" s="71">
        <v>22351</v>
      </c>
      <c r="AB335" s="71">
        <v>107807</v>
      </c>
      <c r="AC335" s="71">
        <v>0</v>
      </c>
      <c r="AD335" s="71">
        <v>15.23222220206716</v>
      </c>
      <c r="AE335" s="72"/>
      <c r="AF335" s="71">
        <v>593025046.31416726</v>
      </c>
      <c r="AG335" s="71">
        <v>6751892.8509460865</v>
      </c>
      <c r="AH335" s="71">
        <v>7623330.7823182959</v>
      </c>
      <c r="AI335" s="71">
        <v>220679378.4038901</v>
      </c>
      <c r="AJ335" s="71">
        <v>219416751.320142</v>
      </c>
      <c r="AK335" s="71">
        <v>0</v>
      </c>
      <c r="AL335" s="71">
        <v>0</v>
      </c>
      <c r="AM335" s="71">
        <v>14774497.11664382</v>
      </c>
      <c r="AN335" s="71">
        <v>0</v>
      </c>
      <c r="AO335" s="71">
        <v>0</v>
      </c>
      <c r="AP335" s="71">
        <v>1062270896.7881076</v>
      </c>
      <c r="AQ335" s="72"/>
      <c r="AR335" s="71">
        <v>2400</v>
      </c>
      <c r="AS335" s="71">
        <v>1033</v>
      </c>
      <c r="AT335" s="71">
        <v>0</v>
      </c>
      <c r="AU335" s="71">
        <v>1</v>
      </c>
      <c r="AV335" s="71">
        <v>0</v>
      </c>
      <c r="AW335" s="71">
        <v>1</v>
      </c>
      <c r="AX335" s="71"/>
      <c r="AY335" s="72"/>
      <c r="AZ335" s="71">
        <v>10364.9</v>
      </c>
      <c r="BA335" s="71">
        <v>57822.3</v>
      </c>
      <c r="BB335" s="71">
        <v>0</v>
      </c>
      <c r="BC335" s="71">
        <v>105</v>
      </c>
      <c r="BD335" s="71">
        <v>0</v>
      </c>
      <c r="BE335" s="71">
        <v>1824</v>
      </c>
      <c r="BF335" s="71"/>
      <c r="BG335" s="72"/>
      <c r="BH335" s="71">
        <v>0</v>
      </c>
      <c r="BI335" s="71">
        <v>0</v>
      </c>
      <c r="BJ335" s="71">
        <v>303.536</v>
      </c>
      <c r="BK335" s="71">
        <v>0</v>
      </c>
      <c r="BL335" s="71">
        <v>11.866</v>
      </c>
      <c r="BM335" s="71">
        <v>0</v>
      </c>
      <c r="BN335" s="72"/>
      <c r="BO335" s="71">
        <v>0</v>
      </c>
      <c r="BP335" s="71">
        <v>0</v>
      </c>
      <c r="BQ335" s="71">
        <v>24</v>
      </c>
      <c r="BR335" s="71">
        <v>0</v>
      </c>
      <c r="BS335" s="71">
        <v>2</v>
      </c>
      <c r="BT335" s="71">
        <v>0</v>
      </c>
      <c r="BU335"/>
      <c r="BV335" s="70">
        <v>315.40199999999999</v>
      </c>
      <c r="BW335" s="70">
        <v>0</v>
      </c>
      <c r="BX335" s="70">
        <v>0</v>
      </c>
      <c r="BY335" s="70">
        <v>0</v>
      </c>
      <c r="BZ335" s="70">
        <v>0</v>
      </c>
      <c r="CA335" s="70">
        <v>0</v>
      </c>
      <c r="CB335" s="70">
        <v>0</v>
      </c>
      <c r="CC335" s="70">
        <v>0</v>
      </c>
      <c r="CD335" s="70">
        <v>0</v>
      </c>
    </row>
    <row r="336" spans="1:82">
      <c r="A336" s="70" t="s">
        <v>1999</v>
      </c>
      <c r="B336" s="70">
        <v>200</v>
      </c>
      <c r="C336" s="70">
        <v>13</v>
      </c>
      <c r="D336" s="70">
        <v>12</v>
      </c>
      <c r="E336" s="70">
        <v>2016</v>
      </c>
      <c r="F336" s="70" t="s">
        <v>155</v>
      </c>
      <c r="G336" s="70" t="s">
        <v>1986</v>
      </c>
      <c r="H336" s="70" t="s">
        <v>1987</v>
      </c>
      <c r="I336" s="148"/>
      <c r="J336" s="71">
        <v>1030.7102969294517</v>
      </c>
      <c r="K336" s="71">
        <v>8.0064407301098601</v>
      </c>
      <c r="L336" s="71">
        <v>39.547751306652032</v>
      </c>
      <c r="M336" s="71">
        <v>132.02159805757154</v>
      </c>
      <c r="N336" s="71">
        <v>132.33565078394014</v>
      </c>
      <c r="O336" s="71">
        <v>132.97471306934224</v>
      </c>
      <c r="P336" s="71">
        <v>108.76249049394919</v>
      </c>
      <c r="Q336" s="71">
        <v>7.5487273445804854</v>
      </c>
      <c r="R336" s="71">
        <v>0</v>
      </c>
      <c r="S336" s="71">
        <v>14.504407696936859</v>
      </c>
      <c r="T336" s="72"/>
      <c r="U336" s="71">
        <v>48238834</v>
      </c>
      <c r="V336" s="71">
        <v>3718</v>
      </c>
      <c r="W336" s="71">
        <v>695</v>
      </c>
      <c r="X336" s="71">
        <v>28773</v>
      </c>
      <c r="Y336" s="71">
        <v>40404</v>
      </c>
      <c r="Z336" s="71">
        <v>78207</v>
      </c>
      <c r="AA336" s="71">
        <v>22385</v>
      </c>
      <c r="AB336" s="71">
        <v>106874</v>
      </c>
      <c r="AC336" s="71">
        <v>0</v>
      </c>
      <c r="AD336" s="71">
        <v>14.504407696936861</v>
      </c>
      <c r="AE336" s="72"/>
      <c r="AF336" s="71">
        <v>579374329.74443388</v>
      </c>
      <c r="AG336" s="71">
        <v>6019714.6337677371</v>
      </c>
      <c r="AH336" s="71">
        <v>6835859.0062895594</v>
      </c>
      <c r="AI336" s="71">
        <v>205373968.67506501</v>
      </c>
      <c r="AJ336" s="71">
        <v>190142520.85546869</v>
      </c>
      <c r="AK336" s="71">
        <v>0</v>
      </c>
      <c r="AL336" s="71">
        <v>0</v>
      </c>
      <c r="AM336" s="71">
        <v>14658012.37745343</v>
      </c>
      <c r="AN336" s="71">
        <v>0</v>
      </c>
      <c r="AO336" s="71">
        <v>0</v>
      </c>
      <c r="AP336" s="71">
        <v>1002404405.2924784</v>
      </c>
      <c r="AQ336" s="72"/>
      <c r="AR336" s="71">
        <v>2631</v>
      </c>
      <c r="AS336" s="71">
        <v>1267</v>
      </c>
      <c r="AT336" s="71">
        <v>0</v>
      </c>
      <c r="AU336" s="71">
        <v>1</v>
      </c>
      <c r="AV336" s="71">
        <v>0</v>
      </c>
      <c r="AW336" s="71">
        <v>1</v>
      </c>
      <c r="AX336" s="71"/>
      <c r="AY336" s="72"/>
      <c r="AZ336" s="71">
        <v>11606.5</v>
      </c>
      <c r="BA336" s="71">
        <v>80233.899999999994</v>
      </c>
      <c r="BB336" s="71">
        <v>0</v>
      </c>
      <c r="BC336" s="71">
        <v>105</v>
      </c>
      <c r="BD336" s="71">
        <v>0</v>
      </c>
      <c r="BE336" s="71">
        <v>1824</v>
      </c>
      <c r="BF336" s="71"/>
      <c r="BG336" s="72"/>
      <c r="BH336" s="71">
        <v>0</v>
      </c>
      <c r="BI336" s="71">
        <v>0</v>
      </c>
      <c r="BJ336" s="71">
        <v>295.23</v>
      </c>
      <c r="BK336" s="71">
        <v>0</v>
      </c>
      <c r="BL336" s="71">
        <v>11.571999999999999</v>
      </c>
      <c r="BM336" s="71">
        <v>0</v>
      </c>
      <c r="BN336" s="72"/>
      <c r="BO336" s="71">
        <v>0</v>
      </c>
      <c r="BP336" s="71">
        <v>0</v>
      </c>
      <c r="BQ336" s="71">
        <v>24</v>
      </c>
      <c r="BR336" s="71">
        <v>0</v>
      </c>
      <c r="BS336" s="71">
        <v>2</v>
      </c>
      <c r="BT336" s="71">
        <v>0</v>
      </c>
      <c r="BU336"/>
      <c r="BV336" s="70">
        <v>306.80200000000002</v>
      </c>
      <c r="BW336" s="70">
        <v>0</v>
      </c>
      <c r="BX336" s="70">
        <v>0</v>
      </c>
      <c r="BY336" s="70">
        <v>0</v>
      </c>
      <c r="BZ336" s="70">
        <v>0</v>
      </c>
      <c r="CA336" s="70">
        <v>0</v>
      </c>
      <c r="CB336" s="70">
        <v>0</v>
      </c>
      <c r="CC336" s="70">
        <v>0</v>
      </c>
      <c r="CD336" s="70">
        <v>0</v>
      </c>
    </row>
    <row r="337" spans="1:82">
      <c r="A337" s="70" t="s">
        <v>2000</v>
      </c>
      <c r="B337" s="70">
        <v>201</v>
      </c>
      <c r="C337" s="70">
        <v>14</v>
      </c>
      <c r="D337" s="70">
        <v>12</v>
      </c>
      <c r="E337" s="70">
        <v>2017</v>
      </c>
      <c r="F337" s="70" t="s">
        <v>156</v>
      </c>
      <c r="G337" s="70" t="s">
        <v>1986</v>
      </c>
      <c r="H337" s="70" t="s">
        <v>1987</v>
      </c>
      <c r="I337" s="148"/>
      <c r="J337" s="71">
        <v>971.18621398807522</v>
      </c>
      <c r="K337" s="71">
        <v>7.9715591944227837</v>
      </c>
      <c r="L337" s="71">
        <v>39.381376635907138</v>
      </c>
      <c r="M337" s="71">
        <v>120.06923832859849</v>
      </c>
      <c r="N337" s="71">
        <v>144.33042807277928</v>
      </c>
      <c r="O337" s="71">
        <v>131.62443062276526</v>
      </c>
      <c r="P337" s="71">
        <v>107.4845098271492</v>
      </c>
      <c r="Q337" s="71">
        <v>7.2409787074644196</v>
      </c>
      <c r="R337" s="71">
        <v>0</v>
      </c>
      <c r="S337" s="71">
        <v>15.847860154235338</v>
      </c>
      <c r="T337" s="72"/>
      <c r="U337" s="71">
        <v>53627086</v>
      </c>
      <c r="V337" s="71">
        <v>3718</v>
      </c>
      <c r="W337" s="71">
        <v>695</v>
      </c>
      <c r="X337" s="71">
        <v>28773</v>
      </c>
      <c r="Y337" s="71">
        <v>40891</v>
      </c>
      <c r="Z337" s="71">
        <v>78697</v>
      </c>
      <c r="AA337" s="71">
        <v>22263</v>
      </c>
      <c r="AB337" s="71">
        <v>106013</v>
      </c>
      <c r="AC337" s="71">
        <v>0</v>
      </c>
      <c r="AD337" s="71">
        <v>15.84786015423534</v>
      </c>
      <c r="AE337" s="72"/>
      <c r="AF337" s="71">
        <v>600841768.72900295</v>
      </c>
      <c r="AG337" s="71">
        <v>6066010.8647437776</v>
      </c>
      <c r="AH337" s="71">
        <v>8182256.3623161716</v>
      </c>
      <c r="AI337" s="71">
        <v>194343118.38731191</v>
      </c>
      <c r="AJ337" s="71">
        <v>212397931.03894469</v>
      </c>
      <c r="AK337" s="71">
        <v>0</v>
      </c>
      <c r="AL337" s="71">
        <v>0</v>
      </c>
      <c r="AM337" s="71">
        <v>14562675.280063771</v>
      </c>
      <c r="AN337" s="71">
        <v>0</v>
      </c>
      <c r="AO337" s="71">
        <v>0</v>
      </c>
      <c r="AP337" s="71">
        <v>1036393760.6623833</v>
      </c>
      <c r="AQ337" s="72"/>
      <c r="AR337" s="71">
        <v>2823</v>
      </c>
      <c r="AS337" s="71">
        <v>1447</v>
      </c>
      <c r="AT337" s="71">
        <v>0</v>
      </c>
      <c r="AU337" s="71">
        <v>1</v>
      </c>
      <c r="AV337" s="71">
        <v>0</v>
      </c>
      <c r="AW337" s="71">
        <v>1</v>
      </c>
      <c r="AX337" s="71"/>
      <c r="AY337" s="72"/>
      <c r="AZ337" s="71">
        <v>12619.7</v>
      </c>
      <c r="BA337" s="71">
        <v>96803.299999999901</v>
      </c>
      <c r="BB337" s="71">
        <v>0</v>
      </c>
      <c r="BC337" s="71">
        <v>105</v>
      </c>
      <c r="BD337" s="71">
        <v>0</v>
      </c>
      <c r="BE337" s="71">
        <v>1824</v>
      </c>
      <c r="BF337" s="71"/>
      <c r="BG337" s="72"/>
      <c r="BH337" s="71">
        <v>0</v>
      </c>
      <c r="BI337" s="71">
        <v>0</v>
      </c>
      <c r="BJ337" s="71">
        <v>315.80399999999997</v>
      </c>
      <c r="BK337" s="71">
        <v>0</v>
      </c>
      <c r="BL337" s="71">
        <v>3.4540000000000002</v>
      </c>
      <c r="BM337" s="71">
        <v>0</v>
      </c>
      <c r="BN337" s="72"/>
      <c r="BO337" s="71">
        <v>0</v>
      </c>
      <c r="BP337" s="71">
        <v>0</v>
      </c>
      <c r="BQ337" s="71">
        <v>24</v>
      </c>
      <c r="BR337" s="71">
        <v>0</v>
      </c>
      <c r="BS337" s="71">
        <v>1</v>
      </c>
      <c r="BT337" s="71">
        <v>0</v>
      </c>
      <c r="BU337"/>
      <c r="BV337" s="70">
        <v>319.25799999999998</v>
      </c>
      <c r="BW337" s="70">
        <v>0</v>
      </c>
      <c r="BX337" s="70">
        <v>0</v>
      </c>
      <c r="BY337" s="70">
        <v>0</v>
      </c>
      <c r="BZ337" s="70">
        <v>0</v>
      </c>
      <c r="CA337" s="70">
        <v>0</v>
      </c>
      <c r="CB337" s="70">
        <v>0</v>
      </c>
      <c r="CC337" s="70">
        <v>0</v>
      </c>
      <c r="CD337" s="70">
        <v>0</v>
      </c>
    </row>
    <row r="338" spans="1:82">
      <c r="A338" s="70" t="s">
        <v>2001</v>
      </c>
      <c r="B338" s="70">
        <v>202</v>
      </c>
      <c r="C338" s="70">
        <v>15</v>
      </c>
      <c r="D338" s="70">
        <v>12</v>
      </c>
      <c r="E338" s="70">
        <v>2018</v>
      </c>
      <c r="F338" s="70" t="s">
        <v>183</v>
      </c>
      <c r="G338" s="70" t="s">
        <v>1986</v>
      </c>
      <c r="H338" s="70" t="s">
        <v>1987</v>
      </c>
      <c r="I338" s="148"/>
      <c r="J338" s="71">
        <v>942.59876507825311</v>
      </c>
      <c r="K338" s="71">
        <v>7.5217571911985699</v>
      </c>
      <c r="L338" s="71">
        <v>36.938650493698034</v>
      </c>
      <c r="M338" s="71">
        <v>127.42676717421871</v>
      </c>
      <c r="N338" s="71">
        <v>138.21093655952848</v>
      </c>
      <c r="O338" s="71">
        <v>129.37140538112163</v>
      </c>
      <c r="P338" s="71">
        <v>106.25684729358271</v>
      </c>
      <c r="Q338" s="71">
        <v>6.6589804974238698</v>
      </c>
      <c r="R338" s="71">
        <v>0</v>
      </c>
      <c r="S338" s="71">
        <v>16.296633754780022</v>
      </c>
      <c r="T338" s="72"/>
      <c r="U338" s="71">
        <v>51864905</v>
      </c>
      <c r="V338" s="71">
        <v>3718</v>
      </c>
      <c r="W338" s="71">
        <v>695</v>
      </c>
      <c r="X338" s="71">
        <v>28773</v>
      </c>
      <c r="Y338" s="71">
        <v>41230</v>
      </c>
      <c r="Z338" s="71">
        <v>78831</v>
      </c>
      <c r="AA338" s="71">
        <v>22230</v>
      </c>
      <c r="AB338" s="71">
        <v>105063</v>
      </c>
      <c r="AC338" s="71">
        <v>0</v>
      </c>
      <c r="AD338" s="71">
        <v>16.296633754780022</v>
      </c>
      <c r="AE338" s="72"/>
      <c r="AF338" s="71">
        <v>573612161.20713603</v>
      </c>
      <c r="AG338" s="71">
        <v>5386649.8145584837</v>
      </c>
      <c r="AH338" s="71">
        <v>7860507.8518638993</v>
      </c>
      <c r="AI338" s="71">
        <v>201390215.9651725</v>
      </c>
      <c r="AJ338" s="71">
        <v>203703484.45024681</v>
      </c>
      <c r="AK338" s="71">
        <v>0</v>
      </c>
      <c r="AL338" s="71">
        <v>0</v>
      </c>
      <c r="AM338" s="71">
        <v>14462038.64469796</v>
      </c>
      <c r="AN338" s="71">
        <v>0</v>
      </c>
      <c r="AO338" s="71">
        <v>0</v>
      </c>
      <c r="AP338" s="71">
        <v>1006415057.9336756</v>
      </c>
      <c r="AQ338" s="72"/>
      <c r="AR338" s="71">
        <v>3001</v>
      </c>
      <c r="AS338" s="71">
        <v>1637</v>
      </c>
      <c r="AT338" s="71">
        <v>0</v>
      </c>
      <c r="AU338" s="71">
        <v>1</v>
      </c>
      <c r="AV338" s="71">
        <v>0</v>
      </c>
      <c r="AW338" s="71">
        <v>1</v>
      </c>
      <c r="AX338" s="71"/>
      <c r="AY338" s="72"/>
      <c r="AZ338" s="71">
        <v>13564.999999999996</v>
      </c>
      <c r="BA338" s="71">
        <v>115224.7</v>
      </c>
      <c r="BB338" s="71">
        <v>0</v>
      </c>
      <c r="BC338" s="71">
        <v>105</v>
      </c>
      <c r="BD338" s="71">
        <v>0</v>
      </c>
      <c r="BE338" s="71">
        <v>1824</v>
      </c>
      <c r="BF338" s="71"/>
      <c r="BG338" s="72"/>
      <c r="BH338" s="71">
        <v>0</v>
      </c>
      <c r="BI338" s="71">
        <v>0</v>
      </c>
      <c r="BJ338" s="71">
        <v>297.959</v>
      </c>
      <c r="BK338" s="71">
        <v>0</v>
      </c>
      <c r="BL338" s="71">
        <v>2.9609999999999999</v>
      </c>
      <c r="BM338" s="71">
        <v>0</v>
      </c>
      <c r="BN338" s="72"/>
      <c r="BO338" s="71">
        <v>0</v>
      </c>
      <c r="BP338" s="71">
        <v>0</v>
      </c>
      <c r="BQ338" s="71">
        <v>25</v>
      </c>
      <c r="BR338" s="71">
        <v>0</v>
      </c>
      <c r="BS338" s="71">
        <v>1</v>
      </c>
      <c r="BT338" s="71">
        <v>0</v>
      </c>
      <c r="BU338"/>
      <c r="BV338" s="70">
        <v>295.57400000000001</v>
      </c>
      <c r="BW338" s="70">
        <v>0</v>
      </c>
      <c r="BX338" s="70">
        <v>5.3</v>
      </c>
      <c r="BY338" s="70">
        <v>3.0000000000000001E-3</v>
      </c>
      <c r="BZ338" s="70">
        <v>4.2999999999999997E-2</v>
      </c>
      <c r="CA338" s="70">
        <v>0</v>
      </c>
      <c r="CB338" s="70">
        <v>0</v>
      </c>
      <c r="CC338" s="70">
        <v>0</v>
      </c>
      <c r="CD338" s="70">
        <v>0</v>
      </c>
    </row>
    <row r="339" spans="1:82">
      <c r="A339" s="70" t="s">
        <v>2002</v>
      </c>
      <c r="B339" s="70">
        <v>203</v>
      </c>
      <c r="C339" s="70">
        <v>16</v>
      </c>
      <c r="D339" s="70">
        <v>12</v>
      </c>
      <c r="E339" s="70">
        <v>2019</v>
      </c>
      <c r="F339" s="70" t="s">
        <v>158</v>
      </c>
      <c r="G339" s="70" t="s">
        <v>1986</v>
      </c>
      <c r="H339" s="70" t="s">
        <v>1987</v>
      </c>
      <c r="I339" s="148"/>
      <c r="J339" s="71">
        <v>833.19392298301375</v>
      </c>
      <c r="K339" s="71">
        <v>6.8687547723014868</v>
      </c>
      <c r="L339" s="71">
        <v>37.25646883442689</v>
      </c>
      <c r="M339" s="71">
        <v>124.55936705020449</v>
      </c>
      <c r="N339" s="71">
        <v>132.90426262393041</v>
      </c>
      <c r="O339" s="71">
        <v>125.7932428728837</v>
      </c>
      <c r="P339" s="71">
        <v>105.56524615724038</v>
      </c>
      <c r="Q339" s="71">
        <v>6.4215037355264304</v>
      </c>
      <c r="R339" s="71">
        <v>0</v>
      </c>
      <c r="S339" s="71">
        <v>18.360817380249628</v>
      </c>
      <c r="T339" s="72"/>
      <c r="U339" s="71">
        <v>45983933</v>
      </c>
      <c r="V339" s="71">
        <v>3718</v>
      </c>
      <c r="W339" s="71">
        <v>695</v>
      </c>
      <c r="X339" s="71">
        <v>28773</v>
      </c>
      <c r="Y339" s="71">
        <v>41580</v>
      </c>
      <c r="Z339" s="71">
        <v>78755</v>
      </c>
      <c r="AA339" s="71">
        <v>21920</v>
      </c>
      <c r="AB339" s="71">
        <v>104059</v>
      </c>
      <c r="AC339" s="71">
        <v>0</v>
      </c>
      <c r="AD339" s="71">
        <v>18.360817380249632</v>
      </c>
      <c r="AE339" s="72"/>
      <c r="AF339" s="71">
        <v>503779237.98785818</v>
      </c>
      <c r="AG339" s="71">
        <v>5201319.6974785337</v>
      </c>
      <c r="AH339" s="71">
        <v>8320358.7002492389</v>
      </c>
      <c r="AI339" s="71">
        <v>204911863.56824261</v>
      </c>
      <c r="AJ339" s="71">
        <v>197099680.6500105</v>
      </c>
      <c r="AK339" s="71">
        <v>0</v>
      </c>
      <c r="AL339" s="71">
        <v>0</v>
      </c>
      <c r="AM339" s="71">
        <v>14172052.444267405</v>
      </c>
      <c r="AN339" s="71">
        <v>0</v>
      </c>
      <c r="AO339" s="71">
        <v>0</v>
      </c>
      <c r="AP339" s="71">
        <v>933484513.04810643</v>
      </c>
      <c r="AQ339" s="72"/>
      <c r="AR339" s="71">
        <v>3178</v>
      </c>
      <c r="AS339" s="71">
        <v>1871</v>
      </c>
      <c r="AT339" s="71">
        <v>0</v>
      </c>
      <c r="AU339" s="71">
        <v>1</v>
      </c>
      <c r="AV339" s="71">
        <v>0</v>
      </c>
      <c r="AW339" s="71">
        <v>1</v>
      </c>
      <c r="AX339" s="71"/>
      <c r="AY339" s="72"/>
      <c r="AZ339" s="71">
        <v>14499.799999999979</v>
      </c>
      <c r="BA339" s="71">
        <v>127353.1</v>
      </c>
      <c r="BB339" s="71">
        <v>0</v>
      </c>
      <c r="BC339" s="71">
        <v>105</v>
      </c>
      <c r="BD339" s="71">
        <v>0</v>
      </c>
      <c r="BE339" s="71">
        <v>1824</v>
      </c>
      <c r="BF339" s="71"/>
      <c r="BG339" s="72"/>
      <c r="BH339" s="71">
        <v>0</v>
      </c>
      <c r="BI339" s="71">
        <v>0</v>
      </c>
      <c r="BJ339" s="71">
        <v>310.08</v>
      </c>
      <c r="BK339" s="71">
        <v>0</v>
      </c>
      <c r="BL339" s="71">
        <v>0</v>
      </c>
      <c r="BM339" s="71">
        <v>0</v>
      </c>
      <c r="BN339" s="72"/>
      <c r="BO339" s="71">
        <v>0</v>
      </c>
      <c r="BP339" s="71">
        <v>0</v>
      </c>
      <c r="BQ339" s="71">
        <v>24</v>
      </c>
      <c r="BR339" s="71">
        <v>0</v>
      </c>
      <c r="BS339" s="71">
        <v>0</v>
      </c>
      <c r="BT339" s="71">
        <v>0</v>
      </c>
      <c r="BU339"/>
      <c r="BV339" s="70">
        <v>304.90899999999999</v>
      </c>
      <c r="BW339" s="70">
        <v>0</v>
      </c>
      <c r="BX339" s="70">
        <v>5.1710000000000003</v>
      </c>
      <c r="BY339" s="70">
        <v>0</v>
      </c>
      <c r="BZ339" s="70">
        <v>0</v>
      </c>
      <c r="CA339" s="70">
        <v>0</v>
      </c>
      <c r="CB339" s="70">
        <v>0</v>
      </c>
      <c r="CC339" s="70">
        <v>0</v>
      </c>
      <c r="CD339" s="70">
        <v>0</v>
      </c>
    </row>
    <row r="340" spans="1:82">
      <c r="A340" s="70" t="s">
        <v>2003</v>
      </c>
      <c r="B340" s="70">
        <v>204</v>
      </c>
      <c r="C340" s="70">
        <v>17</v>
      </c>
      <c r="D340" s="70">
        <v>12</v>
      </c>
      <c r="E340" s="70">
        <v>2020</v>
      </c>
      <c r="F340" s="70" t="s">
        <v>159</v>
      </c>
      <c r="G340" s="70" t="s">
        <v>1986</v>
      </c>
      <c r="H340" s="70" t="s">
        <v>1987</v>
      </c>
      <c r="I340" s="148"/>
      <c r="J340" s="71">
        <v>724.2831639964088</v>
      </c>
      <c r="K340" s="71">
        <v>6.6037987175373152</v>
      </c>
      <c r="L340" s="71">
        <v>28.279271566774387</v>
      </c>
      <c r="M340" s="71">
        <v>110.0205995039867</v>
      </c>
      <c r="N340" s="71">
        <v>128.25480356420218</v>
      </c>
      <c r="O340" s="71">
        <v>110.83541527335537</v>
      </c>
      <c r="P340" s="71">
        <v>98.625396751945786</v>
      </c>
      <c r="Q340" s="71">
        <v>6.0872819658746797</v>
      </c>
      <c r="R340" s="71">
        <v>0</v>
      </c>
      <c r="S340" s="71">
        <v>16.16267179183945</v>
      </c>
      <c r="T340" s="72"/>
      <c r="U340" s="71">
        <v>48432885</v>
      </c>
      <c r="V340" s="71">
        <v>3042</v>
      </c>
      <c r="W340" s="71">
        <v>572</v>
      </c>
      <c r="X340" s="71">
        <v>28265</v>
      </c>
      <c r="Y340" s="71">
        <v>42053</v>
      </c>
      <c r="Z340" s="71">
        <v>79200</v>
      </c>
      <c r="AA340" s="71">
        <v>21767</v>
      </c>
      <c r="AB340" s="71">
        <v>103243</v>
      </c>
      <c r="AC340" s="71">
        <v>0</v>
      </c>
      <c r="AD340" s="71">
        <v>16.16267179183945</v>
      </c>
      <c r="AE340" s="72"/>
      <c r="AF340" s="71">
        <v>520142002.2285645</v>
      </c>
      <c r="AG340" s="71">
        <v>4717182.240218509</v>
      </c>
      <c r="AH340" s="71">
        <v>5119817.9180542221</v>
      </c>
      <c r="AI340" s="71">
        <v>183860516.31485277</v>
      </c>
      <c r="AJ340" s="71">
        <v>199030154.6964072</v>
      </c>
      <c r="AK340" s="71"/>
      <c r="AL340" s="71"/>
      <c r="AM340" s="71">
        <v>13474358.553654151</v>
      </c>
      <c r="AN340" s="71"/>
      <c r="AO340" s="71"/>
      <c r="AP340" s="71">
        <v>926344031.95175135</v>
      </c>
      <c r="AQ340" s="72"/>
      <c r="AR340" s="71">
        <v>3311</v>
      </c>
      <c r="AS340" s="71">
        <v>2054</v>
      </c>
      <c r="AT340" s="71">
        <v>0</v>
      </c>
      <c r="AU340" s="71">
        <v>1</v>
      </c>
      <c r="AV340" s="71">
        <v>0</v>
      </c>
      <c r="AW340" s="71">
        <v>1</v>
      </c>
      <c r="AX340" s="71"/>
      <c r="AY340" s="72"/>
      <c r="AZ340" s="71">
        <v>15251.199999999961</v>
      </c>
      <c r="BA340" s="71">
        <v>144757.29999999999</v>
      </c>
      <c r="BB340" s="71">
        <v>0</v>
      </c>
      <c r="BC340" s="71">
        <v>105</v>
      </c>
      <c r="BD340" s="71">
        <v>0</v>
      </c>
      <c r="BE340" s="71">
        <v>1824</v>
      </c>
      <c r="BF340" s="71"/>
      <c r="BG340" s="72"/>
      <c r="BH340" s="71">
        <v>0</v>
      </c>
      <c r="BI340" s="71">
        <v>0</v>
      </c>
      <c r="BJ340" s="71">
        <v>299.15899999999999</v>
      </c>
      <c r="BK340" s="71">
        <v>0</v>
      </c>
      <c r="BL340" s="71">
        <v>0</v>
      </c>
      <c r="BM340" s="71">
        <v>0</v>
      </c>
      <c r="BN340" s="72"/>
      <c r="BO340" s="71">
        <v>0</v>
      </c>
      <c r="BP340" s="71">
        <v>0</v>
      </c>
      <c r="BQ340" s="71">
        <v>24</v>
      </c>
      <c r="BR340" s="71">
        <v>0</v>
      </c>
      <c r="BS340" s="71">
        <v>0</v>
      </c>
      <c r="BT340" s="71">
        <v>0</v>
      </c>
      <c r="BU340"/>
      <c r="BV340" s="70">
        <v>290.565</v>
      </c>
      <c r="BW340" s="70">
        <v>0</v>
      </c>
      <c r="BX340" s="70">
        <v>8.5939999999999994</v>
      </c>
      <c r="BY340" s="70">
        <v>0</v>
      </c>
      <c r="BZ340" s="70">
        <v>0</v>
      </c>
      <c r="CA340" s="70">
        <v>0</v>
      </c>
      <c r="CB340" s="70">
        <v>0</v>
      </c>
      <c r="CC340" s="70">
        <v>0</v>
      </c>
      <c r="CD340" s="70">
        <v>0</v>
      </c>
    </row>
    <row r="341" spans="1:82">
      <c r="A341" s="70" t="s">
        <v>2004</v>
      </c>
      <c r="B341" s="70">
        <v>204</v>
      </c>
      <c r="C341" s="70">
        <v>18</v>
      </c>
      <c r="D341" s="70">
        <v>12</v>
      </c>
      <c r="E341" s="70">
        <v>2021</v>
      </c>
      <c r="F341" s="70" t="s">
        <v>160</v>
      </c>
      <c r="G341" s="70" t="s">
        <v>1986</v>
      </c>
      <c r="H341" s="70" t="s">
        <v>1987</v>
      </c>
      <c r="I341" s="148"/>
      <c r="J341" s="71">
        <v>900.29945530164923</v>
      </c>
      <c r="K341" s="71">
        <v>7.032513543149391</v>
      </c>
      <c r="L341" s="71">
        <v>23.427362997264282</v>
      </c>
      <c r="M341" s="71">
        <v>117.02088477447855</v>
      </c>
      <c r="N341" s="71">
        <v>136.35721087700017</v>
      </c>
      <c r="O341" s="71">
        <v>107.50763127928894</v>
      </c>
      <c r="P341" s="71">
        <v>100.75708910690039</v>
      </c>
      <c r="Q341" s="71">
        <v>5.9692059247768698</v>
      </c>
      <c r="R341" s="71">
        <v>0</v>
      </c>
      <c r="S341" s="71">
        <v>16.329163280880191</v>
      </c>
      <c r="T341" s="72"/>
      <c r="U341" s="71">
        <v>54470974</v>
      </c>
      <c r="V341" s="71">
        <v>3042</v>
      </c>
      <c r="W341" s="71">
        <v>572</v>
      </c>
      <c r="X341" s="71">
        <v>28265</v>
      </c>
      <c r="Y341" s="71">
        <v>42377</v>
      </c>
      <c r="Z341" s="71">
        <v>79100</v>
      </c>
      <c r="AA341" s="71">
        <v>21684</v>
      </c>
      <c r="AB341" s="71">
        <v>102235</v>
      </c>
      <c r="AC341" s="71">
        <v>0</v>
      </c>
      <c r="AD341" s="71">
        <v>16.329163280880191</v>
      </c>
      <c r="AE341" s="72"/>
      <c r="AF341" s="71">
        <v>551011166.68204272</v>
      </c>
      <c r="AG341" s="71">
        <v>4999095.420252353</v>
      </c>
      <c r="AH341" s="71">
        <v>4084995.4605531753</v>
      </c>
      <c r="AI341" s="71">
        <v>193249210.50330457</v>
      </c>
      <c r="AJ341" s="71">
        <v>200553346.03091729</v>
      </c>
      <c r="AK341" s="71">
        <v>0</v>
      </c>
      <c r="AL341" s="71">
        <v>0</v>
      </c>
      <c r="AM341" s="71">
        <v>13419763.570030732</v>
      </c>
      <c r="AN341" s="71">
        <v>0</v>
      </c>
      <c r="AO341" s="71">
        <v>0</v>
      </c>
      <c r="AP341" s="71">
        <v>967317577.66710079</v>
      </c>
      <c r="AQ341" s="72"/>
      <c r="AR341" s="71">
        <v>3473</v>
      </c>
      <c r="AS341" s="71">
        <v>2185</v>
      </c>
      <c r="AT341" s="71">
        <v>0</v>
      </c>
      <c r="AU341" s="71">
        <v>1</v>
      </c>
      <c r="AV341" s="71">
        <v>0</v>
      </c>
      <c r="AW341" s="71">
        <v>0</v>
      </c>
      <c r="AX341" s="71"/>
      <c r="AY341" s="72"/>
      <c r="AZ341" s="71">
        <v>16226.999999999951</v>
      </c>
      <c r="BA341" s="71">
        <v>155528.29999999999</v>
      </c>
      <c r="BB341" s="71">
        <v>0</v>
      </c>
      <c r="BC341" s="71">
        <v>105</v>
      </c>
      <c r="BD341" s="71">
        <v>0</v>
      </c>
      <c r="BE341" s="71">
        <v>0</v>
      </c>
      <c r="BF341" s="71"/>
      <c r="BG341" s="72"/>
      <c r="BH341" s="71">
        <v>0</v>
      </c>
      <c r="BI341" s="71">
        <v>0</v>
      </c>
      <c r="BJ341" s="71">
        <v>311.05700000000002</v>
      </c>
      <c r="BK341" s="71">
        <v>0</v>
      </c>
      <c r="BL341" s="71">
        <v>0</v>
      </c>
      <c r="BM341" s="71">
        <v>0</v>
      </c>
      <c r="BN341" s="72"/>
      <c r="BO341" s="71">
        <v>0</v>
      </c>
      <c r="BP341" s="71">
        <v>0</v>
      </c>
      <c r="BQ341" s="71">
        <v>25</v>
      </c>
      <c r="BR341" s="71">
        <v>0</v>
      </c>
      <c r="BS341" s="71">
        <v>0</v>
      </c>
      <c r="BT341" s="71">
        <v>0</v>
      </c>
      <c r="BU341"/>
      <c r="BV341" s="70">
        <v>301.22199999999998</v>
      </c>
      <c r="BW341" s="70">
        <v>0</v>
      </c>
      <c r="BX341" s="70">
        <v>9.8350000000000009</v>
      </c>
      <c r="BY341" s="70">
        <v>0</v>
      </c>
      <c r="BZ341" s="70">
        <v>0</v>
      </c>
      <c r="CA341" s="70">
        <v>0</v>
      </c>
      <c r="CB341" s="70">
        <v>0</v>
      </c>
      <c r="CC341" s="70">
        <v>0</v>
      </c>
      <c r="CD341" s="70">
        <v>0</v>
      </c>
    </row>
    <row r="342" spans="1:82">
      <c r="A342" s="70" t="s">
        <v>2005</v>
      </c>
      <c r="B342" s="70">
        <v>204</v>
      </c>
      <c r="C342" s="70">
        <v>19</v>
      </c>
      <c r="D342" s="70">
        <v>12</v>
      </c>
      <c r="E342" s="70">
        <v>2022</v>
      </c>
      <c r="F342" s="70" t="s">
        <v>161</v>
      </c>
      <c r="G342" s="70" t="s">
        <v>1986</v>
      </c>
      <c r="H342" s="70" t="s">
        <v>1987</v>
      </c>
      <c r="I342" s="148"/>
      <c r="J342" s="71">
        <v>947.05050152512138</v>
      </c>
      <c r="K342" s="71">
        <v>6.309389659286099</v>
      </c>
      <c r="L342" s="71">
        <v>21.550137490466074</v>
      </c>
      <c r="M342" s="71">
        <v>112.48371673639029</v>
      </c>
      <c r="N342" s="71">
        <v>144.3610737787678</v>
      </c>
      <c r="O342" s="71">
        <v>113.26752096001104</v>
      </c>
      <c r="P342" s="71">
        <v>99.102287188563878</v>
      </c>
      <c r="Q342" s="71">
        <v>5.9815292177748045</v>
      </c>
      <c r="R342" s="71">
        <v>0</v>
      </c>
      <c r="S342" s="71">
        <v>14.133392799199241</v>
      </c>
      <c r="T342" s="72"/>
      <c r="U342" s="71">
        <v>66112313</v>
      </c>
      <c r="V342" s="71">
        <v>3042</v>
      </c>
      <c r="W342" s="71">
        <v>572</v>
      </c>
      <c r="X342" s="71">
        <v>28265</v>
      </c>
      <c r="Y342" s="71">
        <v>42928</v>
      </c>
      <c r="Z342" s="71">
        <v>79180</v>
      </c>
      <c r="AA342" s="71">
        <v>21653</v>
      </c>
      <c r="AB342" s="71">
        <v>101606</v>
      </c>
      <c r="AC342" s="71">
        <v>0</v>
      </c>
      <c r="AD342" s="71">
        <v>14.133392799199241</v>
      </c>
      <c r="AE342" s="72"/>
      <c r="AF342" s="71">
        <v>598264287.44302011</v>
      </c>
      <c r="AG342" s="71">
        <v>4743058.4722463666</v>
      </c>
      <c r="AH342" s="71">
        <v>4451090.5033719959</v>
      </c>
      <c r="AI342" s="71">
        <v>182271446.4282189</v>
      </c>
      <c r="AJ342" s="71">
        <v>219659437.36529174</v>
      </c>
      <c r="AK342" s="71">
        <v>0</v>
      </c>
      <c r="AL342" s="71">
        <v>0</v>
      </c>
      <c r="AM342" s="71">
        <v>13120107.875529382</v>
      </c>
      <c r="AN342" s="71">
        <v>0</v>
      </c>
      <c r="AO342" s="71">
        <v>0</v>
      </c>
      <c r="AP342" s="71">
        <v>1022509428.0876784</v>
      </c>
      <c r="AQ342" s="72"/>
      <c r="AR342" s="71">
        <v>3676</v>
      </c>
      <c r="AS342" s="71">
        <v>2300</v>
      </c>
      <c r="AT342" s="71">
        <v>0</v>
      </c>
      <c r="AU342" s="71">
        <v>1</v>
      </c>
      <c r="AV342" s="71">
        <v>0</v>
      </c>
      <c r="AW342" s="71">
        <v>0</v>
      </c>
      <c r="AX342" s="71"/>
      <c r="AY342" s="72"/>
      <c r="AZ342" s="71">
        <v>17558.699999999935</v>
      </c>
      <c r="BA342" s="71">
        <v>163082.30000000005</v>
      </c>
      <c r="BB342" s="71">
        <v>0</v>
      </c>
      <c r="BC342" s="71">
        <v>105</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2006</v>
      </c>
      <c r="B343" s="70">
        <v>204</v>
      </c>
      <c r="C343" s="70">
        <v>20</v>
      </c>
      <c r="D343" s="70">
        <v>12</v>
      </c>
      <c r="E343" s="70">
        <v>2023</v>
      </c>
      <c r="F343" s="70" t="s">
        <v>1539</v>
      </c>
      <c r="G343" s="70" t="s">
        <v>1986</v>
      </c>
      <c r="H343" s="70" t="s">
        <v>1987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3876</v>
      </c>
      <c r="AS343" s="71">
        <v>2333</v>
      </c>
      <c r="AT343" s="71">
        <v>0</v>
      </c>
      <c r="AU343" s="71">
        <v>1</v>
      </c>
      <c r="AV343" s="71">
        <v>0</v>
      </c>
      <c r="AW343" s="71">
        <v>0</v>
      </c>
      <c r="AX343" s="71"/>
      <c r="AY343" s="72"/>
      <c r="AZ343" s="71">
        <v>18814.799999999897</v>
      </c>
      <c r="BA343" s="71">
        <v>166095.70000000004</v>
      </c>
      <c r="BB343" s="71">
        <v>0</v>
      </c>
      <c r="BC343" s="71">
        <v>105</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2007</v>
      </c>
      <c r="B344" s="70">
        <v>204</v>
      </c>
      <c r="C344" s="70">
        <v>21</v>
      </c>
      <c r="D344" s="70">
        <v>12</v>
      </c>
      <c r="E344" s="70">
        <v>2024</v>
      </c>
      <c r="F344" s="70" t="s">
        <v>1554</v>
      </c>
      <c r="G344" s="70" t="s">
        <v>1986</v>
      </c>
      <c r="H344" s="70" t="s">
        <v>1987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2008</v>
      </c>
      <c r="B345" s="70">
        <v>477</v>
      </c>
      <c r="C345" s="70">
        <v>1</v>
      </c>
      <c r="D345" s="70">
        <v>29</v>
      </c>
      <c r="E345" s="70">
        <v>1990</v>
      </c>
      <c r="F345" s="70" t="s">
        <v>787</v>
      </c>
      <c r="G345" s="70" t="s">
        <v>2009</v>
      </c>
      <c r="H345" s="70" t="s">
        <v>2010</v>
      </c>
      <c r="I345" s="148"/>
      <c r="J345" s="71">
        <v>20.578321915638139</v>
      </c>
      <c r="K345" s="71">
        <v>13.391665753464229</v>
      </c>
      <c r="L345" s="71">
        <v>0.47486023503599278</v>
      </c>
      <c r="M345" s="71">
        <v>99.96228662685526</v>
      </c>
      <c r="N345" s="71">
        <v>106.4287458187389</v>
      </c>
      <c r="O345" s="71">
        <v>63.032489458631836</v>
      </c>
      <c r="P345" s="71">
        <v>49.285227588411338</v>
      </c>
      <c r="Q345" s="71">
        <v>4.6749296349024902</v>
      </c>
      <c r="R345" s="71">
        <v>0</v>
      </c>
      <c r="S345" s="71">
        <v>4.7811162346469809</v>
      </c>
      <c r="T345" s="72"/>
      <c r="U345" s="71">
        <v>972245</v>
      </c>
      <c r="V345" s="71">
        <v>3127</v>
      </c>
      <c r="W345" s="71">
        <v>5</v>
      </c>
      <c r="X345" s="71">
        <v>21673</v>
      </c>
      <c r="Y345" s="71">
        <v>24467</v>
      </c>
      <c r="Z345" s="71">
        <v>25926</v>
      </c>
      <c r="AA345" s="71">
        <v>11967</v>
      </c>
      <c r="AB345" s="71">
        <v>75905</v>
      </c>
      <c r="AC345" s="71">
        <v>0</v>
      </c>
      <c r="AD345" s="71">
        <v>4.7811162346469809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2011</v>
      </c>
      <c r="B346" s="70">
        <v>478</v>
      </c>
      <c r="C346" s="70">
        <v>2</v>
      </c>
      <c r="D346" s="70">
        <v>29</v>
      </c>
      <c r="E346" s="70">
        <v>2005</v>
      </c>
      <c r="F346" s="70" t="s">
        <v>789</v>
      </c>
      <c r="G346" s="70" t="s">
        <v>2009</v>
      </c>
      <c r="H346" s="70" t="s">
        <v>2010</v>
      </c>
      <c r="I346" s="148"/>
      <c r="J346" s="71">
        <v>11.849880053406791</v>
      </c>
      <c r="K346" s="71">
        <v>10.693816747882069</v>
      </c>
      <c r="L346" s="71">
        <v>0.55201456389853243</v>
      </c>
      <c r="M346" s="71">
        <v>245.34399329029691</v>
      </c>
      <c r="N346" s="71">
        <v>177.264279360377</v>
      </c>
      <c r="O346" s="71">
        <v>95.924908014310375</v>
      </c>
      <c r="P346" s="71">
        <v>62.088908333698519</v>
      </c>
      <c r="Q346" s="71">
        <v>5.2476160385221498</v>
      </c>
      <c r="R346" s="71">
        <v>0</v>
      </c>
      <c r="S346" s="71">
        <v>7.3866570236586746</v>
      </c>
      <c r="T346" s="72"/>
      <c r="U346" s="71">
        <v>483411</v>
      </c>
      <c r="V346" s="71">
        <v>2836</v>
      </c>
      <c r="W346" s="71">
        <v>6</v>
      </c>
      <c r="X346" s="71">
        <v>22869</v>
      </c>
      <c r="Y346" s="71">
        <v>35753</v>
      </c>
      <c r="Z346" s="71">
        <v>45657</v>
      </c>
      <c r="AA346" s="71">
        <v>12347</v>
      </c>
      <c r="AB346" s="71">
        <v>89072</v>
      </c>
      <c r="AC346" s="71">
        <v>0</v>
      </c>
      <c r="AD346" s="71">
        <v>7.3866570236586746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2012</v>
      </c>
      <c r="B347" s="70">
        <v>479</v>
      </c>
      <c r="C347" s="70">
        <v>3</v>
      </c>
      <c r="D347" s="70">
        <v>29</v>
      </c>
      <c r="E347" s="70">
        <v>2006</v>
      </c>
      <c r="F347" s="70" t="s">
        <v>790</v>
      </c>
      <c r="G347" s="70" t="s">
        <v>2009</v>
      </c>
      <c r="H347" s="70" t="s">
        <v>2010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2013</v>
      </c>
      <c r="B348" s="70">
        <v>480</v>
      </c>
      <c r="C348" s="70">
        <v>4</v>
      </c>
      <c r="D348" s="70">
        <v>29</v>
      </c>
      <c r="E348" s="70">
        <v>2007</v>
      </c>
      <c r="F348" s="70" t="s">
        <v>791</v>
      </c>
      <c r="G348" s="70" t="s">
        <v>2009</v>
      </c>
      <c r="H348" s="70" t="s">
        <v>2010</v>
      </c>
      <c r="I348" s="148"/>
      <c r="J348" s="71">
        <v>16.615204622259881</v>
      </c>
      <c r="K348" s="71">
        <v>9.7352406181239211</v>
      </c>
      <c r="L348" s="71">
        <v>0.22596194961621549</v>
      </c>
      <c r="M348" s="71">
        <v>201.16437599359779</v>
      </c>
      <c r="N348" s="71">
        <v>162.18061645733789</v>
      </c>
      <c r="O348" s="71">
        <v>93.609167904281449</v>
      </c>
      <c r="P348" s="71">
        <v>62.171654671471273</v>
      </c>
      <c r="Q348" s="71">
        <v>5.6349642427910496</v>
      </c>
      <c r="R348" s="71">
        <v>0</v>
      </c>
      <c r="S348" s="71">
        <v>10.686307850889049</v>
      </c>
      <c r="T348" s="72"/>
      <c r="U348" s="71">
        <v>745088</v>
      </c>
      <c r="V348" s="71">
        <v>2617</v>
      </c>
      <c r="W348" s="71">
        <v>3</v>
      </c>
      <c r="X348" s="71">
        <v>26039</v>
      </c>
      <c r="Y348" s="71">
        <v>36838</v>
      </c>
      <c r="Z348" s="71">
        <v>46317</v>
      </c>
      <c r="AA348" s="71">
        <v>12175</v>
      </c>
      <c r="AB348" s="71">
        <v>90589</v>
      </c>
      <c r="AC348" s="71">
        <v>0</v>
      </c>
      <c r="AD348" s="71">
        <v>10.686307850889049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2014</v>
      </c>
      <c r="B349" s="70">
        <v>481</v>
      </c>
      <c r="C349" s="70">
        <v>5</v>
      </c>
      <c r="D349" s="70">
        <v>29</v>
      </c>
      <c r="E349" s="70">
        <v>2008</v>
      </c>
      <c r="F349" s="70" t="s">
        <v>792</v>
      </c>
      <c r="G349" s="1064" t="s">
        <v>2009</v>
      </c>
      <c r="H349" s="70" t="s">
        <v>2010</v>
      </c>
      <c r="I349" s="148"/>
      <c r="J349" s="71">
        <v>14.12534215239684</v>
      </c>
      <c r="K349" s="71">
        <v>7.5365943097830321</v>
      </c>
      <c r="L349" s="71">
        <v>0.20528189924161949</v>
      </c>
      <c r="M349" s="71">
        <v>224.85542894027679</v>
      </c>
      <c r="N349" s="71">
        <v>173.66991714029959</v>
      </c>
      <c r="O349" s="71">
        <v>91.5636148217948</v>
      </c>
      <c r="P349" s="71">
        <v>61.31019518986237</v>
      </c>
      <c r="Q349" s="71">
        <v>5.5850888883565304</v>
      </c>
      <c r="R349" s="71">
        <v>0</v>
      </c>
      <c r="S349" s="71">
        <v>10.696879124534609</v>
      </c>
      <c r="T349" s="72"/>
      <c r="U349" s="71">
        <v>733422</v>
      </c>
      <c r="V349" s="71">
        <v>2617</v>
      </c>
      <c r="W349" s="71">
        <v>3</v>
      </c>
      <c r="X349" s="71">
        <v>26039</v>
      </c>
      <c r="Y349" s="71">
        <v>37325</v>
      </c>
      <c r="Z349" s="71">
        <v>46895</v>
      </c>
      <c r="AA349" s="71">
        <v>12020</v>
      </c>
      <c r="AB349" s="71">
        <v>91264</v>
      </c>
      <c r="AC349" s="71">
        <v>0</v>
      </c>
      <c r="AD349" s="71">
        <v>10.696879124534609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2015</v>
      </c>
      <c r="B350" s="70">
        <v>482</v>
      </c>
      <c r="C350" s="70">
        <v>6</v>
      </c>
      <c r="D350" s="70">
        <v>29</v>
      </c>
      <c r="E350" s="70">
        <v>2009</v>
      </c>
      <c r="F350" s="70" t="s">
        <v>176</v>
      </c>
      <c r="G350" s="1064" t="s">
        <v>2009</v>
      </c>
      <c r="H350" s="70" t="s">
        <v>2010</v>
      </c>
      <c r="I350" s="148"/>
      <c r="J350" s="71">
        <v>14.373839652162649</v>
      </c>
      <c r="K350" s="71">
        <v>8.5007257661388387</v>
      </c>
      <c r="L350" s="71">
        <v>0</v>
      </c>
      <c r="M350" s="71">
        <v>208.95533534136169</v>
      </c>
      <c r="N350" s="71">
        <v>157.91046997501991</v>
      </c>
      <c r="O350" s="71">
        <v>94.642311469562614</v>
      </c>
      <c r="P350" s="71">
        <v>59.462491920439547</v>
      </c>
      <c r="Q350" s="71">
        <v>5.3669714050247999</v>
      </c>
      <c r="R350" s="71">
        <v>0</v>
      </c>
      <c r="S350" s="71">
        <v>10.11544561171565</v>
      </c>
      <c r="T350" s="72"/>
      <c r="U350" s="71">
        <v>668066</v>
      </c>
      <c r="V350" s="71">
        <v>2946</v>
      </c>
      <c r="W350" s="71">
        <v>0</v>
      </c>
      <c r="X350" s="71">
        <v>27003</v>
      </c>
      <c r="Y350" s="71">
        <v>38067</v>
      </c>
      <c r="Z350" s="71">
        <v>47844</v>
      </c>
      <c r="AA350" s="71">
        <v>11968</v>
      </c>
      <c r="AB350" s="71">
        <v>92062</v>
      </c>
      <c r="AC350" s="71">
        <v>0</v>
      </c>
      <c r="AD350" s="71">
        <v>10.11544561171565</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8.6199999999999992</v>
      </c>
      <c r="BK350" s="71">
        <v>0</v>
      </c>
      <c r="BL350" s="71">
        <v>25.150000000000002</v>
      </c>
      <c r="BM350" s="71">
        <v>0</v>
      </c>
      <c r="BN350" s="72"/>
      <c r="BO350" s="71">
        <v>0</v>
      </c>
      <c r="BP350" s="71">
        <v>0</v>
      </c>
      <c r="BQ350" s="71">
        <v>1</v>
      </c>
      <c r="BR350" s="71">
        <v>0</v>
      </c>
      <c r="BS350" s="71">
        <v>4</v>
      </c>
      <c r="BT350" s="71">
        <v>0</v>
      </c>
      <c r="BU350"/>
      <c r="BV350" s="70">
        <v>33.770000000000003</v>
      </c>
      <c r="BW350" s="70">
        <v>0</v>
      </c>
      <c r="BX350" s="70">
        <v>0</v>
      </c>
      <c r="BY350" s="70">
        <v>0</v>
      </c>
      <c r="BZ350" s="70">
        <v>0</v>
      </c>
      <c r="CA350" s="70">
        <v>0</v>
      </c>
      <c r="CB350" s="70">
        <v>0</v>
      </c>
      <c r="CC350" s="70">
        <v>0</v>
      </c>
      <c r="CD350" s="70">
        <v>0</v>
      </c>
    </row>
    <row r="351" spans="1:82">
      <c r="A351" s="70" t="s">
        <v>2016</v>
      </c>
      <c r="B351" s="70">
        <v>483</v>
      </c>
      <c r="C351" s="70">
        <v>7</v>
      </c>
      <c r="D351" s="70">
        <v>29</v>
      </c>
      <c r="E351" s="70">
        <v>2010</v>
      </c>
      <c r="F351" s="70" t="s">
        <v>177</v>
      </c>
      <c r="G351" s="70" t="s">
        <v>2009</v>
      </c>
      <c r="H351" s="70" t="s">
        <v>2010</v>
      </c>
      <c r="I351" s="148"/>
      <c r="J351" s="71">
        <v>11.216994126675701</v>
      </c>
      <c r="K351" s="71">
        <v>9.0123290226115564</v>
      </c>
      <c r="L351" s="71">
        <v>0</v>
      </c>
      <c r="M351" s="71">
        <v>216.6280980638368</v>
      </c>
      <c r="N351" s="71">
        <v>168.859333661384</v>
      </c>
      <c r="O351" s="71">
        <v>95.962873637275663</v>
      </c>
      <c r="P351" s="71">
        <v>60.440283918680443</v>
      </c>
      <c r="Q351" s="71">
        <v>5.6255966877114503</v>
      </c>
      <c r="R351" s="71">
        <v>0</v>
      </c>
      <c r="S351" s="71">
        <v>12.92772500121117</v>
      </c>
      <c r="T351" s="72"/>
      <c r="U351" s="71">
        <v>591152</v>
      </c>
      <c r="V351" s="71">
        <v>2946</v>
      </c>
      <c r="W351" s="71">
        <v>0</v>
      </c>
      <c r="X351" s="71">
        <v>27003</v>
      </c>
      <c r="Y351" s="71">
        <v>38567</v>
      </c>
      <c r="Z351" s="71">
        <v>48737</v>
      </c>
      <c r="AA351" s="71">
        <v>11861</v>
      </c>
      <c r="AB351" s="71">
        <v>92467</v>
      </c>
      <c r="AC351" s="71">
        <v>0</v>
      </c>
      <c r="AD351" s="71">
        <v>12.92772500121117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8.6159999999999997</v>
      </c>
      <c r="BK351" s="71">
        <v>0</v>
      </c>
      <c r="BL351" s="71">
        <v>28.687999999999999</v>
      </c>
      <c r="BM351" s="71">
        <v>0</v>
      </c>
      <c r="BN351" s="72"/>
      <c r="BO351" s="71">
        <v>0</v>
      </c>
      <c r="BP351" s="71">
        <v>0</v>
      </c>
      <c r="BQ351" s="71">
        <v>1</v>
      </c>
      <c r="BR351" s="71">
        <v>0</v>
      </c>
      <c r="BS351" s="71">
        <v>4</v>
      </c>
      <c r="BT351" s="71">
        <v>0</v>
      </c>
      <c r="BU351"/>
      <c r="BV351" s="70">
        <v>37.304000000000002</v>
      </c>
      <c r="BW351" s="70">
        <v>0</v>
      </c>
      <c r="BX351" s="70">
        <v>0</v>
      </c>
      <c r="BY351" s="70">
        <v>0</v>
      </c>
      <c r="BZ351" s="70">
        <v>0</v>
      </c>
      <c r="CA351" s="70">
        <v>0</v>
      </c>
      <c r="CB351" s="70">
        <v>0</v>
      </c>
      <c r="CC351" s="70">
        <v>0</v>
      </c>
      <c r="CD351" s="70">
        <v>0</v>
      </c>
    </row>
    <row r="352" spans="1:82">
      <c r="A352" s="70" t="s">
        <v>2017</v>
      </c>
      <c r="B352" s="70">
        <v>484</v>
      </c>
      <c r="C352" s="70">
        <v>8</v>
      </c>
      <c r="D352" s="70">
        <v>29</v>
      </c>
      <c r="E352" s="70">
        <v>2011</v>
      </c>
      <c r="F352" s="70" t="s">
        <v>178</v>
      </c>
      <c r="G352" s="70" t="s">
        <v>2009</v>
      </c>
      <c r="H352" s="70" t="s">
        <v>2010</v>
      </c>
      <c r="I352" s="148"/>
      <c r="J352" s="71">
        <v>27.5613836005945</v>
      </c>
      <c r="K352" s="71">
        <v>10.18226540101487</v>
      </c>
      <c r="L352" s="71">
        <v>0</v>
      </c>
      <c r="M352" s="71">
        <v>210.8699901127103</v>
      </c>
      <c r="N352" s="71">
        <v>177.86612510132889</v>
      </c>
      <c r="O352" s="71">
        <v>95.843755481925953</v>
      </c>
      <c r="P352" s="71">
        <v>58.367059021988666</v>
      </c>
      <c r="Q352" s="71">
        <v>6.5791678461335499</v>
      </c>
      <c r="R352" s="71">
        <v>0</v>
      </c>
      <c r="S352" s="71">
        <v>11.52306692160291</v>
      </c>
      <c r="T352" s="72"/>
      <c r="U352" s="71">
        <v>1541274</v>
      </c>
      <c r="V352" s="71">
        <v>2946</v>
      </c>
      <c r="W352" s="71">
        <v>0</v>
      </c>
      <c r="X352" s="71">
        <v>27003</v>
      </c>
      <c r="Y352" s="71">
        <v>39396</v>
      </c>
      <c r="Z352" s="71">
        <v>49734</v>
      </c>
      <c r="AA352" s="71">
        <v>11795</v>
      </c>
      <c r="AB352" s="71">
        <v>93751</v>
      </c>
      <c r="AC352" s="71">
        <v>0</v>
      </c>
      <c r="AD352" s="71">
        <v>11.52306692160291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8.7439999999999998</v>
      </c>
      <c r="BK352" s="71">
        <v>0</v>
      </c>
      <c r="BL352" s="71">
        <v>28.818000000000001</v>
      </c>
      <c r="BM352" s="71">
        <v>0</v>
      </c>
      <c r="BN352" s="72"/>
      <c r="BO352" s="71">
        <v>0</v>
      </c>
      <c r="BP352" s="71">
        <v>0</v>
      </c>
      <c r="BQ352" s="71">
        <v>1</v>
      </c>
      <c r="BR352" s="71">
        <v>0</v>
      </c>
      <c r="BS352" s="71">
        <v>4</v>
      </c>
      <c r="BT352" s="71">
        <v>0</v>
      </c>
      <c r="BU352"/>
      <c r="BV352" s="70">
        <v>37.561999999999998</v>
      </c>
      <c r="BW352" s="70">
        <v>0</v>
      </c>
      <c r="BX352" s="70">
        <v>0</v>
      </c>
      <c r="BY352" s="70">
        <v>0</v>
      </c>
      <c r="BZ352" s="70">
        <v>0</v>
      </c>
      <c r="CA352" s="70">
        <v>0</v>
      </c>
      <c r="CB352" s="70">
        <v>0</v>
      </c>
      <c r="CC352" s="70">
        <v>0</v>
      </c>
      <c r="CD352" s="70">
        <v>0</v>
      </c>
    </row>
    <row r="353" spans="1:82">
      <c r="A353" s="70" t="s">
        <v>2018</v>
      </c>
      <c r="B353" s="70">
        <v>485</v>
      </c>
      <c r="C353" s="70">
        <v>9</v>
      </c>
      <c r="D353" s="70">
        <v>29</v>
      </c>
      <c r="E353" s="70">
        <v>2012</v>
      </c>
      <c r="F353" s="70" t="s">
        <v>179</v>
      </c>
      <c r="G353" s="70" t="s">
        <v>2009</v>
      </c>
      <c r="H353" s="70" t="s">
        <v>2010</v>
      </c>
      <c r="I353" s="148"/>
      <c r="J353" s="71">
        <v>8.1169517257444213</v>
      </c>
      <c r="K353" s="71">
        <v>9.0116017621998452</v>
      </c>
      <c r="L353" s="71">
        <v>0</v>
      </c>
      <c r="M353" s="71">
        <v>218.5729231567654</v>
      </c>
      <c r="N353" s="71">
        <v>157.22185667923651</v>
      </c>
      <c r="O353" s="71">
        <v>97.984257613212407</v>
      </c>
      <c r="P353" s="71">
        <v>57.723722701023846</v>
      </c>
      <c r="Q353" s="71">
        <v>7.24039088430363</v>
      </c>
      <c r="R353" s="71">
        <v>0</v>
      </c>
      <c r="S353" s="71">
        <v>13.13200163377887</v>
      </c>
      <c r="T353" s="72"/>
      <c r="U353" s="71">
        <v>511120</v>
      </c>
      <c r="V353" s="71">
        <v>2946</v>
      </c>
      <c r="W353" s="71">
        <v>0</v>
      </c>
      <c r="X353" s="71">
        <v>27003</v>
      </c>
      <c r="Y353" s="71">
        <v>40008</v>
      </c>
      <c r="Z353" s="71">
        <v>51248</v>
      </c>
      <c r="AA353" s="71">
        <v>11599</v>
      </c>
      <c r="AB353" s="71">
        <v>94961</v>
      </c>
      <c r="AC353" s="71">
        <v>0</v>
      </c>
      <c r="AD353" s="71">
        <v>13.13200163377887</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8.8550000000000004</v>
      </c>
      <c r="BK353" s="71">
        <v>0</v>
      </c>
      <c r="BL353" s="71">
        <v>19.97</v>
      </c>
      <c r="BM353" s="71">
        <v>0</v>
      </c>
      <c r="BN353" s="72"/>
      <c r="BO353" s="71">
        <v>0</v>
      </c>
      <c r="BP353" s="71">
        <v>0</v>
      </c>
      <c r="BQ353" s="71">
        <v>1</v>
      </c>
      <c r="BR353" s="71">
        <v>0</v>
      </c>
      <c r="BS353" s="71">
        <v>3</v>
      </c>
      <c r="BT353" s="71">
        <v>0</v>
      </c>
      <c r="BU353"/>
      <c r="BV353" s="70">
        <v>28.824999999999999</v>
      </c>
      <c r="BW353" s="70">
        <v>0</v>
      </c>
      <c r="BX353" s="70">
        <v>0</v>
      </c>
      <c r="BY353" s="70">
        <v>0</v>
      </c>
      <c r="BZ353" s="70">
        <v>0</v>
      </c>
      <c r="CA353" s="70">
        <v>0</v>
      </c>
      <c r="CB353" s="70">
        <v>0</v>
      </c>
      <c r="CC353" s="70">
        <v>0</v>
      </c>
      <c r="CD353" s="70">
        <v>0</v>
      </c>
    </row>
    <row r="354" spans="1:82">
      <c r="A354" s="70" t="s">
        <v>2019</v>
      </c>
      <c r="B354" s="70">
        <v>486</v>
      </c>
      <c r="C354" s="70">
        <v>10</v>
      </c>
      <c r="D354" s="70">
        <v>29</v>
      </c>
      <c r="E354" s="70">
        <v>2013</v>
      </c>
      <c r="F354" s="70" t="s">
        <v>180</v>
      </c>
      <c r="G354" s="70" t="s">
        <v>2009</v>
      </c>
      <c r="H354" s="70" t="s">
        <v>2010</v>
      </c>
      <c r="I354" s="148"/>
      <c r="J354" s="71">
        <v>8.6746797695074278</v>
      </c>
      <c r="K354" s="71">
        <v>8.3723023203259643</v>
      </c>
      <c r="L354" s="71">
        <v>0</v>
      </c>
      <c r="M354" s="71">
        <v>225.61294908582141</v>
      </c>
      <c r="N354" s="71">
        <v>159.62936776530469</v>
      </c>
      <c r="O354" s="71">
        <v>96.889535175231416</v>
      </c>
      <c r="P354" s="71">
        <v>57.141967879591171</v>
      </c>
      <c r="Q354" s="71">
        <v>7.4193399288477098</v>
      </c>
      <c r="R354" s="71">
        <v>0</v>
      </c>
      <c r="S354" s="71">
        <v>12.256872671376151</v>
      </c>
      <c r="T354" s="72"/>
      <c r="U354" s="71">
        <v>527349</v>
      </c>
      <c r="V354" s="71">
        <v>2946</v>
      </c>
      <c r="W354" s="71">
        <v>0</v>
      </c>
      <c r="X354" s="71">
        <v>27003</v>
      </c>
      <c r="Y354" s="71">
        <v>40603</v>
      </c>
      <c r="Z354" s="71">
        <v>52938</v>
      </c>
      <c r="AA354" s="71">
        <v>11439</v>
      </c>
      <c r="AB354" s="71">
        <v>95913</v>
      </c>
      <c r="AC354" s="71">
        <v>0</v>
      </c>
      <c r="AD354" s="71">
        <v>12.256872671376151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8.7530000000000001</v>
      </c>
      <c r="BK354" s="71">
        <v>0</v>
      </c>
      <c r="BL354" s="71">
        <v>29.504999999999999</v>
      </c>
      <c r="BM354" s="71">
        <v>0</v>
      </c>
      <c r="BN354" s="72"/>
      <c r="BO354" s="71">
        <v>0</v>
      </c>
      <c r="BP354" s="71">
        <v>0</v>
      </c>
      <c r="BQ354" s="71">
        <v>1</v>
      </c>
      <c r="BR354" s="71">
        <v>0</v>
      </c>
      <c r="BS354" s="71">
        <v>4</v>
      </c>
      <c r="BT354" s="71">
        <v>0</v>
      </c>
      <c r="BU354"/>
      <c r="BV354" s="70">
        <v>38.258000000000003</v>
      </c>
      <c r="BW354" s="70">
        <v>0</v>
      </c>
      <c r="BX354" s="70">
        <v>0</v>
      </c>
      <c r="BY354" s="70">
        <v>0</v>
      </c>
      <c r="BZ354" s="70">
        <v>0</v>
      </c>
      <c r="CA354" s="70">
        <v>0</v>
      </c>
      <c r="CB354" s="70">
        <v>0</v>
      </c>
      <c r="CC354" s="70">
        <v>0</v>
      </c>
      <c r="CD354" s="70">
        <v>0</v>
      </c>
    </row>
    <row r="355" spans="1:82">
      <c r="A355" s="70" t="s">
        <v>2020</v>
      </c>
      <c r="B355" s="70">
        <v>487</v>
      </c>
      <c r="C355" s="70">
        <v>11</v>
      </c>
      <c r="D355" s="70">
        <v>29</v>
      </c>
      <c r="E355" s="70">
        <v>2014</v>
      </c>
      <c r="F355" s="70" t="s">
        <v>181</v>
      </c>
      <c r="G355" s="70" t="s">
        <v>2009</v>
      </c>
      <c r="H355" s="70" t="s">
        <v>2010</v>
      </c>
      <c r="I355" s="148"/>
      <c r="J355" s="71">
        <v>8.9757164379248131</v>
      </c>
      <c r="K355" s="71">
        <v>9.3679612320152952</v>
      </c>
      <c r="L355" s="71">
        <v>2.7825601715596502</v>
      </c>
      <c r="M355" s="71">
        <v>222.49655021283669</v>
      </c>
      <c r="N355" s="71">
        <v>162.4369076849498</v>
      </c>
      <c r="O355" s="71">
        <v>94.087409355486756</v>
      </c>
      <c r="P355" s="71">
        <v>56.861530259651076</v>
      </c>
      <c r="Q355" s="71">
        <v>7.1740778011405704</v>
      </c>
      <c r="R355" s="71">
        <v>0</v>
      </c>
      <c r="S355" s="71">
        <v>14.440297194531141</v>
      </c>
      <c r="T355" s="72"/>
      <c r="U355" s="71">
        <v>538173</v>
      </c>
      <c r="V355" s="71">
        <v>3023</v>
      </c>
      <c r="W355" s="71">
        <v>58</v>
      </c>
      <c r="X355" s="71">
        <v>30140</v>
      </c>
      <c r="Y355" s="71">
        <v>41208</v>
      </c>
      <c r="Z355" s="71">
        <v>54143</v>
      </c>
      <c r="AA355" s="71">
        <v>11324</v>
      </c>
      <c r="AB355" s="71">
        <v>96663</v>
      </c>
      <c r="AC355" s="71">
        <v>0</v>
      </c>
      <c r="AD355" s="71">
        <v>14.440297194531141</v>
      </c>
      <c r="AE355" s="72"/>
      <c r="AF355" s="71"/>
      <c r="AG355" s="71"/>
      <c r="AH355" s="71"/>
      <c r="AI355" s="71"/>
      <c r="AJ355" s="71"/>
      <c r="AK355" s="71"/>
      <c r="AL355" s="71"/>
      <c r="AM355" s="71"/>
      <c r="AN355" s="71"/>
      <c r="AO355" s="71"/>
      <c r="AP355" s="71"/>
      <c r="AQ355" s="72"/>
      <c r="AR355" s="71">
        <v>967</v>
      </c>
      <c r="AS355" s="71">
        <v>362</v>
      </c>
      <c r="AT355" s="71">
        <v>0</v>
      </c>
      <c r="AU355" s="71">
        <v>0</v>
      </c>
      <c r="AV355" s="71">
        <v>0</v>
      </c>
      <c r="AW355" s="71">
        <v>0</v>
      </c>
      <c r="AX355" s="71"/>
      <c r="AY355" s="72"/>
      <c r="AZ355" s="71">
        <v>4464.8760000000002</v>
      </c>
      <c r="BA355" s="71">
        <v>5680.5649999999996</v>
      </c>
      <c r="BB355" s="71">
        <v>0</v>
      </c>
      <c r="BC355" s="71">
        <v>0</v>
      </c>
      <c r="BD355" s="71">
        <v>0</v>
      </c>
      <c r="BE355" s="71">
        <v>0</v>
      </c>
      <c r="BF355" s="71"/>
      <c r="BG355" s="72"/>
      <c r="BH355" s="71">
        <v>0</v>
      </c>
      <c r="BI355" s="71">
        <v>0</v>
      </c>
      <c r="BJ355" s="71">
        <v>8.5180000000000007</v>
      </c>
      <c r="BK355" s="71">
        <v>0</v>
      </c>
      <c r="BL355" s="71">
        <v>25.277999999999999</v>
      </c>
      <c r="BM355" s="71">
        <v>0</v>
      </c>
      <c r="BN355" s="72"/>
      <c r="BO355" s="71">
        <v>0</v>
      </c>
      <c r="BP355" s="71">
        <v>0</v>
      </c>
      <c r="BQ355" s="71">
        <v>1</v>
      </c>
      <c r="BR355" s="71">
        <v>0</v>
      </c>
      <c r="BS355" s="71">
        <v>3</v>
      </c>
      <c r="BT355" s="71">
        <v>0</v>
      </c>
      <c r="BU355"/>
      <c r="BV355" s="70">
        <v>33.795999999999999</v>
      </c>
      <c r="BW355" s="70">
        <v>0</v>
      </c>
      <c r="BX355" s="70">
        <v>0</v>
      </c>
      <c r="BY355" s="70">
        <v>0</v>
      </c>
      <c r="BZ355" s="70">
        <v>0</v>
      </c>
      <c r="CA355" s="70">
        <v>0</v>
      </c>
      <c r="CB355" s="70">
        <v>0</v>
      </c>
      <c r="CC355" s="70">
        <v>0</v>
      </c>
      <c r="CD355" s="70">
        <v>0</v>
      </c>
    </row>
    <row r="356" spans="1:82">
      <c r="A356" s="70" t="s">
        <v>2021</v>
      </c>
      <c r="B356" s="70">
        <v>488</v>
      </c>
      <c r="C356" s="70">
        <v>12</v>
      </c>
      <c r="D356" s="70">
        <v>29</v>
      </c>
      <c r="E356" s="70">
        <v>2015</v>
      </c>
      <c r="F356" s="70" t="s">
        <v>182</v>
      </c>
      <c r="G356" s="70" t="s">
        <v>2009</v>
      </c>
      <c r="H356" s="70" t="s">
        <v>2010</v>
      </c>
      <c r="I356" s="148"/>
      <c r="J356" s="71">
        <v>29.572153891199111</v>
      </c>
      <c r="K356" s="71">
        <v>9.3167938918222806</v>
      </c>
      <c r="L356" s="71">
        <v>3.195896294516094</v>
      </c>
      <c r="M356" s="71">
        <v>201.43310211294241</v>
      </c>
      <c r="N356" s="71">
        <v>156.55028063204179</v>
      </c>
      <c r="O356" s="71">
        <v>94.875599199065306</v>
      </c>
      <c r="P356" s="71">
        <v>56.434076348339765</v>
      </c>
      <c r="Q356" s="71">
        <v>7.0844251447308002</v>
      </c>
      <c r="R356" s="71">
        <v>0</v>
      </c>
      <c r="S356" s="71">
        <v>13.6327760925387</v>
      </c>
      <c r="T356" s="72"/>
      <c r="U356" s="71">
        <v>1720717</v>
      </c>
      <c r="V356" s="71">
        <v>3023</v>
      </c>
      <c r="W356" s="71">
        <v>58</v>
      </c>
      <c r="X356" s="71">
        <v>30140</v>
      </c>
      <c r="Y356" s="71">
        <v>41938</v>
      </c>
      <c r="Z356" s="71">
        <v>55122</v>
      </c>
      <c r="AA356" s="71">
        <v>11230</v>
      </c>
      <c r="AB356" s="71">
        <v>97509</v>
      </c>
      <c r="AC356" s="71">
        <v>0</v>
      </c>
      <c r="AD356" s="71">
        <v>13.6327760925387</v>
      </c>
      <c r="AE356" s="72"/>
      <c r="AF356" s="71">
        <v>22330466.520796411</v>
      </c>
      <c r="AG356" s="71">
        <v>5966829.385007659</v>
      </c>
      <c r="AH356" s="71">
        <v>642629.3463157505</v>
      </c>
      <c r="AI356" s="71">
        <v>203018477.43671599</v>
      </c>
      <c r="AJ356" s="71">
        <v>171078879.0250091</v>
      </c>
      <c r="AK356" s="71">
        <v>0</v>
      </c>
      <c r="AL356" s="71">
        <v>0</v>
      </c>
      <c r="AM356" s="71">
        <v>13363199.415129101</v>
      </c>
      <c r="AN356" s="71">
        <v>0</v>
      </c>
      <c r="AO356" s="71">
        <v>0</v>
      </c>
      <c r="AP356" s="71">
        <v>416400481.12897402</v>
      </c>
      <c r="AQ356" s="72"/>
      <c r="AR356" s="71">
        <v>988</v>
      </c>
      <c r="AS356" s="71">
        <v>398</v>
      </c>
      <c r="AT356" s="71">
        <v>0</v>
      </c>
      <c r="AU356" s="71">
        <v>0</v>
      </c>
      <c r="AV356" s="71">
        <v>0</v>
      </c>
      <c r="AW356" s="71">
        <v>0</v>
      </c>
      <c r="AX356" s="71"/>
      <c r="AY356" s="72"/>
      <c r="AZ356" s="71">
        <v>4591.6769999999997</v>
      </c>
      <c r="BA356" s="71">
        <v>6183.4649999999992</v>
      </c>
      <c r="BB356" s="71">
        <v>0</v>
      </c>
      <c r="BC356" s="71">
        <v>0</v>
      </c>
      <c r="BD356" s="71">
        <v>0</v>
      </c>
      <c r="BE356" s="71">
        <v>0</v>
      </c>
      <c r="BF356" s="71"/>
      <c r="BG356" s="72"/>
      <c r="BH356" s="71">
        <v>0</v>
      </c>
      <c r="BI356" s="71">
        <v>0</v>
      </c>
      <c r="BJ356" s="71">
        <v>8.4909999999999997</v>
      </c>
      <c r="BK356" s="71">
        <v>0</v>
      </c>
      <c r="BL356" s="71">
        <v>24.933999999999997</v>
      </c>
      <c r="BM356" s="71">
        <v>0</v>
      </c>
      <c r="BN356" s="72"/>
      <c r="BO356" s="71">
        <v>0</v>
      </c>
      <c r="BP356" s="71">
        <v>0</v>
      </c>
      <c r="BQ356" s="71">
        <v>1</v>
      </c>
      <c r="BR356" s="71">
        <v>0</v>
      </c>
      <c r="BS356" s="71">
        <v>3</v>
      </c>
      <c r="BT356" s="71">
        <v>0</v>
      </c>
      <c r="BU356"/>
      <c r="BV356" s="70">
        <v>33.424999999999997</v>
      </c>
      <c r="BW356" s="70">
        <v>0</v>
      </c>
      <c r="BX356" s="70">
        <v>0</v>
      </c>
      <c r="BY356" s="70">
        <v>0</v>
      </c>
      <c r="BZ356" s="70">
        <v>0</v>
      </c>
      <c r="CA356" s="70">
        <v>0</v>
      </c>
      <c r="CB356" s="70">
        <v>0</v>
      </c>
      <c r="CC356" s="70">
        <v>0</v>
      </c>
      <c r="CD356" s="70">
        <v>0</v>
      </c>
    </row>
    <row r="357" spans="1:82">
      <c r="A357" s="70" t="s">
        <v>2022</v>
      </c>
      <c r="B357" s="70">
        <v>489</v>
      </c>
      <c r="C357" s="70">
        <v>13</v>
      </c>
      <c r="D357" s="70">
        <v>29</v>
      </c>
      <c r="E357" s="70">
        <v>2016</v>
      </c>
      <c r="F357" s="70" t="s">
        <v>155</v>
      </c>
      <c r="G357" s="70" t="s">
        <v>2009</v>
      </c>
      <c r="H357" s="70" t="s">
        <v>2010</v>
      </c>
      <c r="I357" s="148"/>
      <c r="J357" s="71">
        <v>12.899782432003159</v>
      </c>
      <c r="K357" s="71">
        <v>8.8842745049146661</v>
      </c>
      <c r="L357" s="71">
        <v>3.0500599873322551</v>
      </c>
      <c r="M357" s="71">
        <v>208.7717287808521</v>
      </c>
      <c r="N357" s="71">
        <v>158.65297978405212</v>
      </c>
      <c r="O357" s="71">
        <v>95.306450722772126</v>
      </c>
      <c r="P357" s="71">
        <v>54.762654918798361</v>
      </c>
      <c r="Q357" s="71">
        <v>6.9326041656335429</v>
      </c>
      <c r="R357" s="71">
        <v>0</v>
      </c>
      <c r="S357" s="71">
        <v>11.45233334741242</v>
      </c>
      <c r="T357" s="72"/>
      <c r="U357" s="71">
        <v>620181</v>
      </c>
      <c r="V357" s="71">
        <v>3023</v>
      </c>
      <c r="W357" s="71">
        <v>58</v>
      </c>
      <c r="X357" s="71">
        <v>30140</v>
      </c>
      <c r="Y357" s="71">
        <v>42696</v>
      </c>
      <c r="Z357" s="71">
        <v>56053</v>
      </c>
      <c r="AA357" s="71">
        <v>11271</v>
      </c>
      <c r="AB357" s="71">
        <v>98151</v>
      </c>
      <c r="AC357" s="71">
        <v>0</v>
      </c>
      <c r="AD357" s="71">
        <v>11.45233334741242</v>
      </c>
      <c r="AE357" s="72"/>
      <c r="AF357" s="71">
        <v>10709283.878134681</v>
      </c>
      <c r="AG357" s="71">
        <v>5201835.7102782512</v>
      </c>
      <c r="AH357" s="71">
        <v>483001.19365213602</v>
      </c>
      <c r="AI357" s="71">
        <v>217937018.19194049</v>
      </c>
      <c r="AJ357" s="71">
        <v>176242252.1901893</v>
      </c>
      <c r="AK357" s="71">
        <v>0</v>
      </c>
      <c r="AL357" s="71">
        <v>0</v>
      </c>
      <c r="AM357" s="71">
        <v>13461633.07127488</v>
      </c>
      <c r="AN357" s="71">
        <v>0</v>
      </c>
      <c r="AO357" s="71">
        <v>0</v>
      </c>
      <c r="AP357" s="71">
        <v>424035024.2354697</v>
      </c>
      <c r="AQ357" s="72"/>
      <c r="AR357" s="71">
        <v>1028</v>
      </c>
      <c r="AS357" s="71">
        <v>416</v>
      </c>
      <c r="AT357" s="71">
        <v>0</v>
      </c>
      <c r="AU357" s="71">
        <v>0</v>
      </c>
      <c r="AV357" s="71">
        <v>0</v>
      </c>
      <c r="AW357" s="71">
        <v>1</v>
      </c>
      <c r="AX357" s="71"/>
      <c r="AY357" s="72"/>
      <c r="AZ357" s="71">
        <v>4832.0770000000002</v>
      </c>
      <c r="BA357" s="71">
        <v>6478.165</v>
      </c>
      <c r="BB357" s="71">
        <v>0</v>
      </c>
      <c r="BC357" s="71">
        <v>0</v>
      </c>
      <c r="BD357" s="71">
        <v>0</v>
      </c>
      <c r="BE357" s="71">
        <v>1460</v>
      </c>
      <c r="BF357" s="71"/>
      <c r="BG357" s="72"/>
      <c r="BH357" s="71">
        <v>0</v>
      </c>
      <c r="BI357" s="71">
        <v>0</v>
      </c>
      <c r="BJ357" s="71">
        <v>8.5190000000000001</v>
      </c>
      <c r="BK357" s="71">
        <v>0</v>
      </c>
      <c r="BL357" s="71">
        <v>25.406999999999996</v>
      </c>
      <c r="BM357" s="71">
        <v>0</v>
      </c>
      <c r="BN357" s="72"/>
      <c r="BO357" s="71">
        <v>0</v>
      </c>
      <c r="BP357" s="71">
        <v>0</v>
      </c>
      <c r="BQ357" s="71">
        <v>1</v>
      </c>
      <c r="BR357" s="71">
        <v>0</v>
      </c>
      <c r="BS357" s="71">
        <v>3</v>
      </c>
      <c r="BT357" s="71">
        <v>0</v>
      </c>
      <c r="BU357"/>
      <c r="BV357" s="70">
        <v>33.926000000000002</v>
      </c>
      <c r="BW357" s="70">
        <v>0</v>
      </c>
      <c r="BX357" s="70">
        <v>0</v>
      </c>
      <c r="BY357" s="70">
        <v>0</v>
      </c>
      <c r="BZ357" s="70">
        <v>0</v>
      </c>
      <c r="CA357" s="70">
        <v>0</v>
      </c>
      <c r="CB357" s="70">
        <v>0</v>
      </c>
      <c r="CC357" s="70">
        <v>0</v>
      </c>
      <c r="CD357" s="70">
        <v>0</v>
      </c>
    </row>
    <row r="358" spans="1:82">
      <c r="A358" s="70" t="s">
        <v>2023</v>
      </c>
      <c r="B358" s="70">
        <v>490</v>
      </c>
      <c r="C358" s="70">
        <v>14</v>
      </c>
      <c r="D358" s="70">
        <v>29</v>
      </c>
      <c r="E358" s="70">
        <v>2017</v>
      </c>
      <c r="F358" s="70" t="s">
        <v>156</v>
      </c>
      <c r="G358" s="70" t="s">
        <v>2009</v>
      </c>
      <c r="H358" s="70" t="s">
        <v>2010</v>
      </c>
      <c r="I358" s="148"/>
      <c r="J358" s="71">
        <v>12.260475387406252</v>
      </c>
      <c r="K358" s="71">
        <v>9.5641798860097911</v>
      </c>
      <c r="L358" s="71">
        <v>2.3680391031155281</v>
      </c>
      <c r="M358" s="71">
        <v>209.63306162900707</v>
      </c>
      <c r="N358" s="71">
        <v>165.34605605891016</v>
      </c>
      <c r="O358" s="71">
        <v>94.774875296885426</v>
      </c>
      <c r="P358" s="71">
        <v>54.464032491581101</v>
      </c>
      <c r="Q358" s="71">
        <v>6.7194189609220301</v>
      </c>
      <c r="R358" s="71">
        <v>0</v>
      </c>
      <c r="S358" s="71">
        <v>14.714265089211992</v>
      </c>
      <c r="T358" s="72"/>
      <c r="U358" s="71">
        <v>648781</v>
      </c>
      <c r="V358" s="71">
        <v>3023</v>
      </c>
      <c r="W358" s="71">
        <v>58</v>
      </c>
      <c r="X358" s="71">
        <v>30140</v>
      </c>
      <c r="Y358" s="71">
        <v>43266</v>
      </c>
      <c r="Z358" s="71">
        <v>56665</v>
      </c>
      <c r="AA358" s="71">
        <v>11281</v>
      </c>
      <c r="AB358" s="71">
        <v>98377</v>
      </c>
      <c r="AC358" s="71">
        <v>0</v>
      </c>
      <c r="AD358" s="71">
        <v>14.71426508921199</v>
      </c>
      <c r="AE358" s="72"/>
      <c r="AF358" s="71">
        <v>9656508.5453944877</v>
      </c>
      <c r="AG358" s="71">
        <v>5627229.418184639</v>
      </c>
      <c r="AH358" s="71">
        <v>504963.06508583628</v>
      </c>
      <c r="AI358" s="71">
        <v>223475952.52668321</v>
      </c>
      <c r="AJ358" s="71">
        <v>188478888.48607761</v>
      </c>
      <c r="AK358" s="71">
        <v>0</v>
      </c>
      <c r="AL358" s="71">
        <v>0</v>
      </c>
      <c r="AM358" s="71">
        <v>13513741.76777219</v>
      </c>
      <c r="AN358" s="71">
        <v>0</v>
      </c>
      <c r="AO358" s="71">
        <v>0</v>
      </c>
      <c r="AP358" s="71">
        <v>441257283.80919802</v>
      </c>
      <c r="AQ358" s="72"/>
      <c r="AR358" s="71">
        <v>1056</v>
      </c>
      <c r="AS358" s="71">
        <v>427</v>
      </c>
      <c r="AT358" s="71">
        <v>0</v>
      </c>
      <c r="AU358" s="71">
        <v>0</v>
      </c>
      <c r="AV358" s="71">
        <v>0</v>
      </c>
      <c r="AW358" s="71">
        <v>1</v>
      </c>
      <c r="AX358" s="71"/>
      <c r="AY358" s="72"/>
      <c r="AZ358" s="71">
        <v>4995.027</v>
      </c>
      <c r="BA358" s="71">
        <v>6741.3650000000043</v>
      </c>
      <c r="BB358" s="71">
        <v>0</v>
      </c>
      <c r="BC358" s="71">
        <v>0</v>
      </c>
      <c r="BD358" s="71">
        <v>0</v>
      </c>
      <c r="BE358" s="71">
        <v>1460</v>
      </c>
      <c r="BF358" s="71"/>
      <c r="BG358" s="72"/>
      <c r="BH358" s="71">
        <v>0</v>
      </c>
      <c r="BI358" s="71">
        <v>0</v>
      </c>
      <c r="BJ358" s="71">
        <v>8.5050000000000008</v>
      </c>
      <c r="BK358" s="71">
        <v>0</v>
      </c>
      <c r="BL358" s="71">
        <v>24.699000000000002</v>
      </c>
      <c r="BM358" s="71">
        <v>0</v>
      </c>
      <c r="BN358" s="72"/>
      <c r="BO358" s="71">
        <v>0</v>
      </c>
      <c r="BP358" s="71">
        <v>0</v>
      </c>
      <c r="BQ358" s="71">
        <v>1</v>
      </c>
      <c r="BR358" s="71">
        <v>0</v>
      </c>
      <c r="BS358" s="71">
        <v>3</v>
      </c>
      <c r="BT358" s="71">
        <v>0</v>
      </c>
      <c r="BU358"/>
      <c r="BV358" s="70">
        <v>33.204000000000001</v>
      </c>
      <c r="BW358" s="70">
        <v>0</v>
      </c>
      <c r="BX358" s="70">
        <v>0</v>
      </c>
      <c r="BY358" s="70">
        <v>0</v>
      </c>
      <c r="BZ358" s="70">
        <v>0</v>
      </c>
      <c r="CA358" s="70">
        <v>0</v>
      </c>
      <c r="CB358" s="70">
        <v>0</v>
      </c>
      <c r="CC358" s="70">
        <v>0</v>
      </c>
      <c r="CD358" s="70">
        <v>0</v>
      </c>
    </row>
    <row r="359" spans="1:82">
      <c r="A359" s="70" t="s">
        <v>2024</v>
      </c>
      <c r="B359" s="70">
        <v>491</v>
      </c>
      <c r="C359" s="70">
        <v>15</v>
      </c>
      <c r="D359" s="70">
        <v>29</v>
      </c>
      <c r="E359" s="70">
        <v>2018</v>
      </c>
      <c r="F359" s="70" t="s">
        <v>183</v>
      </c>
      <c r="G359" s="70" t="s">
        <v>2009</v>
      </c>
      <c r="H359" s="70" t="s">
        <v>2010</v>
      </c>
      <c r="I359" s="148"/>
      <c r="J359" s="71">
        <v>11.492817974220879</v>
      </c>
      <c r="K359" s="71">
        <v>9.1249455043891885</v>
      </c>
      <c r="L359" s="71">
        <v>2.2292147481915991</v>
      </c>
      <c r="M359" s="71">
        <v>242.54918872255814</v>
      </c>
      <c r="N359" s="71">
        <v>150.96019596097833</v>
      </c>
      <c r="O359" s="71">
        <v>94.303878771237095</v>
      </c>
      <c r="P359" s="71">
        <v>54.103520221145423</v>
      </c>
      <c r="Q359" s="71">
        <v>6.2549910654584799</v>
      </c>
      <c r="R359" s="71">
        <v>0</v>
      </c>
      <c r="S359" s="71">
        <v>14.684981802351292</v>
      </c>
      <c r="T359" s="72"/>
      <c r="U359" s="71">
        <v>626861</v>
      </c>
      <c r="V359" s="71">
        <v>3023</v>
      </c>
      <c r="W359" s="71">
        <v>58</v>
      </c>
      <c r="X359" s="71">
        <v>30140</v>
      </c>
      <c r="Y359" s="71">
        <v>43999</v>
      </c>
      <c r="Z359" s="71">
        <v>57463</v>
      </c>
      <c r="AA359" s="71">
        <v>11319</v>
      </c>
      <c r="AB359" s="71">
        <v>98689</v>
      </c>
      <c r="AC359" s="71">
        <v>0</v>
      </c>
      <c r="AD359" s="71">
        <v>14.68498180235129</v>
      </c>
      <c r="AE359" s="72"/>
      <c r="AF359" s="71">
        <v>7359004.3061831696</v>
      </c>
      <c r="AG359" s="71">
        <v>5038938.6282842578</v>
      </c>
      <c r="AH359" s="71">
        <v>466457.76557186601</v>
      </c>
      <c r="AI359" s="71">
        <v>262064568.1952045</v>
      </c>
      <c r="AJ359" s="71">
        <v>162498977.63483781</v>
      </c>
      <c r="AK359" s="71">
        <v>0</v>
      </c>
      <c r="AL359" s="71">
        <v>0</v>
      </c>
      <c r="AM359" s="71">
        <v>13584650.465021919</v>
      </c>
      <c r="AN359" s="71">
        <v>0</v>
      </c>
      <c r="AO359" s="71">
        <v>0</v>
      </c>
      <c r="AP359" s="71">
        <v>451012596.99510348</v>
      </c>
      <c r="AQ359" s="72"/>
      <c r="AR359" s="71">
        <v>1096</v>
      </c>
      <c r="AS359" s="71">
        <v>429</v>
      </c>
      <c r="AT359" s="71">
        <v>0</v>
      </c>
      <c r="AU359" s="71">
        <v>0</v>
      </c>
      <c r="AV359" s="71">
        <v>0</v>
      </c>
      <c r="AW359" s="71">
        <v>1</v>
      </c>
      <c r="AX359" s="71"/>
      <c r="AY359" s="72"/>
      <c r="AZ359" s="71">
        <v>5218.0670000000009</v>
      </c>
      <c r="BA359" s="71">
        <v>6772.5649999999996</v>
      </c>
      <c r="BB359" s="71">
        <v>0</v>
      </c>
      <c r="BC359" s="71">
        <v>0</v>
      </c>
      <c r="BD359" s="71">
        <v>0</v>
      </c>
      <c r="BE359" s="71">
        <v>1460</v>
      </c>
      <c r="BF359" s="71"/>
      <c r="BG359" s="72"/>
      <c r="BH359" s="71">
        <v>0</v>
      </c>
      <c r="BI359" s="71">
        <v>0</v>
      </c>
      <c r="BJ359" s="71">
        <v>8.4540000000000006</v>
      </c>
      <c r="BK359" s="71">
        <v>0</v>
      </c>
      <c r="BL359" s="71">
        <v>37.170999999999999</v>
      </c>
      <c r="BM359" s="71">
        <v>0</v>
      </c>
      <c r="BN359" s="72"/>
      <c r="BO359" s="71">
        <v>0</v>
      </c>
      <c r="BP359" s="71">
        <v>0</v>
      </c>
      <c r="BQ359" s="71">
        <v>1</v>
      </c>
      <c r="BR359" s="71">
        <v>0</v>
      </c>
      <c r="BS359" s="71">
        <v>4</v>
      </c>
      <c r="BT359" s="71">
        <v>0</v>
      </c>
      <c r="BU359"/>
      <c r="BV359" s="70">
        <v>45.625</v>
      </c>
      <c r="BW359" s="70">
        <v>0</v>
      </c>
      <c r="BX359" s="70">
        <v>0</v>
      </c>
      <c r="BY359" s="70">
        <v>0</v>
      </c>
      <c r="BZ359" s="70">
        <v>0</v>
      </c>
      <c r="CA359" s="70">
        <v>0</v>
      </c>
      <c r="CB359" s="70">
        <v>0</v>
      </c>
      <c r="CC359" s="70">
        <v>0</v>
      </c>
      <c r="CD359" s="70">
        <v>0</v>
      </c>
    </row>
    <row r="360" spans="1:82">
      <c r="A360" s="70" t="s">
        <v>2025</v>
      </c>
      <c r="B360" s="70">
        <v>492</v>
      </c>
      <c r="C360" s="70">
        <v>16</v>
      </c>
      <c r="D360" s="70">
        <v>29</v>
      </c>
      <c r="E360" s="70">
        <v>2019</v>
      </c>
      <c r="F360" s="70" t="s">
        <v>158</v>
      </c>
      <c r="G360" s="70" t="s">
        <v>2009</v>
      </c>
      <c r="H360" s="70" t="s">
        <v>2010</v>
      </c>
      <c r="I360" s="148"/>
      <c r="J360" s="71">
        <v>9.5352198756534658</v>
      </c>
      <c r="K360" s="71">
        <v>8.538007538661649</v>
      </c>
      <c r="L360" s="71">
        <v>2.2669854044085556</v>
      </c>
      <c r="M360" s="71">
        <v>199.62105192680718</v>
      </c>
      <c r="N360" s="71">
        <v>151.6131517447958</v>
      </c>
      <c r="O360" s="71">
        <v>92.883027951254647</v>
      </c>
      <c r="P360" s="71">
        <v>54.290010033328954</v>
      </c>
      <c r="Q360" s="71">
        <v>6.1511512637042802</v>
      </c>
      <c r="R360" s="71">
        <v>0</v>
      </c>
      <c r="S360" s="71">
        <v>16.28550805113893</v>
      </c>
      <c r="T360" s="72"/>
      <c r="U360" s="71">
        <v>522714</v>
      </c>
      <c r="V360" s="71">
        <v>3023</v>
      </c>
      <c r="W360" s="71">
        <v>58</v>
      </c>
      <c r="X360" s="71">
        <v>30140</v>
      </c>
      <c r="Y360" s="71">
        <v>45006</v>
      </c>
      <c r="Z360" s="71">
        <v>58151</v>
      </c>
      <c r="AA360" s="71">
        <v>11273</v>
      </c>
      <c r="AB360" s="71">
        <v>99678</v>
      </c>
      <c r="AC360" s="71">
        <v>0</v>
      </c>
      <c r="AD360" s="71">
        <v>16.28550805113893</v>
      </c>
      <c r="AE360" s="72"/>
      <c r="AF360" s="71">
        <v>7772548.7001242014</v>
      </c>
      <c r="AG360" s="71">
        <v>4898496.4011688503</v>
      </c>
      <c r="AH360" s="71">
        <v>515326.77782729431</v>
      </c>
      <c r="AI360" s="71">
        <v>206925458.77450699</v>
      </c>
      <c r="AJ360" s="71">
        <v>165836810.06843349</v>
      </c>
      <c r="AK360" s="71">
        <v>0</v>
      </c>
      <c r="AL360" s="71">
        <v>0</v>
      </c>
      <c r="AM360" s="71">
        <v>13575393.224417748</v>
      </c>
      <c r="AN360" s="71">
        <v>0</v>
      </c>
      <c r="AO360" s="71">
        <v>0</v>
      </c>
      <c r="AP360" s="71">
        <v>399524033.94647855</v>
      </c>
      <c r="AQ360" s="72"/>
      <c r="AR360" s="71">
        <v>1123</v>
      </c>
      <c r="AS360" s="71">
        <v>433</v>
      </c>
      <c r="AT360" s="71">
        <v>0</v>
      </c>
      <c r="AU360" s="71">
        <v>0</v>
      </c>
      <c r="AV360" s="71">
        <v>0</v>
      </c>
      <c r="AW360" s="71">
        <v>1</v>
      </c>
      <c r="AX360" s="71"/>
      <c r="AY360" s="72"/>
      <c r="AZ360" s="71">
        <v>5380.9970000000012</v>
      </c>
      <c r="BA360" s="71">
        <v>6886.0649999999923</v>
      </c>
      <c r="BB360" s="71">
        <v>0</v>
      </c>
      <c r="BC360" s="71">
        <v>0</v>
      </c>
      <c r="BD360" s="71">
        <v>0</v>
      </c>
      <c r="BE360" s="71">
        <v>1460</v>
      </c>
      <c r="BF360" s="71"/>
      <c r="BG360" s="72"/>
      <c r="BH360" s="71">
        <v>0</v>
      </c>
      <c r="BI360" s="71">
        <v>0</v>
      </c>
      <c r="BJ360" s="71">
        <v>8.5690000000000008</v>
      </c>
      <c r="BK360" s="71">
        <v>0</v>
      </c>
      <c r="BL360" s="71">
        <v>23.981999999999999</v>
      </c>
      <c r="BM360" s="71">
        <v>0</v>
      </c>
      <c r="BN360" s="72"/>
      <c r="BO360" s="71">
        <v>0</v>
      </c>
      <c r="BP360" s="71">
        <v>0</v>
      </c>
      <c r="BQ360" s="71">
        <v>1</v>
      </c>
      <c r="BR360" s="71">
        <v>0</v>
      </c>
      <c r="BS360" s="71">
        <v>3</v>
      </c>
      <c r="BT360" s="71">
        <v>0</v>
      </c>
      <c r="BU360"/>
      <c r="BV360" s="70">
        <v>32.551000000000002</v>
      </c>
      <c r="BW360" s="70">
        <v>0</v>
      </c>
      <c r="BX360" s="70">
        <v>0</v>
      </c>
      <c r="BY360" s="70">
        <v>0</v>
      </c>
      <c r="BZ360" s="70">
        <v>0</v>
      </c>
      <c r="CA360" s="70">
        <v>0</v>
      </c>
      <c r="CB360" s="70">
        <v>0</v>
      </c>
      <c r="CC360" s="70">
        <v>0</v>
      </c>
      <c r="CD360" s="70">
        <v>0</v>
      </c>
    </row>
    <row r="361" spans="1:82">
      <c r="A361" s="70" t="s">
        <v>2026</v>
      </c>
      <c r="B361" s="70">
        <v>493</v>
      </c>
      <c r="C361" s="70">
        <v>17</v>
      </c>
      <c r="D361" s="70">
        <v>29</v>
      </c>
      <c r="E361" s="70">
        <v>2020</v>
      </c>
      <c r="F361" s="70" t="s">
        <v>159</v>
      </c>
      <c r="G361" s="70" t="s">
        <v>2009</v>
      </c>
      <c r="H361" s="70" t="s">
        <v>2010</v>
      </c>
      <c r="I361" s="148"/>
      <c r="J361" s="71">
        <v>29.481699774791618</v>
      </c>
      <c r="K361" s="71">
        <v>8.1356108762831436</v>
      </c>
      <c r="L361" s="71">
        <v>0.35722166506259173</v>
      </c>
      <c r="M361" s="71">
        <v>161.4811082639938</v>
      </c>
      <c r="N361" s="71">
        <v>144.43110419774442</v>
      </c>
      <c r="O361" s="71">
        <v>83.139156388570314</v>
      </c>
      <c r="P361" s="71">
        <v>51.539664999925726</v>
      </c>
      <c r="Q361" s="71">
        <v>5.9233121941022899</v>
      </c>
      <c r="R361" s="71">
        <v>0</v>
      </c>
      <c r="S361" s="71">
        <v>14.040251084298861</v>
      </c>
      <c r="T361" s="72"/>
      <c r="U361" s="71">
        <v>1888563</v>
      </c>
      <c r="V361" s="71">
        <v>3400</v>
      </c>
      <c r="W361" s="71">
        <v>9</v>
      </c>
      <c r="X361" s="71">
        <v>31550</v>
      </c>
      <c r="Y361" s="71">
        <v>45984</v>
      </c>
      <c r="Z361" s="71">
        <v>59409</v>
      </c>
      <c r="AA361" s="71">
        <v>11375</v>
      </c>
      <c r="AB361" s="71">
        <v>100462</v>
      </c>
      <c r="AC361" s="71">
        <v>0</v>
      </c>
      <c r="AD361" s="71">
        <v>14.040251084298861</v>
      </c>
      <c r="AE361" s="72"/>
      <c r="AF361" s="71">
        <v>25151587.606991179</v>
      </c>
      <c r="AG361" s="71">
        <v>4655644.9938130667</v>
      </c>
      <c r="AH361" s="71">
        <v>89556.348048370652</v>
      </c>
      <c r="AI361" s="71">
        <v>181368311.89077991</v>
      </c>
      <c r="AJ361" s="71">
        <v>177413293.2959066</v>
      </c>
      <c r="AK361" s="71"/>
      <c r="AL361" s="71"/>
      <c r="AM361" s="71">
        <v>13111407.15609972</v>
      </c>
      <c r="AN361" s="71"/>
      <c r="AO361" s="71"/>
      <c r="AP361" s="71">
        <v>401789801.29163891</v>
      </c>
      <c r="AQ361" s="72"/>
      <c r="AR361" s="71">
        <v>1150</v>
      </c>
      <c r="AS361" s="71">
        <v>434</v>
      </c>
      <c r="AT361" s="71">
        <v>0</v>
      </c>
      <c r="AU361" s="71">
        <v>0</v>
      </c>
      <c r="AV361" s="71">
        <v>0</v>
      </c>
      <c r="AW361" s="71">
        <v>1</v>
      </c>
      <c r="AX361" s="71"/>
      <c r="AY361" s="72"/>
      <c r="AZ361" s="71">
        <v>5534.4630000000016</v>
      </c>
      <c r="BA361" s="71">
        <v>6903.3649999999952</v>
      </c>
      <c r="BB361" s="71">
        <v>0</v>
      </c>
      <c r="BC361" s="71">
        <v>0</v>
      </c>
      <c r="BD361" s="71">
        <v>0</v>
      </c>
      <c r="BE361" s="71">
        <v>1460</v>
      </c>
      <c r="BF361" s="71"/>
      <c r="BG361" s="72"/>
      <c r="BH361" s="71">
        <v>0</v>
      </c>
      <c r="BI361" s="71">
        <v>0</v>
      </c>
      <c r="BJ361" s="71">
        <v>8.7490000000000006</v>
      </c>
      <c r="BK361" s="71">
        <v>0</v>
      </c>
      <c r="BL361" s="71">
        <v>22.210999999999999</v>
      </c>
      <c r="BM361" s="71">
        <v>0</v>
      </c>
      <c r="BN361" s="72"/>
      <c r="BO361" s="71">
        <v>0</v>
      </c>
      <c r="BP361" s="71">
        <v>0</v>
      </c>
      <c r="BQ361" s="71">
        <v>1</v>
      </c>
      <c r="BR361" s="71">
        <v>0</v>
      </c>
      <c r="BS361" s="71">
        <v>3</v>
      </c>
      <c r="BT361" s="71">
        <v>0</v>
      </c>
      <c r="BU361"/>
      <c r="BV361" s="70">
        <v>30.96</v>
      </c>
      <c r="BW361" s="70">
        <v>0</v>
      </c>
      <c r="BX361" s="70">
        <v>0</v>
      </c>
      <c r="BY361" s="70">
        <v>0</v>
      </c>
      <c r="BZ361" s="70">
        <v>0</v>
      </c>
      <c r="CA361" s="70">
        <v>0</v>
      </c>
      <c r="CB361" s="70">
        <v>0</v>
      </c>
      <c r="CC361" s="70">
        <v>0</v>
      </c>
      <c r="CD361" s="70">
        <v>0</v>
      </c>
    </row>
    <row r="362" spans="1:82">
      <c r="A362" s="70" t="s">
        <v>2027</v>
      </c>
      <c r="B362" s="70">
        <v>493</v>
      </c>
      <c r="C362" s="70">
        <v>18</v>
      </c>
      <c r="D362" s="70">
        <v>29</v>
      </c>
      <c r="E362" s="70">
        <v>2021</v>
      </c>
      <c r="F362" s="70" t="s">
        <v>160</v>
      </c>
      <c r="G362" s="70" t="s">
        <v>2009</v>
      </c>
      <c r="H362" s="70" t="s">
        <v>2010</v>
      </c>
      <c r="I362" s="148"/>
      <c r="J362" s="71">
        <v>12.481668300305282</v>
      </c>
      <c r="K362" s="71">
        <v>8.615378017338422</v>
      </c>
      <c r="L362" s="71">
        <v>0.38507509077198121</v>
      </c>
      <c r="M362" s="71">
        <v>174.7956291544177</v>
      </c>
      <c r="N362" s="71">
        <v>153.5551631853082</v>
      </c>
      <c r="O362" s="71">
        <v>81.881128273334539</v>
      </c>
      <c r="P362" s="71">
        <v>53.635818094491384</v>
      </c>
      <c r="Q362" s="71">
        <v>5.8572194527885904</v>
      </c>
      <c r="R362" s="71">
        <v>0</v>
      </c>
      <c r="S362" s="71">
        <v>12.982827338638209</v>
      </c>
      <c r="T362" s="72"/>
      <c r="U362" s="71">
        <v>846897</v>
      </c>
      <c r="V362" s="71">
        <v>3400</v>
      </c>
      <c r="W362" s="71">
        <v>9</v>
      </c>
      <c r="X362" s="71">
        <v>31550</v>
      </c>
      <c r="Y362" s="71">
        <v>46347</v>
      </c>
      <c r="Z362" s="71">
        <v>60245</v>
      </c>
      <c r="AA362" s="71">
        <v>11543</v>
      </c>
      <c r="AB362" s="71">
        <v>100317</v>
      </c>
      <c r="AC362" s="71">
        <v>0</v>
      </c>
      <c r="AD362" s="71">
        <v>12.982827338638209</v>
      </c>
      <c r="AE362" s="72"/>
      <c r="AF362" s="71">
        <v>10546390.31231421</v>
      </c>
      <c r="AG362" s="71">
        <v>4989259.0242721299</v>
      </c>
      <c r="AH362" s="71">
        <v>94692.886575898418</v>
      </c>
      <c r="AI362" s="71">
        <v>199826397.57858798</v>
      </c>
      <c r="AJ362" s="71">
        <v>184939494.53868249</v>
      </c>
      <c r="AK362" s="71">
        <v>0</v>
      </c>
      <c r="AL362" s="71">
        <v>0</v>
      </c>
      <c r="AM362" s="71">
        <v>13167999.433215367</v>
      </c>
      <c r="AN362" s="71">
        <v>0</v>
      </c>
      <c r="AO362" s="71">
        <v>0</v>
      </c>
      <c r="AP362" s="71">
        <v>413564233.77364808</v>
      </c>
      <c r="AQ362" s="72"/>
      <c r="AR362" s="71">
        <v>1177</v>
      </c>
      <c r="AS362" s="71">
        <v>434</v>
      </c>
      <c r="AT362" s="71">
        <v>0</v>
      </c>
      <c r="AU362" s="71">
        <v>0</v>
      </c>
      <c r="AV362" s="71">
        <v>0</v>
      </c>
      <c r="AW362" s="71">
        <v>1</v>
      </c>
      <c r="AX362" s="71"/>
      <c r="AY362" s="72"/>
      <c r="AZ362" s="71">
        <v>5699.6430000000009</v>
      </c>
      <c r="BA362" s="71">
        <v>6903.3649999999952</v>
      </c>
      <c r="BB362" s="71">
        <v>0</v>
      </c>
      <c r="BC362" s="71">
        <v>0</v>
      </c>
      <c r="BD362" s="71">
        <v>0</v>
      </c>
      <c r="BE362" s="71">
        <v>1460</v>
      </c>
      <c r="BF362" s="71"/>
      <c r="BG362" s="72"/>
      <c r="BH362" s="71">
        <v>0</v>
      </c>
      <c r="BI362" s="71">
        <v>0</v>
      </c>
      <c r="BJ362" s="71">
        <v>8.3010000000000002</v>
      </c>
      <c r="BK362" s="71">
        <v>0</v>
      </c>
      <c r="BL362" s="71">
        <v>20.111999999999998</v>
      </c>
      <c r="BM362" s="71">
        <v>0</v>
      </c>
      <c r="BN362" s="72"/>
      <c r="BO362" s="71">
        <v>0</v>
      </c>
      <c r="BP362" s="71">
        <v>0</v>
      </c>
      <c r="BQ362" s="71">
        <v>1</v>
      </c>
      <c r="BR362" s="71">
        <v>0</v>
      </c>
      <c r="BS362" s="71">
        <v>3</v>
      </c>
      <c r="BT362" s="71">
        <v>0</v>
      </c>
      <c r="BU362"/>
      <c r="BV362" s="70">
        <v>28.413</v>
      </c>
      <c r="BW362" s="70">
        <v>0</v>
      </c>
      <c r="BX362" s="70">
        <v>0</v>
      </c>
      <c r="BY362" s="70">
        <v>0</v>
      </c>
      <c r="BZ362" s="70">
        <v>0</v>
      </c>
      <c r="CA362" s="70">
        <v>0</v>
      </c>
      <c r="CB362" s="70">
        <v>0</v>
      </c>
      <c r="CC362" s="70">
        <v>0</v>
      </c>
      <c r="CD362" s="70">
        <v>0</v>
      </c>
    </row>
    <row r="363" spans="1:82">
      <c r="A363" s="70" t="s">
        <v>2028</v>
      </c>
      <c r="B363" s="70">
        <v>493</v>
      </c>
      <c r="C363" s="70">
        <v>19</v>
      </c>
      <c r="D363" s="70">
        <v>29</v>
      </c>
      <c r="E363" s="70">
        <v>2022</v>
      </c>
      <c r="F363" s="70" t="s">
        <v>161</v>
      </c>
      <c r="G363" s="70" t="s">
        <v>2009</v>
      </c>
      <c r="H363" s="70" t="s">
        <v>2010</v>
      </c>
      <c r="I363" s="148"/>
      <c r="J363" s="71">
        <v>8.2572192401738072</v>
      </c>
      <c r="K363" s="71">
        <v>9.3808278547354753</v>
      </c>
      <c r="L363" s="71">
        <v>0.31385005138599448</v>
      </c>
      <c r="M363" s="71">
        <v>199.98565998640191</v>
      </c>
      <c r="N363" s="71">
        <v>154.13321043438484</v>
      </c>
      <c r="O363" s="71">
        <v>87.293810704000421</v>
      </c>
      <c r="P363" s="71">
        <v>53.571896344254384</v>
      </c>
      <c r="Q363" s="71">
        <v>5.9028202383428328</v>
      </c>
      <c r="R363" s="71">
        <v>0</v>
      </c>
      <c r="S363" s="71">
        <v>10.963905254208489</v>
      </c>
      <c r="T363" s="72"/>
      <c r="U363" s="71">
        <v>567550</v>
      </c>
      <c r="V363" s="71">
        <v>3400</v>
      </c>
      <c r="W363" s="71">
        <v>9</v>
      </c>
      <c r="X363" s="71">
        <v>31550</v>
      </c>
      <c r="Y363" s="71">
        <v>46828</v>
      </c>
      <c r="Z363" s="71">
        <v>61023</v>
      </c>
      <c r="AA363" s="71">
        <v>11705</v>
      </c>
      <c r="AB363" s="71">
        <v>100269</v>
      </c>
      <c r="AC363" s="71">
        <v>0</v>
      </c>
      <c r="AD363" s="71">
        <v>10.963905254208489</v>
      </c>
      <c r="AE363" s="72"/>
      <c r="AF363" s="71">
        <v>6818877.9203388942</v>
      </c>
      <c r="AG363" s="71">
        <v>5657230.704598424</v>
      </c>
      <c r="AH363" s="71">
        <v>88805.488309218534</v>
      </c>
      <c r="AI363" s="71">
        <v>223476067.64221248</v>
      </c>
      <c r="AJ363" s="71">
        <v>190397917.49009675</v>
      </c>
      <c r="AK363" s="71">
        <v>0</v>
      </c>
      <c r="AL363" s="71">
        <v>0</v>
      </c>
      <c r="AM363" s="71">
        <v>12947464.682907069</v>
      </c>
      <c r="AN363" s="71">
        <v>0</v>
      </c>
      <c r="AO363" s="71">
        <v>0</v>
      </c>
      <c r="AP363" s="71">
        <v>439386363.9284628</v>
      </c>
      <c r="AQ363" s="72"/>
      <c r="AR363" s="71">
        <v>1227</v>
      </c>
      <c r="AS363" s="71">
        <v>435</v>
      </c>
      <c r="AT363" s="71">
        <v>0</v>
      </c>
      <c r="AU363" s="71">
        <v>0</v>
      </c>
      <c r="AV363" s="71">
        <v>0</v>
      </c>
      <c r="AW363" s="71">
        <v>1</v>
      </c>
      <c r="AX363" s="71"/>
      <c r="AY363" s="72"/>
      <c r="AZ363" s="71">
        <v>5989.2530000000024</v>
      </c>
      <c r="BA363" s="71">
        <v>6925.3649999999952</v>
      </c>
      <c r="BB363" s="71">
        <v>0</v>
      </c>
      <c r="BC363" s="71">
        <v>0</v>
      </c>
      <c r="BD363" s="71">
        <v>0</v>
      </c>
      <c r="BE363" s="71">
        <v>1460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2029</v>
      </c>
      <c r="B364" s="70">
        <v>493</v>
      </c>
      <c r="C364" s="70">
        <v>20</v>
      </c>
      <c r="D364" s="70">
        <v>29</v>
      </c>
      <c r="E364" s="70">
        <v>2023</v>
      </c>
      <c r="F364" s="70" t="s">
        <v>1539</v>
      </c>
      <c r="G364" s="70" t="s">
        <v>2009</v>
      </c>
      <c r="H364" s="70" t="s">
        <v>2010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1266</v>
      </c>
      <c r="AS364" s="71">
        <v>436</v>
      </c>
      <c r="AT364" s="71">
        <v>0</v>
      </c>
      <c r="AU364" s="71">
        <v>0</v>
      </c>
      <c r="AV364" s="71">
        <v>0</v>
      </c>
      <c r="AW364" s="71">
        <v>1</v>
      </c>
      <c r="AX364" s="71"/>
      <c r="AY364" s="72"/>
      <c r="AZ364" s="71">
        <v>6221.1130000000039</v>
      </c>
      <c r="BA364" s="71">
        <v>6936.3649999999943</v>
      </c>
      <c r="BB364" s="71">
        <v>0</v>
      </c>
      <c r="BC364" s="71">
        <v>0</v>
      </c>
      <c r="BD364" s="71">
        <v>0</v>
      </c>
      <c r="BE364" s="71">
        <v>1460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2030</v>
      </c>
      <c r="B365" s="70">
        <v>493</v>
      </c>
      <c r="C365" s="70">
        <v>21</v>
      </c>
      <c r="D365" s="70">
        <v>29</v>
      </c>
      <c r="E365" s="70">
        <v>2024</v>
      </c>
      <c r="F365" s="70" t="s">
        <v>1554</v>
      </c>
      <c r="G365" s="70" t="s">
        <v>2009</v>
      </c>
      <c r="H365" s="70" t="s">
        <v>2010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2031</v>
      </c>
      <c r="B366" s="70">
        <v>273</v>
      </c>
      <c r="C366" s="70">
        <v>1</v>
      </c>
      <c r="D366" s="70">
        <v>17</v>
      </c>
      <c r="E366" s="70">
        <v>1990</v>
      </c>
      <c r="F366" s="70" t="s">
        <v>787</v>
      </c>
      <c r="G366" s="70" t="s">
        <v>2032</v>
      </c>
      <c r="H366" s="70" t="s">
        <v>2033</v>
      </c>
      <c r="I366" s="148"/>
      <c r="J366" s="71">
        <v>467.59709764463219</v>
      </c>
      <c r="K366" s="71">
        <v>7.1451900800706074</v>
      </c>
      <c r="L366" s="71">
        <v>15.351234544116929</v>
      </c>
      <c r="M366" s="71">
        <v>46.604494761432477</v>
      </c>
      <c r="N366" s="71">
        <v>81.232004471453365</v>
      </c>
      <c r="O366" s="71">
        <v>69.604147987008062</v>
      </c>
      <c r="P366" s="71">
        <v>54.457973126227387</v>
      </c>
      <c r="Q366" s="71">
        <v>5.0483450670402199</v>
      </c>
      <c r="R366" s="71">
        <v>0</v>
      </c>
      <c r="S366" s="71">
        <v>4.9974447714661787</v>
      </c>
      <c r="T366" s="72"/>
      <c r="U366" s="71">
        <v>39101498</v>
      </c>
      <c r="V366" s="71">
        <v>1918</v>
      </c>
      <c r="W366" s="71">
        <v>203</v>
      </c>
      <c r="X366" s="71">
        <v>16399</v>
      </c>
      <c r="Y366" s="71">
        <v>23426</v>
      </c>
      <c r="Z366" s="71">
        <v>28629</v>
      </c>
      <c r="AA366" s="71">
        <v>13223</v>
      </c>
      <c r="AB366" s="71">
        <v>81968</v>
      </c>
      <c r="AC366" s="71">
        <v>0</v>
      </c>
      <c r="AD366" s="71">
        <v>4.9974447714661787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2034</v>
      </c>
      <c r="B367" s="70">
        <v>274</v>
      </c>
      <c r="C367" s="70">
        <v>2</v>
      </c>
      <c r="D367" s="70">
        <v>17</v>
      </c>
      <c r="E367" s="70">
        <v>2005</v>
      </c>
      <c r="F367" s="70" t="s">
        <v>789</v>
      </c>
      <c r="G367" s="70" t="s">
        <v>2032</v>
      </c>
      <c r="H367" s="70" t="s">
        <v>2033</v>
      </c>
      <c r="I367" s="148"/>
      <c r="J367" s="71">
        <v>467.7635813843533</v>
      </c>
      <c r="K367" s="71">
        <v>6.4583119160154574</v>
      </c>
      <c r="L367" s="71">
        <v>11.605698492339201</v>
      </c>
      <c r="M367" s="71">
        <v>117.6149066908344</v>
      </c>
      <c r="N367" s="71">
        <v>133.43129880686331</v>
      </c>
      <c r="O367" s="71">
        <v>125.4942436122122</v>
      </c>
      <c r="P367" s="71">
        <v>61.485468712734423</v>
      </c>
      <c r="Q367" s="71">
        <v>5.6059918284710699</v>
      </c>
      <c r="R367" s="71">
        <v>0</v>
      </c>
      <c r="S367" s="71">
        <v>9.3204166951391336</v>
      </c>
      <c r="T367" s="72"/>
      <c r="U367" s="71">
        <v>40862225</v>
      </c>
      <c r="V367" s="71">
        <v>2349</v>
      </c>
      <c r="W367" s="71">
        <v>161</v>
      </c>
      <c r="X367" s="71">
        <v>21945</v>
      </c>
      <c r="Y367" s="71">
        <v>32905</v>
      </c>
      <c r="Z367" s="71">
        <v>59731</v>
      </c>
      <c r="AA367" s="71">
        <v>12227</v>
      </c>
      <c r="AB367" s="71">
        <v>95155</v>
      </c>
      <c r="AC367" s="71">
        <v>0</v>
      </c>
      <c r="AD367" s="71">
        <v>9.3204166951391336</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2035</v>
      </c>
      <c r="B368" s="70">
        <v>275</v>
      </c>
      <c r="C368" s="70">
        <v>3</v>
      </c>
      <c r="D368" s="70">
        <v>17</v>
      </c>
      <c r="E368" s="70">
        <v>2006</v>
      </c>
      <c r="F368" s="70" t="s">
        <v>790</v>
      </c>
      <c r="G368" s="1064" t="s">
        <v>2032</v>
      </c>
      <c r="H368" s="70" t="s">
        <v>2033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2036</v>
      </c>
      <c r="B369" s="70">
        <v>276</v>
      </c>
      <c r="C369" s="70">
        <v>4</v>
      </c>
      <c r="D369" s="70">
        <v>17</v>
      </c>
      <c r="E369" s="70">
        <v>2007</v>
      </c>
      <c r="F369" s="70" t="s">
        <v>791</v>
      </c>
      <c r="G369" s="1064" t="s">
        <v>2032</v>
      </c>
      <c r="H369" s="70" t="s">
        <v>2033</v>
      </c>
      <c r="I369" s="148"/>
      <c r="J369" s="71">
        <v>463.97579287363271</v>
      </c>
      <c r="K369" s="71">
        <v>6.0039955639985889</v>
      </c>
      <c r="L369" s="71">
        <v>7.9709356369170941</v>
      </c>
      <c r="M369" s="71">
        <v>114.28304650790859</v>
      </c>
      <c r="N369" s="71">
        <v>146.18425063263291</v>
      </c>
      <c r="O369" s="71">
        <v>123.2964332139084</v>
      </c>
      <c r="P369" s="71">
        <v>62.605707291354243</v>
      </c>
      <c r="Q369" s="71">
        <v>5.9569924127115703</v>
      </c>
      <c r="R369" s="71">
        <v>0</v>
      </c>
      <c r="S369" s="71">
        <v>8.8074209403803163</v>
      </c>
      <c r="T369" s="72"/>
      <c r="U369" s="71">
        <v>49791933</v>
      </c>
      <c r="V369" s="71">
        <v>2153</v>
      </c>
      <c r="W369" s="71">
        <v>134</v>
      </c>
      <c r="X369" s="71">
        <v>25602</v>
      </c>
      <c r="Y369" s="71">
        <v>34069</v>
      </c>
      <c r="Z369" s="71">
        <v>61006</v>
      </c>
      <c r="AA369" s="71">
        <v>12260</v>
      </c>
      <c r="AB369" s="71">
        <v>95766</v>
      </c>
      <c r="AC369" s="71">
        <v>0</v>
      </c>
      <c r="AD369" s="71">
        <v>8.8074209403803163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2037</v>
      </c>
      <c r="B370" s="70">
        <v>277</v>
      </c>
      <c r="C370" s="70">
        <v>5</v>
      </c>
      <c r="D370" s="70">
        <v>17</v>
      </c>
      <c r="E370" s="70">
        <v>2008</v>
      </c>
      <c r="F370" s="70" t="s">
        <v>792</v>
      </c>
      <c r="G370" s="70" t="s">
        <v>2032</v>
      </c>
      <c r="H370" s="70" t="s">
        <v>2033</v>
      </c>
      <c r="I370" s="148"/>
      <c r="J370" s="71">
        <v>432.79981300089588</v>
      </c>
      <c r="K370" s="71">
        <v>4.4680634075236974</v>
      </c>
      <c r="L370" s="71">
        <v>6.8972616389681578</v>
      </c>
      <c r="M370" s="71">
        <v>121.0899615480393</v>
      </c>
      <c r="N370" s="71">
        <v>153.18846553793699</v>
      </c>
      <c r="O370" s="71">
        <v>119.4437055786006</v>
      </c>
      <c r="P370" s="71">
        <v>61.167376099569843</v>
      </c>
      <c r="Q370" s="71">
        <v>5.8680029172274102</v>
      </c>
      <c r="R370" s="71">
        <v>0</v>
      </c>
      <c r="S370" s="71">
        <v>9.3669846854582541</v>
      </c>
      <c r="T370" s="72"/>
      <c r="U370" s="71">
        <v>50425589</v>
      </c>
      <c r="V370" s="71">
        <v>2153</v>
      </c>
      <c r="W370" s="71">
        <v>134</v>
      </c>
      <c r="X370" s="71">
        <v>25602</v>
      </c>
      <c r="Y370" s="71">
        <v>34535</v>
      </c>
      <c r="Z370" s="71">
        <v>61174</v>
      </c>
      <c r="AA370" s="71">
        <v>11992</v>
      </c>
      <c r="AB370" s="71">
        <v>95887</v>
      </c>
      <c r="AC370" s="71">
        <v>0</v>
      </c>
      <c r="AD370" s="71">
        <v>9.3669846854582541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2038</v>
      </c>
      <c r="B371" s="70">
        <v>278</v>
      </c>
      <c r="C371" s="70">
        <v>6</v>
      </c>
      <c r="D371" s="70">
        <v>17</v>
      </c>
      <c r="E371" s="70">
        <v>2009</v>
      </c>
      <c r="F371" s="70" t="s">
        <v>176</v>
      </c>
      <c r="G371" s="70" t="s">
        <v>2032</v>
      </c>
      <c r="H371" s="70" t="s">
        <v>2033</v>
      </c>
      <c r="I371" s="148"/>
      <c r="J371" s="71">
        <v>330.35499261055918</v>
      </c>
      <c r="K371" s="71">
        <v>4.702036234378796</v>
      </c>
      <c r="L371" s="71">
        <v>4.3822806157719256</v>
      </c>
      <c r="M371" s="71">
        <v>118.9884564112436</v>
      </c>
      <c r="N371" s="71">
        <v>142.91921206915131</v>
      </c>
      <c r="O371" s="71">
        <v>121.1988918449259</v>
      </c>
      <c r="P371" s="71">
        <v>57.837806521209622</v>
      </c>
      <c r="Q371" s="71">
        <v>5.5824967388691302</v>
      </c>
      <c r="R371" s="71">
        <v>0</v>
      </c>
      <c r="S371" s="71">
        <v>8.8515198393467127</v>
      </c>
      <c r="T371" s="72"/>
      <c r="U371" s="71">
        <v>33432424</v>
      </c>
      <c r="V371" s="71">
        <v>2221</v>
      </c>
      <c r="W371" s="71">
        <v>113</v>
      </c>
      <c r="X371" s="71">
        <v>25785</v>
      </c>
      <c r="Y371" s="71">
        <v>35021</v>
      </c>
      <c r="Z371" s="71">
        <v>61269</v>
      </c>
      <c r="AA371" s="71">
        <v>11641</v>
      </c>
      <c r="AB371" s="71">
        <v>95759</v>
      </c>
      <c r="AC371" s="71">
        <v>0</v>
      </c>
      <c r="AD371" s="71">
        <v>8.8515198393467127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429.988</v>
      </c>
      <c r="BK371" s="71">
        <v>0</v>
      </c>
      <c r="BL371" s="71">
        <v>24.8</v>
      </c>
      <c r="BM371" s="71">
        <v>0</v>
      </c>
      <c r="BN371" s="72"/>
      <c r="BO371" s="71">
        <v>0</v>
      </c>
      <c r="BP371" s="71">
        <v>0</v>
      </c>
      <c r="BQ371" s="71">
        <v>11</v>
      </c>
      <c r="BR371" s="71">
        <v>0</v>
      </c>
      <c r="BS371" s="71">
        <v>2</v>
      </c>
      <c r="BT371" s="71">
        <v>0</v>
      </c>
      <c r="BU371"/>
      <c r="BV371" s="70">
        <v>301.45499999999998</v>
      </c>
      <c r="BW371" s="70">
        <v>80.41</v>
      </c>
      <c r="BX371" s="70">
        <v>16.8</v>
      </c>
      <c r="BY371" s="70">
        <v>5.0860000000000003</v>
      </c>
      <c r="BZ371" s="70">
        <v>51.036999999999999</v>
      </c>
      <c r="CA371" s="70">
        <v>0</v>
      </c>
      <c r="CB371" s="70">
        <v>0</v>
      </c>
      <c r="CC371" s="70">
        <v>0</v>
      </c>
      <c r="CD371" s="70">
        <v>0</v>
      </c>
    </row>
    <row r="372" spans="1:82">
      <c r="A372" s="70" t="s">
        <v>2039</v>
      </c>
      <c r="B372" s="70">
        <v>279</v>
      </c>
      <c r="C372" s="70">
        <v>7</v>
      </c>
      <c r="D372" s="70">
        <v>17</v>
      </c>
      <c r="E372" s="70">
        <v>2010</v>
      </c>
      <c r="F372" s="70" t="s">
        <v>177</v>
      </c>
      <c r="G372" s="70" t="s">
        <v>2032</v>
      </c>
      <c r="H372" s="70" t="s">
        <v>2033</v>
      </c>
      <c r="I372" s="148"/>
      <c r="J372" s="71">
        <v>401.72449869426669</v>
      </c>
      <c r="K372" s="71">
        <v>4.9767986083139713</v>
      </c>
      <c r="L372" s="71">
        <v>5.2190576009731329</v>
      </c>
      <c r="M372" s="71">
        <v>121.6587234308422</v>
      </c>
      <c r="N372" s="71">
        <v>162.66032280278549</v>
      </c>
      <c r="O372" s="71">
        <v>121.477101361424</v>
      </c>
      <c r="P372" s="71">
        <v>57.377758782930762</v>
      </c>
      <c r="Q372" s="71">
        <v>5.83549112110504</v>
      </c>
      <c r="R372" s="71">
        <v>0</v>
      </c>
      <c r="S372" s="71">
        <v>11.3500445337181</v>
      </c>
      <c r="T372" s="72"/>
      <c r="U372" s="71">
        <v>38140820</v>
      </c>
      <c r="V372" s="71">
        <v>2221</v>
      </c>
      <c r="W372" s="71">
        <v>113</v>
      </c>
      <c r="X372" s="71">
        <v>25785</v>
      </c>
      <c r="Y372" s="71">
        <v>35593</v>
      </c>
      <c r="Z372" s="71">
        <v>61695</v>
      </c>
      <c r="AA372" s="71">
        <v>11260</v>
      </c>
      <c r="AB372" s="71">
        <v>95917</v>
      </c>
      <c r="AC372" s="71">
        <v>0</v>
      </c>
      <c r="AD372" s="71">
        <v>11.3500445337181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329.65600000000001</v>
      </c>
      <c r="BK372" s="71">
        <v>0</v>
      </c>
      <c r="BL372" s="71">
        <v>7.8250000000000002</v>
      </c>
      <c r="BM372" s="71">
        <v>0</v>
      </c>
      <c r="BN372" s="72"/>
      <c r="BO372" s="71">
        <v>0</v>
      </c>
      <c r="BP372" s="71">
        <v>0</v>
      </c>
      <c r="BQ372" s="71">
        <v>11</v>
      </c>
      <c r="BR372" s="71">
        <v>0</v>
      </c>
      <c r="BS372" s="71">
        <v>2</v>
      </c>
      <c r="BT372" s="71">
        <v>0</v>
      </c>
      <c r="BU372"/>
      <c r="BV372" s="70">
        <v>337.48099999999999</v>
      </c>
      <c r="BW372" s="70">
        <v>0</v>
      </c>
      <c r="BX372" s="70">
        <v>0</v>
      </c>
      <c r="BY372" s="70">
        <v>0</v>
      </c>
      <c r="BZ372" s="70">
        <v>0</v>
      </c>
      <c r="CA372" s="70">
        <v>0</v>
      </c>
      <c r="CB372" s="70">
        <v>0</v>
      </c>
      <c r="CC372" s="70">
        <v>0</v>
      </c>
      <c r="CD372" s="70">
        <v>0</v>
      </c>
    </row>
    <row r="373" spans="1:82">
      <c r="A373" s="70" t="s">
        <v>2040</v>
      </c>
      <c r="B373" s="70">
        <v>280</v>
      </c>
      <c r="C373" s="70">
        <v>8</v>
      </c>
      <c r="D373" s="70">
        <v>17</v>
      </c>
      <c r="E373" s="70">
        <v>2011</v>
      </c>
      <c r="F373" s="70" t="s">
        <v>178</v>
      </c>
      <c r="G373" s="70" t="s">
        <v>2032</v>
      </c>
      <c r="H373" s="70" t="s">
        <v>2033</v>
      </c>
      <c r="I373" s="148"/>
      <c r="J373" s="71">
        <v>399.63163408149319</v>
      </c>
      <c r="K373" s="71">
        <v>6.4878353762052239</v>
      </c>
      <c r="L373" s="71">
        <v>4.3990674258878064</v>
      </c>
      <c r="M373" s="71">
        <v>139.2664337623662</v>
      </c>
      <c r="N373" s="71">
        <v>162.89205086587361</v>
      </c>
      <c r="O373" s="71">
        <v>120.15446798050833</v>
      </c>
      <c r="P373" s="71">
        <v>54.922932436206203</v>
      </c>
      <c r="Q373" s="71">
        <v>6.7192412215736201</v>
      </c>
      <c r="R373" s="71">
        <v>0</v>
      </c>
      <c r="S373" s="71">
        <v>12.97305904848074</v>
      </c>
      <c r="T373" s="72"/>
      <c r="U373" s="71">
        <v>37717621</v>
      </c>
      <c r="V373" s="71">
        <v>2221</v>
      </c>
      <c r="W373" s="71">
        <v>113</v>
      </c>
      <c r="X373" s="71">
        <v>25785</v>
      </c>
      <c r="Y373" s="71">
        <v>36044</v>
      </c>
      <c r="Z373" s="71">
        <v>62349</v>
      </c>
      <c r="AA373" s="71">
        <v>11099</v>
      </c>
      <c r="AB373" s="71">
        <v>95747</v>
      </c>
      <c r="AC373" s="71">
        <v>0</v>
      </c>
      <c r="AD373" s="71">
        <v>12.97305904848074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451.04500000000002</v>
      </c>
      <c r="BK373" s="71">
        <v>0</v>
      </c>
      <c r="BL373" s="71">
        <v>25.350999999999999</v>
      </c>
      <c r="BM373" s="71">
        <v>0</v>
      </c>
      <c r="BN373" s="72"/>
      <c r="BO373" s="71">
        <v>0</v>
      </c>
      <c r="BP373" s="71">
        <v>0</v>
      </c>
      <c r="BQ373" s="71">
        <v>12</v>
      </c>
      <c r="BR373" s="71">
        <v>0</v>
      </c>
      <c r="BS373" s="71">
        <v>3</v>
      </c>
      <c r="BT373" s="71">
        <v>0</v>
      </c>
      <c r="BU373"/>
      <c r="BV373" s="70">
        <v>327.06299999999999</v>
      </c>
      <c r="BW373" s="70">
        <v>81.391999999999996</v>
      </c>
      <c r="BX373" s="70">
        <v>14.7</v>
      </c>
      <c r="BY373" s="70">
        <v>5.1669999999999998</v>
      </c>
      <c r="BZ373" s="70">
        <v>48.073999999999998</v>
      </c>
      <c r="CA373" s="70">
        <v>0</v>
      </c>
      <c r="CB373" s="70">
        <v>0</v>
      </c>
      <c r="CC373" s="70">
        <v>0</v>
      </c>
      <c r="CD373" s="70">
        <v>0</v>
      </c>
    </row>
    <row r="374" spans="1:82">
      <c r="A374" s="70" t="s">
        <v>2041</v>
      </c>
      <c r="B374" s="70">
        <v>281</v>
      </c>
      <c r="C374" s="70">
        <v>9</v>
      </c>
      <c r="D374" s="70">
        <v>17</v>
      </c>
      <c r="E374" s="70">
        <v>2012</v>
      </c>
      <c r="F374" s="70" t="s">
        <v>179</v>
      </c>
      <c r="G374" s="70" t="s">
        <v>2032</v>
      </c>
      <c r="H374" s="70" t="s">
        <v>2033</v>
      </c>
      <c r="I374" s="148"/>
      <c r="J374" s="71">
        <v>419.55210744166862</v>
      </c>
      <c r="K374" s="71">
        <v>5.8559439494552219</v>
      </c>
      <c r="L374" s="71">
        <v>4.274037572844156</v>
      </c>
      <c r="M374" s="71">
        <v>135.36975882970401</v>
      </c>
      <c r="N374" s="71">
        <v>169.06352622692799</v>
      </c>
      <c r="O374" s="71">
        <v>120.75764374400723</v>
      </c>
      <c r="P374" s="71">
        <v>54.727802271157799</v>
      </c>
      <c r="Q374" s="71">
        <v>7.7100658861181701</v>
      </c>
      <c r="R374" s="71">
        <v>0</v>
      </c>
      <c r="S374" s="71">
        <v>12.8542782717471</v>
      </c>
      <c r="T374" s="72"/>
      <c r="U374" s="71">
        <v>42817204</v>
      </c>
      <c r="V374" s="71">
        <v>2221</v>
      </c>
      <c r="W374" s="71">
        <v>113</v>
      </c>
      <c r="X374" s="71">
        <v>25785</v>
      </c>
      <c r="Y374" s="71">
        <v>38906</v>
      </c>
      <c r="Z374" s="71">
        <v>63159</v>
      </c>
      <c r="AA374" s="71">
        <v>10997</v>
      </c>
      <c r="AB374" s="71">
        <v>101121</v>
      </c>
      <c r="AC374" s="71">
        <v>0</v>
      </c>
      <c r="AD374" s="71">
        <v>12.8542782717471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402.80099999999999</v>
      </c>
      <c r="BK374" s="71">
        <v>0</v>
      </c>
      <c r="BL374" s="71">
        <v>22.436999999999998</v>
      </c>
      <c r="BM374" s="71">
        <v>0</v>
      </c>
      <c r="BN374" s="72"/>
      <c r="BO374" s="71">
        <v>0</v>
      </c>
      <c r="BP374" s="71">
        <v>0</v>
      </c>
      <c r="BQ374" s="71">
        <v>12</v>
      </c>
      <c r="BR374" s="71">
        <v>0</v>
      </c>
      <c r="BS374" s="71">
        <v>2</v>
      </c>
      <c r="BT374" s="71">
        <v>0</v>
      </c>
      <c r="BU374"/>
      <c r="BV374" s="70">
        <v>268.85500000000002</v>
      </c>
      <c r="BW374" s="70">
        <v>84.759</v>
      </c>
      <c r="BX374" s="70">
        <v>14.9</v>
      </c>
      <c r="BY374" s="70">
        <v>5.4660000000000002</v>
      </c>
      <c r="BZ374" s="70">
        <v>51.258000000000003</v>
      </c>
      <c r="CA374" s="70">
        <v>0</v>
      </c>
      <c r="CB374" s="70">
        <v>0</v>
      </c>
      <c r="CC374" s="70">
        <v>0</v>
      </c>
      <c r="CD374" s="70">
        <v>0</v>
      </c>
    </row>
    <row r="375" spans="1:82">
      <c r="A375" s="70" t="s">
        <v>2042</v>
      </c>
      <c r="B375" s="70">
        <v>282</v>
      </c>
      <c r="C375" s="70">
        <v>10</v>
      </c>
      <c r="D375" s="70">
        <v>17</v>
      </c>
      <c r="E375" s="70">
        <v>2013</v>
      </c>
      <c r="F375" s="70" t="s">
        <v>180</v>
      </c>
      <c r="G375" s="70" t="s">
        <v>2032</v>
      </c>
      <c r="H375" s="70" t="s">
        <v>2033</v>
      </c>
      <c r="I375" s="148"/>
      <c r="J375" s="71">
        <v>460.58146922465318</v>
      </c>
      <c r="K375" s="71">
        <v>4.7277199042400948</v>
      </c>
      <c r="L375" s="71">
        <v>4.1435663887615473</v>
      </c>
      <c r="M375" s="71">
        <v>137.99466804063769</v>
      </c>
      <c r="N375" s="71">
        <v>159.1327228875883</v>
      </c>
      <c r="O375" s="71">
        <v>117.28030005843918</v>
      </c>
      <c r="P375" s="71">
        <v>54.094795888459906</v>
      </c>
      <c r="Q375" s="71">
        <v>7.7985336182455196</v>
      </c>
      <c r="R375" s="71">
        <v>0</v>
      </c>
      <c r="S375" s="71">
        <v>14.361282776420831</v>
      </c>
      <c r="T375" s="72"/>
      <c r="U375" s="71">
        <v>41263946</v>
      </c>
      <c r="V375" s="71">
        <v>2221</v>
      </c>
      <c r="W375" s="71">
        <v>113</v>
      </c>
      <c r="X375" s="71">
        <v>25785</v>
      </c>
      <c r="Y375" s="71">
        <v>39116</v>
      </c>
      <c r="Z375" s="71">
        <v>64079</v>
      </c>
      <c r="AA375" s="71">
        <v>10829</v>
      </c>
      <c r="AB375" s="71">
        <v>100815</v>
      </c>
      <c r="AC375" s="71">
        <v>0</v>
      </c>
      <c r="AD375" s="71">
        <v>14.361282776420831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395.21199999999999</v>
      </c>
      <c r="BK375" s="71">
        <v>0</v>
      </c>
      <c r="BL375" s="71">
        <v>26.678999999999998</v>
      </c>
      <c r="BM375" s="71">
        <v>0</v>
      </c>
      <c r="BN375" s="72"/>
      <c r="BO375" s="71">
        <v>0</v>
      </c>
      <c r="BP375" s="71">
        <v>0</v>
      </c>
      <c r="BQ375" s="71">
        <v>12</v>
      </c>
      <c r="BR375" s="71">
        <v>0</v>
      </c>
      <c r="BS375" s="71">
        <v>2</v>
      </c>
      <c r="BT375" s="71">
        <v>0</v>
      </c>
      <c r="BU375"/>
      <c r="BV375" s="70">
        <v>262.91399999999999</v>
      </c>
      <c r="BW375" s="70">
        <v>83.438000000000002</v>
      </c>
      <c r="BX375" s="70">
        <v>20.058</v>
      </c>
      <c r="BY375" s="70">
        <v>5.4009999999999998</v>
      </c>
      <c r="BZ375" s="70">
        <v>50.078000000000003</v>
      </c>
      <c r="CA375" s="70">
        <v>0</v>
      </c>
      <c r="CB375" s="70">
        <v>0</v>
      </c>
      <c r="CC375" s="70">
        <v>2E-3</v>
      </c>
      <c r="CD375" s="70">
        <v>0</v>
      </c>
    </row>
    <row r="376" spans="1:82">
      <c r="A376" s="70" t="s">
        <v>2043</v>
      </c>
      <c r="B376" s="70">
        <v>283</v>
      </c>
      <c r="C376" s="70">
        <v>11</v>
      </c>
      <c r="D376" s="70">
        <v>17</v>
      </c>
      <c r="E376" s="70">
        <v>2014</v>
      </c>
      <c r="F376" s="70" t="s">
        <v>181</v>
      </c>
      <c r="G376" s="70" t="s">
        <v>2032</v>
      </c>
      <c r="H376" s="70" t="s">
        <v>2033</v>
      </c>
      <c r="I376" s="148"/>
      <c r="J376" s="71">
        <v>404.66888997927958</v>
      </c>
      <c r="K376" s="71">
        <v>4.6343104262242418</v>
      </c>
      <c r="L376" s="71">
        <v>3.5498298664196382</v>
      </c>
      <c r="M376" s="71">
        <v>139.0637008590185</v>
      </c>
      <c r="N376" s="71">
        <v>159.00347744737039</v>
      </c>
      <c r="O376" s="71">
        <v>112.46767141619605</v>
      </c>
      <c r="P376" s="71">
        <v>55.023723824201383</v>
      </c>
      <c r="Q376" s="71">
        <v>7.4918025465621101</v>
      </c>
      <c r="R376" s="71">
        <v>0</v>
      </c>
      <c r="S376" s="71">
        <v>13.37595040696419</v>
      </c>
      <c r="T376" s="72"/>
      <c r="U376" s="71">
        <v>43955131</v>
      </c>
      <c r="V376" s="71">
        <v>1869</v>
      </c>
      <c r="W376" s="71">
        <v>122</v>
      </c>
      <c r="X376" s="71">
        <v>27809</v>
      </c>
      <c r="Y376" s="71">
        <v>39613</v>
      </c>
      <c r="Z376" s="71">
        <v>64720</v>
      </c>
      <c r="AA376" s="71">
        <v>10958</v>
      </c>
      <c r="AB376" s="71">
        <v>100944</v>
      </c>
      <c r="AC376" s="71">
        <v>0</v>
      </c>
      <c r="AD376" s="71">
        <v>13.37595040696419</v>
      </c>
      <c r="AE376" s="72"/>
      <c r="AF376" s="71"/>
      <c r="AG376" s="71"/>
      <c r="AH376" s="71"/>
      <c r="AI376" s="71"/>
      <c r="AJ376" s="71"/>
      <c r="AK376" s="71"/>
      <c r="AL376" s="71"/>
      <c r="AM376" s="71"/>
      <c r="AN376" s="71"/>
      <c r="AO376" s="71"/>
      <c r="AP376" s="71"/>
      <c r="AQ376" s="72"/>
      <c r="AR376" s="71">
        <v>2390</v>
      </c>
      <c r="AS376" s="71">
        <v>405</v>
      </c>
      <c r="AT376" s="71">
        <v>0</v>
      </c>
      <c r="AU376" s="71">
        <v>0</v>
      </c>
      <c r="AV376" s="71">
        <v>0</v>
      </c>
      <c r="AW376" s="71">
        <v>0</v>
      </c>
      <c r="AX376" s="71"/>
      <c r="AY376" s="72"/>
      <c r="AZ376" s="71">
        <v>10118</v>
      </c>
      <c r="BA376" s="71">
        <v>12227.9</v>
      </c>
      <c r="BB376" s="71">
        <v>0</v>
      </c>
      <c r="BC376" s="71">
        <v>0</v>
      </c>
      <c r="BD376" s="71">
        <v>0</v>
      </c>
      <c r="BE376" s="71">
        <v>0</v>
      </c>
      <c r="BF376" s="71"/>
      <c r="BG376" s="72"/>
      <c r="BH376" s="71">
        <v>0</v>
      </c>
      <c r="BI376" s="71">
        <v>0</v>
      </c>
      <c r="BJ376" s="71">
        <v>376.40899999999999</v>
      </c>
      <c r="BK376" s="71">
        <v>0</v>
      </c>
      <c r="BL376" s="71">
        <v>25.965</v>
      </c>
      <c r="BM376" s="71">
        <v>0</v>
      </c>
      <c r="BN376" s="72"/>
      <c r="BO376" s="71">
        <v>0</v>
      </c>
      <c r="BP376" s="71">
        <v>0</v>
      </c>
      <c r="BQ376" s="71">
        <v>14</v>
      </c>
      <c r="BR376" s="71">
        <v>0</v>
      </c>
      <c r="BS376" s="71">
        <v>2</v>
      </c>
      <c r="BT376" s="71">
        <v>0</v>
      </c>
      <c r="BU376"/>
      <c r="BV376" s="70">
        <v>241.089</v>
      </c>
      <c r="BW376" s="70">
        <v>85.293999999999997</v>
      </c>
      <c r="BX376" s="70">
        <v>19.689</v>
      </c>
      <c r="BY376" s="70">
        <v>5.5570000000000004</v>
      </c>
      <c r="BZ376" s="70">
        <v>50.744999999999997</v>
      </c>
      <c r="CA376" s="70">
        <v>0</v>
      </c>
      <c r="CB376" s="70">
        <v>0</v>
      </c>
      <c r="CC376" s="70">
        <v>0</v>
      </c>
      <c r="CD376" s="70">
        <v>0</v>
      </c>
    </row>
    <row r="377" spans="1:82">
      <c r="A377" s="70" t="s">
        <v>2044</v>
      </c>
      <c r="B377" s="70">
        <v>284</v>
      </c>
      <c r="C377" s="70">
        <v>12</v>
      </c>
      <c r="D377" s="70">
        <v>17</v>
      </c>
      <c r="E377" s="70">
        <v>2015</v>
      </c>
      <c r="F377" s="70" t="s">
        <v>182</v>
      </c>
      <c r="G377" s="70" t="s">
        <v>2032</v>
      </c>
      <c r="H377" s="70" t="s">
        <v>2033</v>
      </c>
      <c r="I377" s="148"/>
      <c r="J377" s="71">
        <v>365.79817976289121</v>
      </c>
      <c r="K377" s="71">
        <v>4.5640104054010608</v>
      </c>
      <c r="L377" s="71">
        <v>3.1675955507861731</v>
      </c>
      <c r="M377" s="71">
        <v>181.39796467256531</v>
      </c>
      <c r="N377" s="71">
        <v>155.24914436947151</v>
      </c>
      <c r="O377" s="71">
        <v>112.25792705929099</v>
      </c>
      <c r="P377" s="71">
        <v>54.484261421967915</v>
      </c>
      <c r="Q377" s="71">
        <v>7.3488132843043301</v>
      </c>
      <c r="R377" s="71">
        <v>0</v>
      </c>
      <c r="S377" s="71">
        <v>10.52559918306812</v>
      </c>
      <c r="T377" s="72"/>
      <c r="U377" s="71">
        <v>42980754</v>
      </c>
      <c r="V377" s="71">
        <v>1869</v>
      </c>
      <c r="W377" s="71">
        <v>122</v>
      </c>
      <c r="X377" s="71">
        <v>27809</v>
      </c>
      <c r="Y377" s="71">
        <v>40692</v>
      </c>
      <c r="Z377" s="71">
        <v>65221</v>
      </c>
      <c r="AA377" s="71">
        <v>10842</v>
      </c>
      <c r="AB377" s="71">
        <v>101148</v>
      </c>
      <c r="AC377" s="71">
        <v>0</v>
      </c>
      <c r="AD377" s="71">
        <v>10.52559918306812</v>
      </c>
      <c r="AE377" s="72"/>
      <c r="AF377" s="71">
        <v>411936042.92049217</v>
      </c>
      <c r="AG377" s="71">
        <v>3504276.2979193381</v>
      </c>
      <c r="AH377" s="71">
        <v>658522.48994804232</v>
      </c>
      <c r="AI377" s="71">
        <v>178927577.86911309</v>
      </c>
      <c r="AJ377" s="71">
        <v>231939896.5565944</v>
      </c>
      <c r="AK377" s="71">
        <v>0</v>
      </c>
      <c r="AL377" s="71">
        <v>0</v>
      </c>
      <c r="AM377" s="71">
        <v>13861909.10009823</v>
      </c>
      <c r="AN377" s="71">
        <v>0</v>
      </c>
      <c r="AO377" s="71">
        <v>0</v>
      </c>
      <c r="AP377" s="71">
        <v>840828225.23416531</v>
      </c>
      <c r="AQ377" s="72"/>
      <c r="AR377" s="71">
        <v>2629</v>
      </c>
      <c r="AS377" s="71">
        <v>627</v>
      </c>
      <c r="AT377" s="71">
        <v>0</v>
      </c>
      <c r="AU377" s="71">
        <v>0</v>
      </c>
      <c r="AV377" s="71">
        <v>0</v>
      </c>
      <c r="AW377" s="71">
        <v>0</v>
      </c>
      <c r="AX377" s="71"/>
      <c r="AY377" s="72"/>
      <c r="AZ377" s="71">
        <v>11297.3</v>
      </c>
      <c r="BA377" s="71">
        <v>19754.099999999999</v>
      </c>
      <c r="BB377" s="71">
        <v>0</v>
      </c>
      <c r="BC377" s="71">
        <v>0</v>
      </c>
      <c r="BD377" s="71">
        <v>0</v>
      </c>
      <c r="BE377" s="71">
        <v>0</v>
      </c>
      <c r="BF377" s="71"/>
      <c r="BG377" s="72"/>
      <c r="BH377" s="71">
        <v>0</v>
      </c>
      <c r="BI377" s="71">
        <v>0</v>
      </c>
      <c r="BJ377" s="71">
        <v>385.22</v>
      </c>
      <c r="BK377" s="71">
        <v>0</v>
      </c>
      <c r="BL377" s="71">
        <v>26.795999999999999</v>
      </c>
      <c r="BM377" s="71">
        <v>0</v>
      </c>
      <c r="BN377" s="72"/>
      <c r="BO377" s="71">
        <v>0</v>
      </c>
      <c r="BP377" s="71">
        <v>0</v>
      </c>
      <c r="BQ377" s="71">
        <v>15</v>
      </c>
      <c r="BR377" s="71">
        <v>0</v>
      </c>
      <c r="BS377" s="71">
        <v>2</v>
      </c>
      <c r="BT377" s="71">
        <v>0</v>
      </c>
      <c r="BU377"/>
      <c r="BV377" s="70">
        <v>251.10300000000001</v>
      </c>
      <c r="BW377" s="70">
        <v>83.802999999999997</v>
      </c>
      <c r="BX377" s="70">
        <v>21.292999999999999</v>
      </c>
      <c r="BY377" s="70">
        <v>5.319</v>
      </c>
      <c r="BZ377" s="70">
        <v>50.497999999999998</v>
      </c>
      <c r="CA377" s="70">
        <v>0</v>
      </c>
      <c r="CB377" s="70">
        <v>0</v>
      </c>
      <c r="CC377" s="70">
        <v>0</v>
      </c>
      <c r="CD377" s="70">
        <v>0</v>
      </c>
    </row>
    <row r="378" spans="1:82">
      <c r="A378" s="70" t="s">
        <v>2045</v>
      </c>
      <c r="B378" s="70">
        <v>285</v>
      </c>
      <c r="C378" s="70">
        <v>13</v>
      </c>
      <c r="D378" s="70">
        <v>17</v>
      </c>
      <c r="E378" s="70">
        <v>2016</v>
      </c>
      <c r="F378" s="70" t="s">
        <v>155</v>
      </c>
      <c r="G378" s="70" t="s">
        <v>2032</v>
      </c>
      <c r="H378" s="70" t="s">
        <v>2033</v>
      </c>
      <c r="I378" s="148"/>
      <c r="J378" s="71">
        <v>389.86774002346317</v>
      </c>
      <c r="K378" s="71">
        <v>4.5374596223157688</v>
      </c>
      <c r="L378" s="71">
        <v>3.0108998561199178</v>
      </c>
      <c r="M378" s="71">
        <v>120.70415760500651</v>
      </c>
      <c r="N378" s="71">
        <v>153.31927823698439</v>
      </c>
      <c r="O378" s="71">
        <v>112.59841732314307</v>
      </c>
      <c r="P378" s="71">
        <v>53.65972503976657</v>
      </c>
      <c r="Q378" s="71">
        <v>7.1702809393531881</v>
      </c>
      <c r="R378" s="71">
        <v>0</v>
      </c>
      <c r="S378" s="71">
        <v>11.916032058125966</v>
      </c>
      <c r="T378" s="72"/>
      <c r="U378" s="71">
        <v>45077339</v>
      </c>
      <c r="V378" s="71">
        <v>1869</v>
      </c>
      <c r="W378" s="71">
        <v>122</v>
      </c>
      <c r="X378" s="71">
        <v>27809</v>
      </c>
      <c r="Y378" s="71">
        <v>40938</v>
      </c>
      <c r="Z378" s="71">
        <v>66223</v>
      </c>
      <c r="AA378" s="71">
        <v>11044</v>
      </c>
      <c r="AB378" s="71">
        <v>101516</v>
      </c>
      <c r="AC378" s="71">
        <v>0</v>
      </c>
      <c r="AD378" s="71">
        <v>11.916032058125969</v>
      </c>
      <c r="AE378" s="72"/>
      <c r="AF378" s="71">
        <v>449786931.73367733</v>
      </c>
      <c r="AG378" s="71">
        <v>3358327.56226954</v>
      </c>
      <c r="AH378" s="71">
        <v>480545.69241342758</v>
      </c>
      <c r="AI378" s="71">
        <v>177790426.14323911</v>
      </c>
      <c r="AJ378" s="71">
        <v>229578544.18632981</v>
      </c>
      <c r="AK378" s="71">
        <v>0</v>
      </c>
      <c r="AL378" s="71">
        <v>0</v>
      </c>
      <c r="AM378" s="71">
        <v>13923150.48102965</v>
      </c>
      <c r="AN378" s="71">
        <v>0</v>
      </c>
      <c r="AO378" s="71">
        <v>0</v>
      </c>
      <c r="AP378" s="71">
        <v>874917925.7989589</v>
      </c>
      <c r="AQ378" s="72"/>
      <c r="AR378" s="71">
        <v>2868</v>
      </c>
      <c r="AS378" s="71">
        <v>759</v>
      </c>
      <c r="AT378" s="71">
        <v>0</v>
      </c>
      <c r="AU378" s="71">
        <v>0</v>
      </c>
      <c r="AV378" s="71">
        <v>0</v>
      </c>
      <c r="AW378" s="71">
        <v>0</v>
      </c>
      <c r="AX378" s="71"/>
      <c r="AY378" s="72"/>
      <c r="AZ378" s="71">
        <v>12541.1</v>
      </c>
      <c r="BA378" s="71">
        <v>23082.3</v>
      </c>
      <c r="BB378" s="71">
        <v>0</v>
      </c>
      <c r="BC378" s="71">
        <v>0</v>
      </c>
      <c r="BD378" s="71">
        <v>0</v>
      </c>
      <c r="BE378" s="71">
        <v>0</v>
      </c>
      <c r="BF378" s="71"/>
      <c r="BG378" s="72"/>
      <c r="BH378" s="71">
        <v>0</v>
      </c>
      <c r="BI378" s="71">
        <v>0</v>
      </c>
      <c r="BJ378" s="71">
        <v>409.73500000000001</v>
      </c>
      <c r="BK378" s="71">
        <v>0</v>
      </c>
      <c r="BL378" s="71">
        <v>29.101000000000003</v>
      </c>
      <c r="BM378" s="71">
        <v>0</v>
      </c>
      <c r="BN378" s="72"/>
      <c r="BO378" s="71">
        <v>0</v>
      </c>
      <c r="BP378" s="71">
        <v>0</v>
      </c>
      <c r="BQ378" s="71">
        <v>15</v>
      </c>
      <c r="BR378" s="71">
        <v>0</v>
      </c>
      <c r="BS378" s="71">
        <v>2</v>
      </c>
      <c r="BT378" s="71">
        <v>0</v>
      </c>
      <c r="BU378"/>
      <c r="BV378" s="70">
        <v>269.77100000000002</v>
      </c>
      <c r="BW378" s="70">
        <v>93.141000000000005</v>
      </c>
      <c r="BX378" s="70">
        <v>24.052</v>
      </c>
      <c r="BY378" s="70">
        <v>4.8380000000000001</v>
      </c>
      <c r="BZ378" s="70">
        <v>47.031999999999996</v>
      </c>
      <c r="CA378" s="70">
        <v>0</v>
      </c>
      <c r="CB378" s="70">
        <v>0</v>
      </c>
      <c r="CC378" s="70">
        <v>2E-3</v>
      </c>
      <c r="CD378" s="70">
        <v>0</v>
      </c>
    </row>
    <row r="379" spans="1:82">
      <c r="A379" s="70" t="s">
        <v>2046</v>
      </c>
      <c r="B379" s="70">
        <v>286</v>
      </c>
      <c r="C379" s="70">
        <v>14</v>
      </c>
      <c r="D379" s="70">
        <v>17</v>
      </c>
      <c r="E379" s="70">
        <v>2017</v>
      </c>
      <c r="F379" s="70" t="s">
        <v>156</v>
      </c>
      <c r="G379" s="70" t="s">
        <v>2032</v>
      </c>
      <c r="H379" s="70" t="s">
        <v>2033</v>
      </c>
      <c r="I379" s="148"/>
      <c r="J379" s="71">
        <v>392.22702474744989</v>
      </c>
      <c r="K379" s="71">
        <v>4.5168692911500035</v>
      </c>
      <c r="L379" s="71">
        <v>3.2322658844188461</v>
      </c>
      <c r="M379" s="71">
        <v>106.88216250204721</v>
      </c>
      <c r="N379" s="71">
        <v>149.92597411654756</v>
      </c>
      <c r="O379" s="71">
        <v>111.35316108075075</v>
      </c>
      <c r="P379" s="71">
        <v>53.372917223156556</v>
      </c>
      <c r="Q379" s="71">
        <v>6.9372364087643099</v>
      </c>
      <c r="R379" s="71">
        <v>0</v>
      </c>
      <c r="S379" s="71">
        <v>12.016354667065301</v>
      </c>
      <c r="T379" s="72"/>
      <c r="U379" s="71">
        <v>46134993</v>
      </c>
      <c r="V379" s="71">
        <v>1869</v>
      </c>
      <c r="W379" s="71">
        <v>122</v>
      </c>
      <c r="X379" s="71">
        <v>27809</v>
      </c>
      <c r="Y379" s="71">
        <v>41429</v>
      </c>
      <c r="Z379" s="71">
        <v>66577</v>
      </c>
      <c r="AA379" s="71">
        <v>11055</v>
      </c>
      <c r="AB379" s="71">
        <v>101566</v>
      </c>
      <c r="AC379" s="71">
        <v>0</v>
      </c>
      <c r="AD379" s="71">
        <v>12.016354667065301</v>
      </c>
      <c r="AE379" s="72"/>
      <c r="AF379" s="71">
        <v>458626727.84362942</v>
      </c>
      <c r="AG379" s="71">
        <v>3379979.6121490239</v>
      </c>
      <c r="AH379" s="71">
        <v>662208.33087876078</v>
      </c>
      <c r="AI379" s="71">
        <v>167873672.40966299</v>
      </c>
      <c r="AJ379" s="71">
        <v>216852856.34263369</v>
      </c>
      <c r="AK379" s="71">
        <v>0</v>
      </c>
      <c r="AL379" s="71">
        <v>0</v>
      </c>
      <c r="AM379" s="71">
        <v>13951804.75502963</v>
      </c>
      <c r="AN379" s="71">
        <v>0</v>
      </c>
      <c r="AO379" s="71">
        <v>0</v>
      </c>
      <c r="AP379" s="71">
        <v>861347249.29398358</v>
      </c>
      <c r="AQ379" s="72"/>
      <c r="AR379" s="71">
        <v>3036</v>
      </c>
      <c r="AS379" s="71">
        <v>846</v>
      </c>
      <c r="AT379" s="71">
        <v>0</v>
      </c>
      <c r="AU379" s="71">
        <v>0</v>
      </c>
      <c r="AV379" s="71">
        <v>0</v>
      </c>
      <c r="AW379" s="71">
        <v>0</v>
      </c>
      <c r="AX379" s="71"/>
      <c r="AY379" s="72"/>
      <c r="AZ379" s="71">
        <v>13434.6</v>
      </c>
      <c r="BA379" s="71">
        <v>25748.7</v>
      </c>
      <c r="BB379" s="71">
        <v>0</v>
      </c>
      <c r="BC379" s="71">
        <v>0</v>
      </c>
      <c r="BD379" s="71">
        <v>0</v>
      </c>
      <c r="BE379" s="71">
        <v>0</v>
      </c>
      <c r="BF379" s="71"/>
      <c r="BG379" s="72"/>
      <c r="BH379" s="71">
        <v>0</v>
      </c>
      <c r="BI379" s="71">
        <v>0</v>
      </c>
      <c r="BJ379" s="71">
        <v>433.70499999999998</v>
      </c>
      <c r="BK379" s="71">
        <v>0</v>
      </c>
      <c r="BL379" s="71">
        <v>22.131</v>
      </c>
      <c r="BM379" s="71">
        <v>0</v>
      </c>
      <c r="BN379" s="72"/>
      <c r="BO379" s="71">
        <v>0</v>
      </c>
      <c r="BP379" s="71">
        <v>0</v>
      </c>
      <c r="BQ379" s="71">
        <v>15</v>
      </c>
      <c r="BR379" s="71">
        <v>0</v>
      </c>
      <c r="BS379" s="71">
        <v>1</v>
      </c>
      <c r="BT379" s="71">
        <v>0</v>
      </c>
      <c r="BU379"/>
      <c r="BV379" s="70">
        <v>295.851</v>
      </c>
      <c r="BW379" s="70">
        <v>87.331999999999994</v>
      </c>
      <c r="BX379" s="70">
        <v>22.131</v>
      </c>
      <c r="BY379" s="70">
        <v>4.8529999999999998</v>
      </c>
      <c r="BZ379" s="70">
        <v>45.667000000000002</v>
      </c>
      <c r="CA379" s="70">
        <v>0</v>
      </c>
      <c r="CB379" s="70">
        <v>0</v>
      </c>
      <c r="CC379" s="70">
        <v>2E-3</v>
      </c>
      <c r="CD379" s="70">
        <v>0</v>
      </c>
    </row>
    <row r="380" spans="1:82">
      <c r="A380" s="70" t="s">
        <v>2047</v>
      </c>
      <c r="B380" s="70">
        <v>287</v>
      </c>
      <c r="C380" s="70">
        <v>15</v>
      </c>
      <c r="D380" s="70">
        <v>17</v>
      </c>
      <c r="E380" s="70">
        <v>2018</v>
      </c>
      <c r="F380" s="70" t="s">
        <v>183</v>
      </c>
      <c r="G380" s="70" t="s">
        <v>2032</v>
      </c>
      <c r="H380" s="70" t="s">
        <v>2033</v>
      </c>
      <c r="I380" s="148"/>
      <c r="J380" s="71">
        <v>423.50395270256701</v>
      </c>
      <c r="K380" s="71">
        <v>4.2548654352435413</v>
      </c>
      <c r="L380" s="71">
        <v>2.8634899624165349</v>
      </c>
      <c r="M380" s="71">
        <v>110.51396814573226</v>
      </c>
      <c r="N380" s="71">
        <v>137.20420708301504</v>
      </c>
      <c r="O380" s="71">
        <v>110.72496035390766</v>
      </c>
      <c r="P380" s="71">
        <v>53.247920776001408</v>
      </c>
      <c r="Q380" s="71">
        <v>6.4759366506218496</v>
      </c>
      <c r="R380" s="71">
        <v>0</v>
      </c>
      <c r="S380" s="71">
        <v>12.070190833186883</v>
      </c>
      <c r="T380" s="72"/>
      <c r="U380" s="71">
        <v>53123838</v>
      </c>
      <c r="V380" s="71">
        <v>1869</v>
      </c>
      <c r="W380" s="71">
        <v>122</v>
      </c>
      <c r="X380" s="71">
        <v>27809</v>
      </c>
      <c r="Y380" s="71">
        <v>42233</v>
      </c>
      <c r="Z380" s="71">
        <v>67469</v>
      </c>
      <c r="AA380" s="71">
        <v>11140</v>
      </c>
      <c r="AB380" s="71">
        <v>102175</v>
      </c>
      <c r="AC380" s="71">
        <v>0</v>
      </c>
      <c r="AD380" s="71">
        <v>12.07019083318688</v>
      </c>
      <c r="AE380" s="72"/>
      <c r="AF380" s="71">
        <v>502916179.85627037</v>
      </c>
      <c r="AG380" s="71">
        <v>3015995.5986046451</v>
      </c>
      <c r="AH380" s="71">
        <v>623995.9543475908</v>
      </c>
      <c r="AI380" s="71">
        <v>170966309.89938241</v>
      </c>
      <c r="AJ380" s="71">
        <v>209830798.62817171</v>
      </c>
      <c r="AK380" s="71">
        <v>0</v>
      </c>
      <c r="AL380" s="71">
        <v>0</v>
      </c>
      <c r="AM380" s="71">
        <v>14064502.236962721</v>
      </c>
      <c r="AN380" s="71">
        <v>0</v>
      </c>
      <c r="AO380" s="71">
        <v>0</v>
      </c>
      <c r="AP380" s="71">
        <v>901417782.17373931</v>
      </c>
      <c r="AQ380" s="72"/>
      <c r="AR380" s="71">
        <v>3235</v>
      </c>
      <c r="AS380" s="71">
        <v>958</v>
      </c>
      <c r="AT380" s="71">
        <v>0</v>
      </c>
      <c r="AU380" s="71">
        <v>0</v>
      </c>
      <c r="AV380" s="71">
        <v>0</v>
      </c>
      <c r="AW380" s="71">
        <v>0</v>
      </c>
      <c r="AX380" s="71"/>
      <c r="AY380" s="72"/>
      <c r="AZ380" s="71">
        <v>14471.8</v>
      </c>
      <c r="BA380" s="71">
        <v>32918</v>
      </c>
      <c r="BB380" s="71">
        <v>0</v>
      </c>
      <c r="BC380" s="71">
        <v>0</v>
      </c>
      <c r="BD380" s="71">
        <v>0</v>
      </c>
      <c r="BE380" s="71">
        <v>0</v>
      </c>
      <c r="BF380" s="71"/>
      <c r="BG380" s="72"/>
      <c r="BH380" s="71">
        <v>0</v>
      </c>
      <c r="BI380" s="71">
        <v>0</v>
      </c>
      <c r="BJ380" s="71">
        <v>448.49</v>
      </c>
      <c r="BK380" s="71">
        <v>0</v>
      </c>
      <c r="BL380" s="71">
        <v>21.859000000000002</v>
      </c>
      <c r="BM380" s="71">
        <v>0</v>
      </c>
      <c r="BN380" s="72"/>
      <c r="BO380" s="71">
        <v>0</v>
      </c>
      <c r="BP380" s="71">
        <v>0</v>
      </c>
      <c r="BQ380" s="71">
        <v>15</v>
      </c>
      <c r="BR380" s="71">
        <v>0</v>
      </c>
      <c r="BS380" s="71">
        <v>1</v>
      </c>
      <c r="BT380" s="71">
        <v>0</v>
      </c>
      <c r="BU380"/>
      <c r="BV380" s="70">
        <v>315.05599999999998</v>
      </c>
      <c r="BW380" s="70">
        <v>84.224000000000004</v>
      </c>
      <c r="BX380" s="70">
        <v>21.859000000000002</v>
      </c>
      <c r="BY380" s="70">
        <v>5.75</v>
      </c>
      <c r="BZ380" s="70">
        <v>43.46</v>
      </c>
      <c r="CA380" s="70">
        <v>0</v>
      </c>
      <c r="CB380" s="70">
        <v>0</v>
      </c>
      <c r="CC380" s="70">
        <v>0</v>
      </c>
      <c r="CD380" s="70">
        <v>0</v>
      </c>
    </row>
    <row r="381" spans="1:82">
      <c r="A381" s="70" t="s">
        <v>2048</v>
      </c>
      <c r="B381" s="70">
        <v>288</v>
      </c>
      <c r="C381" s="70">
        <v>16</v>
      </c>
      <c r="D381" s="70">
        <v>17</v>
      </c>
      <c r="E381" s="70">
        <v>2019</v>
      </c>
      <c r="F381" s="70" t="s">
        <v>158</v>
      </c>
      <c r="G381" s="70" t="s">
        <v>2032</v>
      </c>
      <c r="H381" s="70" t="s">
        <v>2033</v>
      </c>
      <c r="I381" s="148"/>
      <c r="J381" s="71">
        <v>368.01902317511025</v>
      </c>
      <c r="K381" s="71">
        <v>3.8685156114567567</v>
      </c>
      <c r="L381" s="71">
        <v>2.8765333136378093</v>
      </c>
      <c r="M381" s="71">
        <v>113.47288772198415</v>
      </c>
      <c r="N381" s="71">
        <v>132.02663156901829</v>
      </c>
      <c r="O381" s="71">
        <v>108.17691786945491</v>
      </c>
      <c r="P381" s="71">
        <v>52.903021397686381</v>
      </c>
      <c r="Q381" s="71">
        <v>6.3146216352762599</v>
      </c>
      <c r="R381" s="71">
        <v>0</v>
      </c>
      <c r="S381" s="71">
        <v>12.708632300473534</v>
      </c>
      <c r="T381" s="72"/>
      <c r="U381" s="71">
        <v>48523466</v>
      </c>
      <c r="V381" s="71">
        <v>1869</v>
      </c>
      <c r="W381" s="71">
        <v>122</v>
      </c>
      <c r="X381" s="71">
        <v>27809</v>
      </c>
      <c r="Y381" s="71">
        <v>42778</v>
      </c>
      <c r="Z381" s="71">
        <v>67726</v>
      </c>
      <c r="AA381" s="71">
        <v>10985</v>
      </c>
      <c r="AB381" s="71">
        <v>102327</v>
      </c>
      <c r="AC381" s="71">
        <v>0</v>
      </c>
      <c r="AD381" s="71">
        <v>12.70863230047353</v>
      </c>
      <c r="AE381" s="72"/>
      <c r="AF381" s="71">
        <v>462110796.52661759</v>
      </c>
      <c r="AG381" s="71">
        <v>2927141.0517571708</v>
      </c>
      <c r="AH381" s="71">
        <v>657752.33967851277</v>
      </c>
      <c r="AI381" s="71">
        <v>189800435.45321491</v>
      </c>
      <c r="AJ381" s="71">
        <v>197716486.2769776</v>
      </c>
      <c r="AK381" s="71">
        <v>0</v>
      </c>
      <c r="AL381" s="71">
        <v>0</v>
      </c>
      <c r="AM381" s="71">
        <v>13936167.082756424</v>
      </c>
      <c r="AN381" s="71">
        <v>0</v>
      </c>
      <c r="AO381" s="71">
        <v>0</v>
      </c>
      <c r="AP381" s="71">
        <v>867148778.73100221</v>
      </c>
      <c r="AQ381" s="72"/>
      <c r="AR381" s="71">
        <v>3495</v>
      </c>
      <c r="AS381" s="71">
        <v>1026</v>
      </c>
      <c r="AT381" s="71">
        <v>0</v>
      </c>
      <c r="AU381" s="71">
        <v>0</v>
      </c>
      <c r="AV381" s="71">
        <v>0</v>
      </c>
      <c r="AW381" s="71">
        <v>0</v>
      </c>
      <c r="AX381" s="71"/>
      <c r="AY381" s="72"/>
      <c r="AZ381" s="71">
        <v>15728.999999999991</v>
      </c>
      <c r="BA381" s="71">
        <v>35946.300000000039</v>
      </c>
      <c r="BB381" s="71">
        <v>0</v>
      </c>
      <c r="BC381" s="71">
        <v>0</v>
      </c>
      <c r="BD381" s="71">
        <v>0</v>
      </c>
      <c r="BE381" s="71">
        <v>0</v>
      </c>
      <c r="BF381" s="71"/>
      <c r="BG381" s="72"/>
      <c r="BH381" s="71">
        <v>0</v>
      </c>
      <c r="BI381" s="71">
        <v>0</v>
      </c>
      <c r="BJ381" s="71">
        <v>430.32</v>
      </c>
      <c r="BK381" s="71">
        <v>0</v>
      </c>
      <c r="BL381" s="71">
        <v>23.609000000000002</v>
      </c>
      <c r="BM381" s="71">
        <v>0</v>
      </c>
      <c r="BN381" s="72"/>
      <c r="BO381" s="71">
        <v>0</v>
      </c>
      <c r="BP381" s="71">
        <v>0</v>
      </c>
      <c r="BQ381" s="71">
        <v>15</v>
      </c>
      <c r="BR381" s="71">
        <v>0</v>
      </c>
      <c r="BS381" s="71">
        <v>1</v>
      </c>
      <c r="BT381" s="71">
        <v>0</v>
      </c>
      <c r="BU381"/>
      <c r="BV381" s="70">
        <v>301.29000000000002</v>
      </c>
      <c r="BW381" s="70">
        <v>81.106999999999999</v>
      </c>
      <c r="BX381" s="70">
        <v>23.609000000000002</v>
      </c>
      <c r="BY381" s="70">
        <v>5.5110000000000001</v>
      </c>
      <c r="BZ381" s="70">
        <v>42.411999999999999</v>
      </c>
      <c r="CA381" s="70">
        <v>0</v>
      </c>
      <c r="CB381" s="70">
        <v>0</v>
      </c>
      <c r="CC381" s="70">
        <v>0</v>
      </c>
      <c r="CD381" s="70">
        <v>0</v>
      </c>
    </row>
    <row r="382" spans="1:82">
      <c r="A382" s="70" t="s">
        <v>2049</v>
      </c>
      <c r="B382" s="70">
        <v>289</v>
      </c>
      <c r="C382" s="70">
        <v>17</v>
      </c>
      <c r="D382" s="70">
        <v>17</v>
      </c>
      <c r="E382" s="70">
        <v>2020</v>
      </c>
      <c r="F382" s="70" t="s">
        <v>159</v>
      </c>
      <c r="G382" s="70" t="s">
        <v>2032</v>
      </c>
      <c r="H382" s="70" t="s">
        <v>2033</v>
      </c>
      <c r="I382" s="148"/>
      <c r="J382" s="71">
        <v>366.99323378274067</v>
      </c>
      <c r="K382" s="71">
        <v>5.0086792100830957</v>
      </c>
      <c r="L382" s="71">
        <v>2.1982294073988538</v>
      </c>
      <c r="M382" s="71">
        <v>108.60996961251526</v>
      </c>
      <c r="N382" s="71">
        <v>128.77714510869956</v>
      </c>
      <c r="O382" s="71">
        <v>95.245686407885941</v>
      </c>
      <c r="P382" s="71">
        <v>50.547384856190888</v>
      </c>
      <c r="Q382" s="71">
        <v>5.9878741862240998</v>
      </c>
      <c r="R382" s="71">
        <v>0</v>
      </c>
      <c r="S382" s="71">
        <v>12.76881706583022</v>
      </c>
      <c r="T382" s="72"/>
      <c r="U382" s="71">
        <v>46453540</v>
      </c>
      <c r="V382" s="71">
        <v>2195</v>
      </c>
      <c r="W382" s="71">
        <v>110</v>
      </c>
      <c r="X382" s="71">
        <v>30289</v>
      </c>
      <c r="Y382" s="71">
        <v>42998</v>
      </c>
      <c r="Z382" s="71">
        <v>68060</v>
      </c>
      <c r="AA382" s="71">
        <v>11156</v>
      </c>
      <c r="AB382" s="71">
        <v>101557</v>
      </c>
      <c r="AC382" s="71">
        <v>0</v>
      </c>
      <c r="AD382" s="71">
        <v>12.76881706583022</v>
      </c>
      <c r="AE382" s="72"/>
      <c r="AF382" s="71">
        <v>460782118.99260628</v>
      </c>
      <c r="AG382" s="71">
        <v>3695945.3038443895</v>
      </c>
      <c r="AH382" s="71">
        <v>533590.51461250091</v>
      </c>
      <c r="AI382" s="71">
        <v>191742649.80481192</v>
      </c>
      <c r="AJ382" s="71">
        <v>232582512.4310914</v>
      </c>
      <c r="AK382" s="71"/>
      <c r="AL382" s="71"/>
      <c r="AM382" s="71">
        <v>13254316.82180346</v>
      </c>
      <c r="AN382" s="71"/>
      <c r="AO382" s="71"/>
      <c r="AP382" s="71">
        <v>902591133.86877</v>
      </c>
      <c r="AQ382" s="72"/>
      <c r="AR382" s="71">
        <v>3718</v>
      </c>
      <c r="AS382" s="71">
        <v>1047</v>
      </c>
      <c r="AT382" s="71">
        <v>0</v>
      </c>
      <c r="AU382" s="71">
        <v>0</v>
      </c>
      <c r="AV382" s="71">
        <v>0</v>
      </c>
      <c r="AW382" s="71">
        <v>0</v>
      </c>
      <c r="AX382" s="71"/>
      <c r="AY382" s="72"/>
      <c r="AZ382" s="71">
        <v>17046.79999999997</v>
      </c>
      <c r="BA382" s="71">
        <v>39394.900000000023</v>
      </c>
      <c r="BB382" s="71">
        <v>0</v>
      </c>
      <c r="BC382" s="71">
        <v>0</v>
      </c>
      <c r="BD382" s="71">
        <v>0</v>
      </c>
      <c r="BE382" s="71">
        <v>0</v>
      </c>
      <c r="BF382" s="71"/>
      <c r="BG382" s="72"/>
      <c r="BH382" s="71">
        <v>0</v>
      </c>
      <c r="BI382" s="71">
        <v>0</v>
      </c>
      <c r="BJ382" s="71">
        <v>406.44299999999998</v>
      </c>
      <c r="BK382" s="71">
        <v>0</v>
      </c>
      <c r="BL382" s="71">
        <v>24.224</v>
      </c>
      <c r="BM382" s="71">
        <v>0</v>
      </c>
      <c r="BN382" s="72"/>
      <c r="BO382" s="71">
        <v>0</v>
      </c>
      <c r="BP382" s="71">
        <v>0</v>
      </c>
      <c r="BQ382" s="71">
        <v>16</v>
      </c>
      <c r="BR382" s="71">
        <v>0</v>
      </c>
      <c r="BS382" s="71">
        <v>1</v>
      </c>
      <c r="BT382" s="71">
        <v>0</v>
      </c>
      <c r="BU382"/>
      <c r="BV382" s="70">
        <v>287.82600000000002</v>
      </c>
      <c r="BW382" s="70">
        <v>83.861999999999995</v>
      </c>
      <c r="BX382" s="70">
        <v>24.224</v>
      </c>
      <c r="BY382" s="70">
        <v>4.5359999999999996</v>
      </c>
      <c r="BZ382" s="70">
        <v>30.219000000000001</v>
      </c>
      <c r="CA382" s="70">
        <v>0</v>
      </c>
      <c r="CB382" s="70">
        <v>0</v>
      </c>
      <c r="CC382" s="70">
        <v>0</v>
      </c>
      <c r="CD382" s="70">
        <v>0</v>
      </c>
    </row>
    <row r="383" spans="1:82">
      <c r="A383" s="70" t="s">
        <v>2050</v>
      </c>
      <c r="B383" s="70">
        <v>289</v>
      </c>
      <c r="C383" s="70">
        <v>18</v>
      </c>
      <c r="D383" s="70">
        <v>17</v>
      </c>
      <c r="E383" s="70">
        <v>2021</v>
      </c>
      <c r="F383" s="70" t="s">
        <v>160</v>
      </c>
      <c r="G383" s="70" t="s">
        <v>2032</v>
      </c>
      <c r="H383" s="70" t="s">
        <v>2033</v>
      </c>
      <c r="I383" s="148"/>
      <c r="J383" s="71">
        <v>420.28137262942334</v>
      </c>
      <c r="K383" s="71">
        <v>5.4608722812249928</v>
      </c>
      <c r="L383" s="71">
        <v>2.4752109090340233</v>
      </c>
      <c r="M383" s="71">
        <v>124.02953630497586</v>
      </c>
      <c r="N383" s="71">
        <v>133.92385921663524</v>
      </c>
      <c r="O383" s="71">
        <v>92.89964112771122</v>
      </c>
      <c r="P383" s="71">
        <v>52.553157987412071</v>
      </c>
      <c r="Q383" s="71">
        <v>5.8833768769026404</v>
      </c>
      <c r="R383" s="71">
        <v>0</v>
      </c>
      <c r="S383" s="71">
        <v>13.15877729956876</v>
      </c>
      <c r="T383" s="72"/>
      <c r="U383" s="71">
        <v>57133470</v>
      </c>
      <c r="V383" s="71">
        <v>2195</v>
      </c>
      <c r="W383" s="71">
        <v>110</v>
      </c>
      <c r="X383" s="71">
        <v>30289</v>
      </c>
      <c r="Y383" s="71">
        <v>43081</v>
      </c>
      <c r="Z383" s="71">
        <v>68352</v>
      </c>
      <c r="AA383" s="71">
        <v>11310</v>
      </c>
      <c r="AB383" s="71">
        <v>100765</v>
      </c>
      <c r="AC383" s="71">
        <v>0</v>
      </c>
      <c r="AD383" s="71">
        <v>13.15877729956876</v>
      </c>
      <c r="AE383" s="72"/>
      <c r="AF383" s="71">
        <v>512425687.94182271</v>
      </c>
      <c r="AG383" s="71">
        <v>3768092.9785001921</v>
      </c>
      <c r="AH383" s="71">
        <v>574101.31931535946</v>
      </c>
      <c r="AI383" s="71">
        <v>190365406.90470564</v>
      </c>
      <c r="AJ383" s="71">
        <v>225509973.82760781</v>
      </c>
      <c r="AK383" s="71">
        <v>0</v>
      </c>
      <c r="AL383" s="71">
        <v>0</v>
      </c>
      <c r="AM383" s="71">
        <v>13226805.654953262</v>
      </c>
      <c r="AN383" s="71">
        <v>0</v>
      </c>
      <c r="AO383" s="71">
        <v>0</v>
      </c>
      <c r="AP383" s="71">
        <v>945870068.62690496</v>
      </c>
      <c r="AQ383" s="72"/>
      <c r="AR383" s="71">
        <v>3934</v>
      </c>
      <c r="AS383" s="71">
        <v>1057</v>
      </c>
      <c r="AT383" s="71">
        <v>0</v>
      </c>
      <c r="AU383" s="71">
        <v>0</v>
      </c>
      <c r="AV383" s="71">
        <v>0</v>
      </c>
      <c r="AW383" s="71">
        <v>0</v>
      </c>
      <c r="AX383" s="71"/>
      <c r="AY383" s="72"/>
      <c r="AZ383" s="71">
        <v>18353.899999999961</v>
      </c>
      <c r="BA383" s="71">
        <v>40471.800000000017</v>
      </c>
      <c r="BB383" s="71">
        <v>0</v>
      </c>
      <c r="BC383" s="71">
        <v>0</v>
      </c>
      <c r="BD383" s="71">
        <v>0</v>
      </c>
      <c r="BE383" s="71">
        <v>0</v>
      </c>
      <c r="BF383" s="71"/>
      <c r="BG383" s="72"/>
      <c r="BH383" s="71">
        <v>0</v>
      </c>
      <c r="BI383" s="71">
        <v>0</v>
      </c>
      <c r="BJ383" s="71">
        <v>432.67700000000002</v>
      </c>
      <c r="BK383" s="71">
        <v>0</v>
      </c>
      <c r="BL383" s="71">
        <v>25.242999999999999</v>
      </c>
      <c r="BM383" s="71">
        <v>0</v>
      </c>
      <c r="BN383" s="72"/>
      <c r="BO383" s="71">
        <v>0</v>
      </c>
      <c r="BP383" s="71">
        <v>0</v>
      </c>
      <c r="BQ383" s="71">
        <v>17</v>
      </c>
      <c r="BR383" s="71">
        <v>0</v>
      </c>
      <c r="BS383" s="71">
        <v>1</v>
      </c>
      <c r="BT383" s="71">
        <v>0</v>
      </c>
      <c r="BU383"/>
      <c r="BV383" s="70">
        <v>309.84899999999999</v>
      </c>
      <c r="BW383" s="70">
        <v>87.524000000000001</v>
      </c>
      <c r="BX383" s="70">
        <v>25.242999999999999</v>
      </c>
      <c r="BY383" s="70">
        <v>4.5540000000000003</v>
      </c>
      <c r="BZ383" s="70">
        <v>30.75</v>
      </c>
      <c r="CA383" s="70">
        <v>0</v>
      </c>
      <c r="CB383" s="70">
        <v>0</v>
      </c>
      <c r="CC383" s="70">
        <v>0</v>
      </c>
      <c r="CD383" s="70">
        <v>0</v>
      </c>
    </row>
    <row r="384" spans="1:82">
      <c r="A384" s="70" t="s">
        <v>2051</v>
      </c>
      <c r="B384" s="70">
        <v>289</v>
      </c>
      <c r="C384" s="70">
        <v>19</v>
      </c>
      <c r="D384" s="70">
        <v>17</v>
      </c>
      <c r="E384" s="70">
        <v>2022</v>
      </c>
      <c r="F384" s="70" t="s">
        <v>161</v>
      </c>
      <c r="G384" s="70" t="s">
        <v>2032</v>
      </c>
      <c r="H384" s="70" t="s">
        <v>2033</v>
      </c>
      <c r="I384" s="148"/>
      <c r="J384" s="71">
        <v>399.09339784563088</v>
      </c>
      <c r="K384" s="71">
        <v>5.2070622413848247</v>
      </c>
      <c r="L384" s="71">
        <v>2.1005165946492199</v>
      </c>
      <c r="M384" s="71">
        <v>112.08376622813657</v>
      </c>
      <c r="N384" s="71">
        <v>144.68423521494637</v>
      </c>
      <c r="O384" s="71">
        <v>98.072678731705423</v>
      </c>
      <c r="P384" s="71">
        <v>52.844178999637855</v>
      </c>
      <c r="Q384" s="71">
        <v>5.9230125943227625</v>
      </c>
      <c r="R384" s="71">
        <v>0</v>
      </c>
      <c r="S384" s="71">
        <v>12.90382633306073</v>
      </c>
      <c r="T384" s="72"/>
      <c r="U384" s="71">
        <v>61203966</v>
      </c>
      <c r="V384" s="71">
        <v>2195</v>
      </c>
      <c r="W384" s="71">
        <v>110</v>
      </c>
      <c r="X384" s="71">
        <v>30289</v>
      </c>
      <c r="Y384" s="71">
        <v>43852</v>
      </c>
      <c r="Z384" s="71">
        <v>68558</v>
      </c>
      <c r="AA384" s="71">
        <v>11546</v>
      </c>
      <c r="AB384" s="71">
        <v>100612</v>
      </c>
      <c r="AC384" s="71">
        <v>0</v>
      </c>
      <c r="AD384" s="71">
        <v>12.90382633306073</v>
      </c>
      <c r="AE384" s="72"/>
      <c r="AF384" s="71">
        <v>487044634.46080744</v>
      </c>
      <c r="AG384" s="71">
        <v>3821364.7196468222</v>
      </c>
      <c r="AH384" s="71">
        <v>606760.07294806396</v>
      </c>
      <c r="AI384" s="71">
        <v>183538611.24085221</v>
      </c>
      <c r="AJ384" s="71">
        <v>246070369.29796147</v>
      </c>
      <c r="AK384" s="71">
        <v>0</v>
      </c>
      <c r="AL384" s="71">
        <v>0</v>
      </c>
      <c r="AM384" s="71">
        <v>12991755.344888711</v>
      </c>
      <c r="AN384" s="71">
        <v>0</v>
      </c>
      <c r="AO384" s="71">
        <v>0</v>
      </c>
      <c r="AP384" s="71">
        <v>934073495.13710475</v>
      </c>
      <c r="AQ384" s="72"/>
      <c r="AR384" s="71">
        <v>4154</v>
      </c>
      <c r="AS384" s="71">
        <v>1063</v>
      </c>
      <c r="AT384" s="71">
        <v>0</v>
      </c>
      <c r="AU384" s="71">
        <v>0</v>
      </c>
      <c r="AV384" s="71">
        <v>0</v>
      </c>
      <c r="AW384" s="71">
        <v>0</v>
      </c>
      <c r="AX384" s="71"/>
      <c r="AY384" s="72"/>
      <c r="AZ384" s="71">
        <v>19683.59999999994</v>
      </c>
      <c r="BA384" s="71">
        <v>42695.800000000025</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2052</v>
      </c>
      <c r="B385" s="70">
        <v>289</v>
      </c>
      <c r="C385" s="70">
        <v>20</v>
      </c>
      <c r="D385" s="70">
        <v>17</v>
      </c>
      <c r="E385" s="70">
        <v>2023</v>
      </c>
      <c r="F385" s="70" t="s">
        <v>1539</v>
      </c>
      <c r="G385" s="70" t="s">
        <v>2032</v>
      </c>
      <c r="H385" s="70" t="s">
        <v>2033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4388</v>
      </c>
      <c r="AS385" s="71">
        <v>1073</v>
      </c>
      <c r="AT385" s="71">
        <v>0</v>
      </c>
      <c r="AU385" s="71">
        <v>0</v>
      </c>
      <c r="AV385" s="71">
        <v>0</v>
      </c>
      <c r="AW385" s="71">
        <v>0</v>
      </c>
      <c r="AX385" s="71"/>
      <c r="AY385" s="72"/>
      <c r="AZ385" s="71">
        <v>21074.499999999913</v>
      </c>
      <c r="BA385" s="71">
        <v>42904.200000000004</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2053</v>
      </c>
      <c r="B386" s="70">
        <v>289</v>
      </c>
      <c r="C386" s="70">
        <v>21</v>
      </c>
      <c r="D386" s="70">
        <v>17</v>
      </c>
      <c r="E386" s="70">
        <v>2024</v>
      </c>
      <c r="F386" s="70" t="s">
        <v>1554</v>
      </c>
      <c r="G386" s="1064" t="s">
        <v>2032</v>
      </c>
      <c r="H386" s="70" t="s">
        <v>2033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2054</v>
      </c>
      <c r="B387" s="70">
        <v>392</v>
      </c>
      <c r="C387" s="70">
        <v>1</v>
      </c>
      <c r="D387" s="70">
        <v>24</v>
      </c>
      <c r="E387" s="70">
        <v>1990</v>
      </c>
      <c r="F387" s="70" t="s">
        <v>787</v>
      </c>
      <c r="G387" s="1064" t="s">
        <v>2055</v>
      </c>
      <c r="H387" s="70" t="s">
        <v>2056</v>
      </c>
      <c r="I387" s="148"/>
      <c r="J387" s="71">
        <v>296.92339241677189</v>
      </c>
      <c r="K387" s="71">
        <v>6.1243206950866966</v>
      </c>
      <c r="L387" s="71">
        <v>16.569255659485108</v>
      </c>
      <c r="M387" s="71">
        <v>79.818269280989838</v>
      </c>
      <c r="N387" s="71">
        <v>76.851512473849112</v>
      </c>
      <c r="O387" s="71">
        <v>70.639858876052912</v>
      </c>
      <c r="P387" s="71">
        <v>47.823185656942627</v>
      </c>
      <c r="Q387" s="71">
        <v>5.5163615388882397</v>
      </c>
      <c r="R387" s="71">
        <v>0</v>
      </c>
      <c r="S387" s="71">
        <v>8.1444224435632293</v>
      </c>
      <c r="T387" s="72"/>
      <c r="U387" s="71">
        <v>24339671</v>
      </c>
      <c r="V387" s="71">
        <v>2564</v>
      </c>
      <c r="W387" s="71">
        <v>151</v>
      </c>
      <c r="X387" s="71">
        <v>27227</v>
      </c>
      <c r="Y387" s="71">
        <v>30530</v>
      </c>
      <c r="Z387" s="71">
        <v>29055</v>
      </c>
      <c r="AA387" s="71">
        <v>11612</v>
      </c>
      <c r="AB387" s="71">
        <v>89567</v>
      </c>
      <c r="AC387" s="71">
        <v>0</v>
      </c>
      <c r="AD387" s="71">
        <v>8.1444224435632293</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2057</v>
      </c>
      <c r="B388" s="70">
        <v>393</v>
      </c>
      <c r="C388" s="70">
        <v>2</v>
      </c>
      <c r="D388" s="70">
        <v>24</v>
      </c>
      <c r="E388" s="70">
        <v>2005</v>
      </c>
      <c r="F388" s="70" t="s">
        <v>789</v>
      </c>
      <c r="G388" s="70" t="s">
        <v>2055</v>
      </c>
      <c r="H388" s="70" t="s">
        <v>2056</v>
      </c>
      <c r="I388" s="148"/>
      <c r="J388" s="71">
        <v>324.77643984876897</v>
      </c>
      <c r="K388" s="71">
        <v>4.4847450166929068</v>
      </c>
      <c r="L388" s="71">
        <v>10.4777150028991</v>
      </c>
      <c r="M388" s="71">
        <v>146.116794545668</v>
      </c>
      <c r="N388" s="71">
        <v>110.25496080910889</v>
      </c>
      <c r="O388" s="71">
        <v>98.857890286206839</v>
      </c>
      <c r="P388" s="71">
        <v>51.453285014206138</v>
      </c>
      <c r="Q388" s="71">
        <v>5.7378420697838601</v>
      </c>
      <c r="R388" s="71">
        <v>0</v>
      </c>
      <c r="S388" s="71">
        <v>13.58122110396628</v>
      </c>
      <c r="T388" s="72"/>
      <c r="U388" s="71">
        <v>21811168</v>
      </c>
      <c r="V388" s="71">
        <v>2270</v>
      </c>
      <c r="W388" s="71">
        <v>116</v>
      </c>
      <c r="X388" s="71">
        <v>27838</v>
      </c>
      <c r="Y388" s="71">
        <v>38810</v>
      </c>
      <c r="Z388" s="71">
        <v>47053</v>
      </c>
      <c r="AA388" s="71">
        <v>10232</v>
      </c>
      <c r="AB388" s="71">
        <v>97393</v>
      </c>
      <c r="AC388" s="71">
        <v>0</v>
      </c>
      <c r="AD388" s="71">
        <v>13.58122110396628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2058</v>
      </c>
      <c r="B389" s="70">
        <v>394</v>
      </c>
      <c r="C389" s="70">
        <v>3</v>
      </c>
      <c r="D389" s="70">
        <v>24</v>
      </c>
      <c r="E389" s="70">
        <v>2006</v>
      </c>
      <c r="F389" s="70" t="s">
        <v>790</v>
      </c>
      <c r="G389" s="70" t="s">
        <v>2055</v>
      </c>
      <c r="H389" s="70" t="s">
        <v>2056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2059</v>
      </c>
      <c r="B390" s="70">
        <v>395</v>
      </c>
      <c r="C390" s="70">
        <v>4</v>
      </c>
      <c r="D390" s="70">
        <v>24</v>
      </c>
      <c r="E390" s="70">
        <v>2007</v>
      </c>
      <c r="F390" s="70" t="s">
        <v>791</v>
      </c>
      <c r="G390" s="70" t="s">
        <v>2055</v>
      </c>
      <c r="H390" s="70" t="s">
        <v>2056</v>
      </c>
      <c r="I390" s="148"/>
      <c r="J390" s="71">
        <v>425.54953667415202</v>
      </c>
      <c r="K390" s="71">
        <v>5.320006781272836</v>
      </c>
      <c r="L390" s="71">
        <v>13.359011791124249</v>
      </c>
      <c r="M390" s="71">
        <v>136.82754131533201</v>
      </c>
      <c r="N390" s="71">
        <v>120.3070414943833</v>
      </c>
      <c r="O390" s="71">
        <v>95.848495970389877</v>
      </c>
      <c r="P390" s="71">
        <v>52.162911907111223</v>
      </c>
      <c r="Q390" s="71">
        <v>6.0652267213191902</v>
      </c>
      <c r="R390" s="71">
        <v>0</v>
      </c>
      <c r="S390" s="71">
        <v>8.8317667037493344</v>
      </c>
      <c r="T390" s="72"/>
      <c r="U390" s="71">
        <v>28713654</v>
      </c>
      <c r="V390" s="71">
        <v>2528</v>
      </c>
      <c r="W390" s="71">
        <v>136</v>
      </c>
      <c r="X390" s="71">
        <v>30206</v>
      </c>
      <c r="Y390" s="71">
        <v>39568</v>
      </c>
      <c r="Z390" s="71">
        <v>47425</v>
      </c>
      <c r="AA390" s="71">
        <v>10215</v>
      </c>
      <c r="AB390" s="71">
        <v>97506</v>
      </c>
      <c r="AC390" s="71">
        <v>0</v>
      </c>
      <c r="AD390" s="71">
        <v>8.8317667037493344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2060</v>
      </c>
      <c r="B391" s="70">
        <v>396</v>
      </c>
      <c r="C391" s="70">
        <v>5</v>
      </c>
      <c r="D391" s="70">
        <v>24</v>
      </c>
      <c r="E391" s="70">
        <v>2008</v>
      </c>
      <c r="F391" s="70" t="s">
        <v>792</v>
      </c>
      <c r="G391" s="70" t="s">
        <v>2055</v>
      </c>
      <c r="H391" s="70" t="s">
        <v>2056</v>
      </c>
      <c r="I391" s="148"/>
      <c r="J391" s="71">
        <v>381.59210463915599</v>
      </c>
      <c r="K391" s="71">
        <v>4.0313251776444448</v>
      </c>
      <c r="L391" s="71">
        <v>10.62111547749541</v>
      </c>
      <c r="M391" s="71">
        <v>143.1167313005059</v>
      </c>
      <c r="N391" s="71">
        <v>116.44191168441699</v>
      </c>
      <c r="O391" s="71">
        <v>92.614072754924678</v>
      </c>
      <c r="P391" s="71">
        <v>51.38426841453191</v>
      </c>
      <c r="Q391" s="71">
        <v>5.9768112977881804</v>
      </c>
      <c r="R391" s="71">
        <v>0</v>
      </c>
      <c r="S391" s="71">
        <v>11.685338497648729</v>
      </c>
      <c r="T391" s="72"/>
      <c r="U391" s="71">
        <v>27015430</v>
      </c>
      <c r="V391" s="71">
        <v>2528</v>
      </c>
      <c r="W391" s="71">
        <v>136</v>
      </c>
      <c r="X391" s="71">
        <v>30206</v>
      </c>
      <c r="Y391" s="71">
        <v>39969</v>
      </c>
      <c r="Z391" s="71">
        <v>47433</v>
      </c>
      <c r="AA391" s="71">
        <v>10074</v>
      </c>
      <c r="AB391" s="71">
        <v>97665</v>
      </c>
      <c r="AC391" s="71">
        <v>0</v>
      </c>
      <c r="AD391" s="71">
        <v>11.685338497648729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2061</v>
      </c>
      <c r="B392" s="70">
        <v>397</v>
      </c>
      <c r="C392" s="70">
        <v>6</v>
      </c>
      <c r="D392" s="70">
        <v>24</v>
      </c>
      <c r="E392" s="70">
        <v>2009</v>
      </c>
      <c r="F392" s="70" t="s">
        <v>176</v>
      </c>
      <c r="G392" s="70" t="s">
        <v>2055</v>
      </c>
      <c r="H392" s="70" t="s">
        <v>2056</v>
      </c>
      <c r="I392" s="148"/>
      <c r="J392" s="71">
        <v>359.58477185909709</v>
      </c>
      <c r="K392" s="71">
        <v>3.462162451450193</v>
      </c>
      <c r="L392" s="71">
        <v>13.008159378723921</v>
      </c>
      <c r="M392" s="71">
        <v>138.61830007795729</v>
      </c>
      <c r="N392" s="71">
        <v>100.4427714233116</v>
      </c>
      <c r="O392" s="71">
        <v>93.944026711834255</v>
      </c>
      <c r="P392" s="71">
        <v>49.788906378235687</v>
      </c>
      <c r="Q392" s="71">
        <v>5.7077194646190899</v>
      </c>
      <c r="R392" s="71">
        <v>0</v>
      </c>
      <c r="S392" s="71">
        <v>8.8383759574989398</v>
      </c>
      <c r="T392" s="72"/>
      <c r="U392" s="71">
        <v>20117106</v>
      </c>
      <c r="V392" s="71">
        <v>2649</v>
      </c>
      <c r="W392" s="71">
        <v>246</v>
      </c>
      <c r="X392" s="71">
        <v>34156</v>
      </c>
      <c r="Y392" s="71">
        <v>40368</v>
      </c>
      <c r="Z392" s="71">
        <v>47491</v>
      </c>
      <c r="AA392" s="71">
        <v>10021</v>
      </c>
      <c r="AB392" s="71">
        <v>97907</v>
      </c>
      <c r="AC392" s="71">
        <v>0</v>
      </c>
      <c r="AD392" s="71">
        <v>8.8383759574989398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63.16</v>
      </c>
      <c r="BK392" s="71">
        <v>0</v>
      </c>
      <c r="BL392" s="71">
        <v>42.155000000000001</v>
      </c>
      <c r="BM392" s="71">
        <v>0</v>
      </c>
      <c r="BN392" s="72"/>
      <c r="BO392" s="71">
        <v>0</v>
      </c>
      <c r="BP392" s="71">
        <v>0</v>
      </c>
      <c r="BQ392" s="71">
        <v>8</v>
      </c>
      <c r="BR392" s="71">
        <v>0</v>
      </c>
      <c r="BS392" s="71">
        <v>6</v>
      </c>
      <c r="BT392" s="71">
        <v>0</v>
      </c>
      <c r="BU392"/>
      <c r="BV392" s="70">
        <v>105.315</v>
      </c>
      <c r="BW392" s="70">
        <v>0</v>
      </c>
      <c r="BX392" s="70">
        <v>0</v>
      </c>
      <c r="BY392" s="70">
        <v>0</v>
      </c>
      <c r="BZ392" s="70">
        <v>0</v>
      </c>
      <c r="CA392" s="70">
        <v>0</v>
      </c>
      <c r="CB392" s="70">
        <v>0</v>
      </c>
      <c r="CC392" s="70">
        <v>0</v>
      </c>
      <c r="CD392" s="70">
        <v>0</v>
      </c>
    </row>
    <row r="393" spans="1:82">
      <c r="A393" s="70" t="s">
        <v>2062</v>
      </c>
      <c r="B393" s="70">
        <v>398</v>
      </c>
      <c r="C393" s="70">
        <v>7</v>
      </c>
      <c r="D393" s="70">
        <v>24</v>
      </c>
      <c r="E393" s="70">
        <v>2010</v>
      </c>
      <c r="F393" s="70" t="s">
        <v>177</v>
      </c>
      <c r="G393" s="70" t="s">
        <v>2055</v>
      </c>
      <c r="H393" s="70" t="s">
        <v>2056</v>
      </c>
      <c r="I393" s="148"/>
      <c r="J393" s="71">
        <v>366.67771542874908</v>
      </c>
      <c r="K393" s="71">
        <v>3.701525268591694</v>
      </c>
      <c r="L393" s="71">
        <v>12.052670522531709</v>
      </c>
      <c r="M393" s="71">
        <v>140.36512340633601</v>
      </c>
      <c r="N393" s="71">
        <v>107.2216535065932</v>
      </c>
      <c r="O393" s="71">
        <v>93.302762381269773</v>
      </c>
      <c r="P393" s="71">
        <v>51.028497020627761</v>
      </c>
      <c r="Q393" s="71">
        <v>5.9702494312403402</v>
      </c>
      <c r="R393" s="71">
        <v>0</v>
      </c>
      <c r="S393" s="71">
        <v>8.0575168894917972</v>
      </c>
      <c r="T393" s="72"/>
      <c r="U393" s="71">
        <v>24086980</v>
      </c>
      <c r="V393" s="71">
        <v>2649</v>
      </c>
      <c r="W393" s="71">
        <v>246</v>
      </c>
      <c r="X393" s="71">
        <v>34156</v>
      </c>
      <c r="Y393" s="71">
        <v>40710</v>
      </c>
      <c r="Z393" s="71">
        <v>47386</v>
      </c>
      <c r="AA393" s="71">
        <v>10014</v>
      </c>
      <c r="AB393" s="71">
        <v>98132</v>
      </c>
      <c r="AC393" s="71">
        <v>0</v>
      </c>
      <c r="AD393" s="71">
        <v>8.0575168894917972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51.530999999999999</v>
      </c>
      <c r="BK393" s="71">
        <v>0</v>
      </c>
      <c r="BL393" s="71">
        <v>40.198</v>
      </c>
      <c r="BM393" s="71">
        <v>0</v>
      </c>
      <c r="BN393" s="72"/>
      <c r="BO393" s="71">
        <v>0</v>
      </c>
      <c r="BP393" s="71">
        <v>0</v>
      </c>
      <c r="BQ393" s="71">
        <v>7</v>
      </c>
      <c r="BR393" s="71">
        <v>0</v>
      </c>
      <c r="BS393" s="71">
        <v>6</v>
      </c>
      <c r="BT393" s="71">
        <v>0</v>
      </c>
      <c r="BU393"/>
      <c r="BV393" s="70">
        <v>91.728999999999999</v>
      </c>
      <c r="BW393" s="70">
        <v>0</v>
      </c>
      <c r="BX393" s="70">
        <v>0</v>
      </c>
      <c r="BY393" s="70">
        <v>0</v>
      </c>
      <c r="BZ393" s="70">
        <v>0</v>
      </c>
      <c r="CA393" s="70">
        <v>0</v>
      </c>
      <c r="CB393" s="70">
        <v>0</v>
      </c>
      <c r="CC393" s="70">
        <v>0</v>
      </c>
      <c r="CD393" s="70">
        <v>0</v>
      </c>
    </row>
    <row r="394" spans="1:82">
      <c r="A394" s="70" t="s">
        <v>2063</v>
      </c>
      <c r="B394" s="70">
        <v>399</v>
      </c>
      <c r="C394" s="70">
        <v>8</v>
      </c>
      <c r="D394" s="70">
        <v>24</v>
      </c>
      <c r="E394" s="70">
        <v>2011</v>
      </c>
      <c r="F394" s="70" t="s">
        <v>178</v>
      </c>
      <c r="G394" s="70" t="s">
        <v>2055</v>
      </c>
      <c r="H394" s="70" t="s">
        <v>2056</v>
      </c>
      <c r="I394" s="148"/>
      <c r="J394" s="71">
        <v>351.33850108341119</v>
      </c>
      <c r="K394" s="71">
        <v>5.7919062084984008</v>
      </c>
      <c r="L394" s="71">
        <v>11.04673533792316</v>
      </c>
      <c r="M394" s="71">
        <v>177.34802576204859</v>
      </c>
      <c r="N394" s="71">
        <v>113.69175699114381</v>
      </c>
      <c r="O394" s="71">
        <v>92.107055399900489</v>
      </c>
      <c r="P394" s="71">
        <v>49.078803847400039</v>
      </c>
      <c r="Q394" s="71">
        <v>6.8896310790728803</v>
      </c>
      <c r="R394" s="71">
        <v>0</v>
      </c>
      <c r="S394" s="71">
        <v>10.772697651881201</v>
      </c>
      <c r="T394" s="72"/>
      <c r="U394" s="71">
        <v>23213985</v>
      </c>
      <c r="V394" s="71">
        <v>2649</v>
      </c>
      <c r="W394" s="71">
        <v>246</v>
      </c>
      <c r="X394" s="71">
        <v>34156</v>
      </c>
      <c r="Y394" s="71">
        <v>41077</v>
      </c>
      <c r="Z394" s="71">
        <v>47795</v>
      </c>
      <c r="AA394" s="71">
        <v>9918</v>
      </c>
      <c r="AB394" s="71">
        <v>98175</v>
      </c>
      <c r="AC394" s="71">
        <v>0</v>
      </c>
      <c r="AD394" s="71">
        <v>10.772697651881201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58.968000000000004</v>
      </c>
      <c r="BK394" s="71">
        <v>0</v>
      </c>
      <c r="BL394" s="71">
        <v>36.373000000000005</v>
      </c>
      <c r="BM394" s="71">
        <v>0</v>
      </c>
      <c r="BN394" s="72"/>
      <c r="BO394" s="71">
        <v>0</v>
      </c>
      <c r="BP394" s="71">
        <v>0</v>
      </c>
      <c r="BQ394" s="71">
        <v>9</v>
      </c>
      <c r="BR394" s="71">
        <v>0</v>
      </c>
      <c r="BS394" s="71">
        <v>6</v>
      </c>
      <c r="BT394" s="71">
        <v>0</v>
      </c>
      <c r="BU394"/>
      <c r="BV394" s="70">
        <v>95.340999999999994</v>
      </c>
      <c r="BW394" s="70">
        <v>0</v>
      </c>
      <c r="BX394" s="70">
        <v>0</v>
      </c>
      <c r="BY394" s="70">
        <v>0</v>
      </c>
      <c r="BZ394" s="70">
        <v>0</v>
      </c>
      <c r="CA394" s="70">
        <v>0</v>
      </c>
      <c r="CB394" s="70">
        <v>0</v>
      </c>
      <c r="CC394" s="70">
        <v>0</v>
      </c>
      <c r="CD394" s="70">
        <v>0</v>
      </c>
    </row>
    <row r="395" spans="1:82">
      <c r="A395" s="70" t="s">
        <v>2064</v>
      </c>
      <c r="B395" s="70">
        <v>400</v>
      </c>
      <c r="C395" s="70">
        <v>9</v>
      </c>
      <c r="D395" s="70">
        <v>24</v>
      </c>
      <c r="E395" s="70">
        <v>2012</v>
      </c>
      <c r="F395" s="70" t="s">
        <v>179</v>
      </c>
      <c r="G395" s="70" t="s">
        <v>2055</v>
      </c>
      <c r="H395" s="70" t="s">
        <v>2056</v>
      </c>
      <c r="I395" s="148"/>
      <c r="J395" s="71">
        <v>370.51006427120831</v>
      </c>
      <c r="K395" s="71">
        <v>5.4914111040993481</v>
      </c>
      <c r="L395" s="71">
        <v>10.893138454719679</v>
      </c>
      <c r="M395" s="71">
        <v>182.41798861054741</v>
      </c>
      <c r="N395" s="71">
        <v>121.5522487113532</v>
      </c>
      <c r="O395" s="71">
        <v>92.273225426772626</v>
      </c>
      <c r="P395" s="71">
        <v>49.611845125140682</v>
      </c>
      <c r="Q395" s="71">
        <v>7.5681721883297204</v>
      </c>
      <c r="R395" s="71">
        <v>0</v>
      </c>
      <c r="S395" s="71">
        <v>10.84014265943026</v>
      </c>
      <c r="T395" s="72"/>
      <c r="U395" s="71">
        <v>23968461</v>
      </c>
      <c r="V395" s="71">
        <v>2649</v>
      </c>
      <c r="W395" s="71">
        <v>246</v>
      </c>
      <c r="X395" s="71">
        <v>34156</v>
      </c>
      <c r="Y395" s="71">
        <v>42041</v>
      </c>
      <c r="Z395" s="71">
        <v>48261</v>
      </c>
      <c r="AA395" s="71">
        <v>9969</v>
      </c>
      <c r="AB395" s="71">
        <v>99260</v>
      </c>
      <c r="AC395" s="71">
        <v>0</v>
      </c>
      <c r="AD395" s="71">
        <v>10.84014265943026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63.436999999999998</v>
      </c>
      <c r="BK395" s="71">
        <v>0</v>
      </c>
      <c r="BL395" s="71">
        <v>41.203000000000003</v>
      </c>
      <c r="BM395" s="71">
        <v>0</v>
      </c>
      <c r="BN395" s="72"/>
      <c r="BO395" s="71">
        <v>0</v>
      </c>
      <c r="BP395" s="71">
        <v>0</v>
      </c>
      <c r="BQ395" s="71">
        <v>9</v>
      </c>
      <c r="BR395" s="71">
        <v>0</v>
      </c>
      <c r="BS395" s="71">
        <v>6</v>
      </c>
      <c r="BT395" s="71">
        <v>0</v>
      </c>
      <c r="BU395"/>
      <c r="BV395" s="70">
        <v>104.64</v>
      </c>
      <c r="BW395" s="70">
        <v>0</v>
      </c>
      <c r="BX395" s="70">
        <v>0</v>
      </c>
      <c r="BY395" s="70">
        <v>0</v>
      </c>
      <c r="BZ395" s="70">
        <v>0</v>
      </c>
      <c r="CA395" s="70">
        <v>0</v>
      </c>
      <c r="CB395" s="70">
        <v>0</v>
      </c>
      <c r="CC395" s="70">
        <v>0</v>
      </c>
      <c r="CD395" s="70">
        <v>0</v>
      </c>
    </row>
    <row r="396" spans="1:82">
      <c r="A396" s="70" t="s">
        <v>2065</v>
      </c>
      <c r="B396" s="70">
        <v>401</v>
      </c>
      <c r="C396" s="70">
        <v>10</v>
      </c>
      <c r="D396" s="70">
        <v>24</v>
      </c>
      <c r="E396" s="70">
        <v>2013</v>
      </c>
      <c r="F396" s="70" t="s">
        <v>180</v>
      </c>
      <c r="G396" s="70" t="s">
        <v>2055</v>
      </c>
      <c r="H396" s="70" t="s">
        <v>2056</v>
      </c>
      <c r="I396" s="148"/>
      <c r="J396" s="71">
        <v>365.25040138851148</v>
      </c>
      <c r="K396" s="71">
        <v>4.9267403291461989</v>
      </c>
      <c r="L396" s="71">
        <v>9.9651786172581076</v>
      </c>
      <c r="M396" s="71">
        <v>192.71659437855271</v>
      </c>
      <c r="N396" s="71">
        <v>129.0147863311912</v>
      </c>
      <c r="O396" s="71">
        <v>89.147596798427813</v>
      </c>
      <c r="P396" s="71">
        <v>50.533101413580233</v>
      </c>
      <c r="Q396" s="71">
        <v>7.6852086988314401</v>
      </c>
      <c r="R396" s="71">
        <v>0</v>
      </c>
      <c r="S396" s="71">
        <v>10.82111541560303</v>
      </c>
      <c r="T396" s="72"/>
      <c r="U396" s="71">
        <v>22005186</v>
      </c>
      <c r="V396" s="71">
        <v>2649</v>
      </c>
      <c r="W396" s="71">
        <v>246</v>
      </c>
      <c r="X396" s="71">
        <v>34156</v>
      </c>
      <c r="Y396" s="71">
        <v>42317</v>
      </c>
      <c r="Z396" s="71">
        <v>48708</v>
      </c>
      <c r="AA396" s="71">
        <v>10116</v>
      </c>
      <c r="AB396" s="71">
        <v>99350</v>
      </c>
      <c r="AC396" s="71">
        <v>0</v>
      </c>
      <c r="AD396" s="71">
        <v>10.82111541560303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71.558000000000007</v>
      </c>
      <c r="BK396" s="71">
        <v>0</v>
      </c>
      <c r="BL396" s="71">
        <v>42.555</v>
      </c>
      <c r="BM396" s="71">
        <v>0</v>
      </c>
      <c r="BN396" s="72"/>
      <c r="BO396" s="71">
        <v>0</v>
      </c>
      <c r="BP396" s="71">
        <v>0</v>
      </c>
      <c r="BQ396" s="71">
        <v>9</v>
      </c>
      <c r="BR396" s="71">
        <v>0</v>
      </c>
      <c r="BS396" s="71">
        <v>5</v>
      </c>
      <c r="BT396" s="71">
        <v>0</v>
      </c>
      <c r="BU396"/>
      <c r="BV396" s="70">
        <v>114.113</v>
      </c>
      <c r="BW396" s="70">
        <v>0</v>
      </c>
      <c r="BX396" s="70">
        <v>0</v>
      </c>
      <c r="BY396" s="70">
        <v>0</v>
      </c>
      <c r="BZ396" s="70">
        <v>0</v>
      </c>
      <c r="CA396" s="70">
        <v>0</v>
      </c>
      <c r="CB396" s="70">
        <v>0</v>
      </c>
      <c r="CC396" s="70">
        <v>0</v>
      </c>
      <c r="CD396" s="70">
        <v>0</v>
      </c>
    </row>
    <row r="397" spans="1:82">
      <c r="A397" s="70" t="s">
        <v>2066</v>
      </c>
      <c r="B397" s="70">
        <v>402</v>
      </c>
      <c r="C397" s="70">
        <v>11</v>
      </c>
      <c r="D397" s="70">
        <v>24</v>
      </c>
      <c r="E397" s="70">
        <v>2014</v>
      </c>
      <c r="F397" s="70" t="s">
        <v>181</v>
      </c>
      <c r="G397" s="70" t="s">
        <v>2055</v>
      </c>
      <c r="H397" s="70" t="s">
        <v>2056</v>
      </c>
      <c r="I397" s="148"/>
      <c r="J397" s="71">
        <v>375.62717332834609</v>
      </c>
      <c r="K397" s="71">
        <v>4.7953355280089811</v>
      </c>
      <c r="L397" s="71">
        <v>17.619390869031118</v>
      </c>
      <c r="M397" s="71">
        <v>169.6369959691682</v>
      </c>
      <c r="N397" s="71">
        <v>129.59227299179139</v>
      </c>
      <c r="O397" s="71">
        <v>85.07192296322431</v>
      </c>
      <c r="P397" s="71">
        <v>50.258482547584563</v>
      </c>
      <c r="Q397" s="71">
        <v>7.3875270811761604</v>
      </c>
      <c r="R397" s="71">
        <v>0</v>
      </c>
      <c r="S397" s="71">
        <v>12.236000470733361</v>
      </c>
      <c r="T397" s="72"/>
      <c r="U397" s="71">
        <v>24590178</v>
      </c>
      <c r="V397" s="71">
        <v>2315</v>
      </c>
      <c r="W397" s="71">
        <v>275</v>
      </c>
      <c r="X397" s="71">
        <v>34834</v>
      </c>
      <c r="Y397" s="71">
        <v>42810</v>
      </c>
      <c r="Z397" s="71">
        <v>48955</v>
      </c>
      <c r="AA397" s="71">
        <v>10009</v>
      </c>
      <c r="AB397" s="71">
        <v>99539</v>
      </c>
      <c r="AC397" s="71">
        <v>0</v>
      </c>
      <c r="AD397" s="71">
        <v>12.236000470733361</v>
      </c>
      <c r="AE397" s="72"/>
      <c r="AF397" s="71"/>
      <c r="AG397" s="71"/>
      <c r="AH397" s="71"/>
      <c r="AI397" s="71"/>
      <c r="AJ397" s="71"/>
      <c r="AK397" s="71"/>
      <c r="AL397" s="71"/>
      <c r="AM397" s="71"/>
      <c r="AN397" s="71"/>
      <c r="AO397" s="71"/>
      <c r="AP397" s="71"/>
      <c r="AQ397" s="72"/>
      <c r="AR397" s="71">
        <v>1720</v>
      </c>
      <c r="AS397" s="71">
        <v>113</v>
      </c>
      <c r="AT397" s="71">
        <v>0</v>
      </c>
      <c r="AU397" s="71">
        <v>0</v>
      </c>
      <c r="AV397" s="71">
        <v>0</v>
      </c>
      <c r="AW397" s="71">
        <v>0</v>
      </c>
      <c r="AX397" s="71"/>
      <c r="AY397" s="72"/>
      <c r="AZ397" s="71">
        <v>6492.5</v>
      </c>
      <c r="BA397" s="71">
        <v>2072.4</v>
      </c>
      <c r="BB397" s="71">
        <v>0</v>
      </c>
      <c r="BC397" s="71">
        <v>0</v>
      </c>
      <c r="BD397" s="71">
        <v>0</v>
      </c>
      <c r="BE397" s="71">
        <v>0</v>
      </c>
      <c r="BF397" s="71"/>
      <c r="BG397" s="72"/>
      <c r="BH397" s="71">
        <v>0</v>
      </c>
      <c r="BI397" s="71">
        <v>0</v>
      </c>
      <c r="BJ397" s="71">
        <v>73.8</v>
      </c>
      <c r="BK397" s="71">
        <v>0</v>
      </c>
      <c r="BL397" s="71">
        <v>42.006</v>
      </c>
      <c r="BM397" s="71">
        <v>0</v>
      </c>
      <c r="BN397" s="72"/>
      <c r="BO397" s="71">
        <v>0</v>
      </c>
      <c r="BP397" s="71">
        <v>0</v>
      </c>
      <c r="BQ397" s="71">
        <v>9</v>
      </c>
      <c r="BR397" s="71">
        <v>0</v>
      </c>
      <c r="BS397" s="71">
        <v>5</v>
      </c>
      <c r="BT397" s="71">
        <v>0</v>
      </c>
      <c r="BU397"/>
      <c r="BV397" s="70">
        <v>115.806</v>
      </c>
      <c r="BW397" s="70">
        <v>0</v>
      </c>
      <c r="BX397" s="70">
        <v>0</v>
      </c>
      <c r="BY397" s="70">
        <v>0</v>
      </c>
      <c r="BZ397" s="70">
        <v>0</v>
      </c>
      <c r="CA397" s="70">
        <v>0</v>
      </c>
      <c r="CB397" s="70">
        <v>0</v>
      </c>
      <c r="CC397" s="70">
        <v>0</v>
      </c>
      <c r="CD397" s="70">
        <v>0</v>
      </c>
    </row>
    <row r="398" spans="1:82">
      <c r="A398" s="70" t="s">
        <v>2067</v>
      </c>
      <c r="B398" s="70">
        <v>403</v>
      </c>
      <c r="C398" s="70">
        <v>12</v>
      </c>
      <c r="D398" s="70">
        <v>24</v>
      </c>
      <c r="E398" s="70">
        <v>2015</v>
      </c>
      <c r="F398" s="70" t="s">
        <v>182</v>
      </c>
      <c r="G398" s="70" t="s">
        <v>2055</v>
      </c>
      <c r="H398" s="70" t="s">
        <v>2056</v>
      </c>
      <c r="I398" s="148"/>
      <c r="J398" s="71">
        <v>391.53765934296729</v>
      </c>
      <c r="K398" s="71">
        <v>4.5788293437197876</v>
      </c>
      <c r="L398" s="71">
        <v>19.463724276509492</v>
      </c>
      <c r="M398" s="71">
        <v>170.5345178366839</v>
      </c>
      <c r="N398" s="71">
        <v>116.26154865343049</v>
      </c>
      <c r="O398" s="71">
        <v>84.903007098644693</v>
      </c>
      <c r="P398" s="71">
        <v>50.398695609750618</v>
      </c>
      <c r="Q398" s="71">
        <v>7.2577050878148599</v>
      </c>
      <c r="R398" s="71">
        <v>0</v>
      </c>
      <c r="S398" s="71">
        <v>10.351411271685601</v>
      </c>
      <c r="T398" s="72"/>
      <c r="U398" s="71">
        <v>25980158</v>
      </c>
      <c r="V398" s="71">
        <v>2315</v>
      </c>
      <c r="W398" s="71">
        <v>275</v>
      </c>
      <c r="X398" s="71">
        <v>34834</v>
      </c>
      <c r="Y398" s="71">
        <v>43489</v>
      </c>
      <c r="Z398" s="71">
        <v>49328</v>
      </c>
      <c r="AA398" s="71">
        <v>10029</v>
      </c>
      <c r="AB398" s="71">
        <v>99894</v>
      </c>
      <c r="AC398" s="71">
        <v>0</v>
      </c>
      <c r="AD398" s="71">
        <v>10.351411271685601</v>
      </c>
      <c r="AE398" s="72"/>
      <c r="AF398" s="71">
        <v>185366492.33068559</v>
      </c>
      <c r="AG398" s="71">
        <v>3884847.524600551</v>
      </c>
      <c r="AH398" s="71">
        <v>3719020.5731044612</v>
      </c>
      <c r="AI398" s="71">
        <v>245535591.70522231</v>
      </c>
      <c r="AJ398" s="71">
        <v>170946961.8941133</v>
      </c>
      <c r="AK398" s="71">
        <v>0</v>
      </c>
      <c r="AL398" s="71">
        <v>0</v>
      </c>
      <c r="AM398" s="71">
        <v>13690053.660430379</v>
      </c>
      <c r="AN398" s="71">
        <v>0</v>
      </c>
      <c r="AO398" s="71">
        <v>0</v>
      </c>
      <c r="AP398" s="71">
        <v>623142967.6881566</v>
      </c>
      <c r="AQ398" s="72"/>
      <c r="AR398" s="71">
        <v>1908</v>
      </c>
      <c r="AS398" s="71">
        <v>182</v>
      </c>
      <c r="AT398" s="71">
        <v>0</v>
      </c>
      <c r="AU398" s="71">
        <v>0</v>
      </c>
      <c r="AV398" s="71">
        <v>0</v>
      </c>
      <c r="AW398" s="71">
        <v>0</v>
      </c>
      <c r="AX398" s="71"/>
      <c r="AY398" s="72"/>
      <c r="AZ398" s="71">
        <v>7307.7</v>
      </c>
      <c r="BA398" s="71">
        <v>3453.5</v>
      </c>
      <c r="BB398" s="71">
        <v>0</v>
      </c>
      <c r="BC398" s="71">
        <v>0</v>
      </c>
      <c r="BD398" s="71">
        <v>0</v>
      </c>
      <c r="BE398" s="71">
        <v>0</v>
      </c>
      <c r="BF398" s="71"/>
      <c r="BG398" s="72"/>
      <c r="BH398" s="71">
        <v>0</v>
      </c>
      <c r="BI398" s="71">
        <v>0</v>
      </c>
      <c r="BJ398" s="71">
        <v>64.754999999999995</v>
      </c>
      <c r="BK398" s="71">
        <v>0</v>
      </c>
      <c r="BL398" s="71">
        <v>39.696000000000005</v>
      </c>
      <c r="BM398" s="71">
        <v>0</v>
      </c>
      <c r="BN398" s="72"/>
      <c r="BO398" s="71">
        <v>0</v>
      </c>
      <c r="BP398" s="71">
        <v>0</v>
      </c>
      <c r="BQ398" s="71">
        <v>8</v>
      </c>
      <c r="BR398" s="71">
        <v>0</v>
      </c>
      <c r="BS398" s="71">
        <v>6</v>
      </c>
      <c r="BT398" s="71">
        <v>0</v>
      </c>
      <c r="BU398"/>
      <c r="BV398" s="70">
        <v>104.45099999999999</v>
      </c>
      <c r="BW398" s="70">
        <v>0</v>
      </c>
      <c r="BX398" s="70">
        <v>0</v>
      </c>
      <c r="BY398" s="70">
        <v>0</v>
      </c>
      <c r="BZ398" s="70">
        <v>0</v>
      </c>
      <c r="CA398" s="70">
        <v>0</v>
      </c>
      <c r="CB398" s="70">
        <v>0</v>
      </c>
      <c r="CC398" s="70">
        <v>0</v>
      </c>
      <c r="CD398" s="70">
        <v>0</v>
      </c>
    </row>
    <row r="399" spans="1:82">
      <c r="A399" s="70" t="s">
        <v>2068</v>
      </c>
      <c r="B399" s="70">
        <v>404</v>
      </c>
      <c r="C399" s="70">
        <v>13</v>
      </c>
      <c r="D399" s="70">
        <v>24</v>
      </c>
      <c r="E399" s="70">
        <v>2016</v>
      </c>
      <c r="F399" s="70" t="s">
        <v>155</v>
      </c>
      <c r="G399" s="70" t="s">
        <v>2055</v>
      </c>
      <c r="H399" s="70" t="s">
        <v>2056</v>
      </c>
      <c r="I399" s="148"/>
      <c r="J399" s="71">
        <v>374.11427640121173</v>
      </c>
      <c r="K399" s="71">
        <v>4.5095186768603579</v>
      </c>
      <c r="L399" s="71">
        <v>21.354998052784158</v>
      </c>
      <c r="M399" s="71">
        <v>144.55481142937762</v>
      </c>
      <c r="N399" s="71">
        <v>112.79711010927861</v>
      </c>
      <c r="O399" s="71">
        <v>84.584411255521459</v>
      </c>
      <c r="P399" s="71">
        <v>49.71444282930927</v>
      </c>
      <c r="Q399" s="71">
        <v>7.0764109743388017</v>
      </c>
      <c r="R399" s="71">
        <v>0</v>
      </c>
      <c r="S399" s="71">
        <v>10.178439693273832</v>
      </c>
      <c r="T399" s="72"/>
      <c r="U399" s="71">
        <v>23665369</v>
      </c>
      <c r="V399" s="71">
        <v>2315</v>
      </c>
      <c r="W399" s="71">
        <v>275</v>
      </c>
      <c r="X399" s="71">
        <v>34834</v>
      </c>
      <c r="Y399" s="71">
        <v>44029</v>
      </c>
      <c r="Z399" s="71">
        <v>49747</v>
      </c>
      <c r="AA399" s="71">
        <v>10232</v>
      </c>
      <c r="AB399" s="71">
        <v>100187</v>
      </c>
      <c r="AC399" s="71">
        <v>0</v>
      </c>
      <c r="AD399" s="71">
        <v>10.17843969327383</v>
      </c>
      <c r="AE399" s="72"/>
      <c r="AF399" s="71">
        <v>181297828.62872219</v>
      </c>
      <c r="AG399" s="71">
        <v>3609302.8417699789</v>
      </c>
      <c r="AH399" s="71">
        <v>3908570.9715232849</v>
      </c>
      <c r="AI399" s="71">
        <v>228527115.4265222</v>
      </c>
      <c r="AJ399" s="71">
        <v>163782268.13199949</v>
      </c>
      <c r="AK399" s="71">
        <v>0</v>
      </c>
      <c r="AL399" s="71">
        <v>0</v>
      </c>
      <c r="AM399" s="71">
        <v>13740875.105824869</v>
      </c>
      <c r="AN399" s="71">
        <v>0</v>
      </c>
      <c r="AO399" s="71">
        <v>0</v>
      </c>
      <c r="AP399" s="71">
        <v>594865961.10636199</v>
      </c>
      <c r="AQ399" s="72"/>
      <c r="AR399" s="71">
        <v>2071</v>
      </c>
      <c r="AS399" s="71">
        <v>202</v>
      </c>
      <c r="AT399" s="71">
        <v>0</v>
      </c>
      <c r="AU399" s="71">
        <v>0</v>
      </c>
      <c r="AV399" s="71">
        <v>0</v>
      </c>
      <c r="AW399" s="71">
        <v>0</v>
      </c>
      <c r="AX399" s="71"/>
      <c r="AY399" s="72"/>
      <c r="AZ399" s="71">
        <v>8123.8</v>
      </c>
      <c r="BA399" s="71">
        <v>3827.3</v>
      </c>
      <c r="BB399" s="71">
        <v>0</v>
      </c>
      <c r="BC399" s="71">
        <v>0</v>
      </c>
      <c r="BD399" s="71">
        <v>0</v>
      </c>
      <c r="BE399" s="71">
        <v>0</v>
      </c>
      <c r="BF399" s="71"/>
      <c r="BG399" s="72"/>
      <c r="BH399" s="71">
        <v>0</v>
      </c>
      <c r="BI399" s="71">
        <v>0</v>
      </c>
      <c r="BJ399" s="71">
        <v>51.460999999999999</v>
      </c>
      <c r="BK399" s="71">
        <v>0</v>
      </c>
      <c r="BL399" s="71">
        <v>43.294999999999995</v>
      </c>
      <c r="BM399" s="71">
        <v>0</v>
      </c>
      <c r="BN399" s="72"/>
      <c r="BO399" s="71">
        <v>0</v>
      </c>
      <c r="BP399" s="71">
        <v>0</v>
      </c>
      <c r="BQ399" s="71">
        <v>7</v>
      </c>
      <c r="BR399" s="71">
        <v>0</v>
      </c>
      <c r="BS399" s="71">
        <v>6</v>
      </c>
      <c r="BT399" s="71">
        <v>0</v>
      </c>
      <c r="BU399"/>
      <c r="BV399" s="70">
        <v>94.756</v>
      </c>
      <c r="BW399" s="70">
        <v>0</v>
      </c>
      <c r="BX399" s="70">
        <v>0</v>
      </c>
      <c r="BY399" s="70">
        <v>0</v>
      </c>
      <c r="BZ399" s="70">
        <v>0</v>
      </c>
      <c r="CA399" s="70">
        <v>0</v>
      </c>
      <c r="CB399" s="70">
        <v>0</v>
      </c>
      <c r="CC399" s="70">
        <v>0</v>
      </c>
      <c r="CD399" s="70">
        <v>0</v>
      </c>
    </row>
    <row r="400" spans="1:82">
      <c r="A400" s="70" t="s">
        <v>2069</v>
      </c>
      <c r="B400" s="70">
        <v>405</v>
      </c>
      <c r="C400" s="70">
        <v>14</v>
      </c>
      <c r="D400" s="70">
        <v>24</v>
      </c>
      <c r="E400" s="70">
        <v>2017</v>
      </c>
      <c r="F400" s="70" t="s">
        <v>156</v>
      </c>
      <c r="G400" s="70" t="s">
        <v>2055</v>
      </c>
      <c r="H400" s="70" t="s">
        <v>2056</v>
      </c>
      <c r="I400" s="148"/>
      <c r="J400" s="71">
        <v>391.00025530036254</v>
      </c>
      <c r="K400" s="71">
        <v>4.6541908300708155</v>
      </c>
      <c r="L400" s="71">
        <v>25.255810939458435</v>
      </c>
      <c r="M400" s="71">
        <v>144.20251371577064</v>
      </c>
      <c r="N400" s="71">
        <v>116.45246476558276</v>
      </c>
      <c r="O400" s="71">
        <v>83.605606484874471</v>
      </c>
      <c r="P400" s="71">
        <v>49.414003417368363</v>
      </c>
      <c r="Q400" s="71">
        <v>6.8656551339638403</v>
      </c>
      <c r="R400" s="71">
        <v>0</v>
      </c>
      <c r="S400" s="71">
        <v>11.515081034494868</v>
      </c>
      <c r="T400" s="72"/>
      <c r="U400" s="71">
        <v>27045385</v>
      </c>
      <c r="V400" s="71">
        <v>2315</v>
      </c>
      <c r="W400" s="71">
        <v>275</v>
      </c>
      <c r="X400" s="71">
        <v>34834</v>
      </c>
      <c r="Y400" s="71">
        <v>44710</v>
      </c>
      <c r="Z400" s="71">
        <v>49987</v>
      </c>
      <c r="AA400" s="71">
        <v>10235</v>
      </c>
      <c r="AB400" s="71">
        <v>100518</v>
      </c>
      <c r="AC400" s="71">
        <v>0</v>
      </c>
      <c r="AD400" s="71">
        <v>11.51508103449487</v>
      </c>
      <c r="AE400" s="72"/>
      <c r="AF400" s="71">
        <v>194596622.60608399</v>
      </c>
      <c r="AG400" s="71">
        <v>3753193.004918552</v>
      </c>
      <c r="AH400" s="71">
        <v>5563853.279077325</v>
      </c>
      <c r="AI400" s="71">
        <v>236683469.95625269</v>
      </c>
      <c r="AJ400" s="71">
        <v>176613062.37478951</v>
      </c>
      <c r="AK400" s="71">
        <v>0</v>
      </c>
      <c r="AL400" s="71">
        <v>0</v>
      </c>
      <c r="AM400" s="71">
        <v>13807844.26250978</v>
      </c>
      <c r="AN400" s="71">
        <v>0</v>
      </c>
      <c r="AO400" s="71">
        <v>0</v>
      </c>
      <c r="AP400" s="71">
        <v>631018045.48363185</v>
      </c>
      <c r="AQ400" s="72"/>
      <c r="AR400" s="71">
        <v>2180</v>
      </c>
      <c r="AS400" s="71">
        <v>226</v>
      </c>
      <c r="AT400" s="71">
        <v>0</v>
      </c>
      <c r="AU400" s="71">
        <v>0</v>
      </c>
      <c r="AV400" s="71">
        <v>0</v>
      </c>
      <c r="AW400" s="71">
        <v>0</v>
      </c>
      <c r="AX400" s="71"/>
      <c r="AY400" s="72"/>
      <c r="AZ400" s="71">
        <v>8619.9</v>
      </c>
      <c r="BA400" s="71">
        <v>4219.6000000000013</v>
      </c>
      <c r="BB400" s="71">
        <v>0</v>
      </c>
      <c r="BC400" s="71">
        <v>0</v>
      </c>
      <c r="BD400" s="71">
        <v>0</v>
      </c>
      <c r="BE400" s="71">
        <v>0</v>
      </c>
      <c r="BF400" s="71"/>
      <c r="BG400" s="72"/>
      <c r="BH400" s="71">
        <v>0</v>
      </c>
      <c r="BI400" s="71">
        <v>0</v>
      </c>
      <c r="BJ400" s="71">
        <v>58.762999999999998</v>
      </c>
      <c r="BK400" s="71">
        <v>0</v>
      </c>
      <c r="BL400" s="71">
        <v>43.238</v>
      </c>
      <c r="BM400" s="71">
        <v>0</v>
      </c>
      <c r="BN400" s="72"/>
      <c r="BO400" s="71">
        <v>0</v>
      </c>
      <c r="BP400" s="71">
        <v>0</v>
      </c>
      <c r="BQ400" s="71">
        <v>8</v>
      </c>
      <c r="BR400" s="71">
        <v>0</v>
      </c>
      <c r="BS400" s="71">
        <v>6</v>
      </c>
      <c r="BT400" s="71">
        <v>0</v>
      </c>
      <c r="BU400"/>
      <c r="BV400" s="70">
        <v>102.001</v>
      </c>
      <c r="BW400" s="70">
        <v>0</v>
      </c>
      <c r="BX400" s="70">
        <v>0</v>
      </c>
      <c r="BY400" s="70">
        <v>0</v>
      </c>
      <c r="BZ400" s="70">
        <v>0</v>
      </c>
      <c r="CA400" s="70">
        <v>0</v>
      </c>
      <c r="CB400" s="70">
        <v>0</v>
      </c>
      <c r="CC400" s="70">
        <v>0</v>
      </c>
      <c r="CD400" s="70">
        <v>0</v>
      </c>
    </row>
    <row r="401" spans="1:82">
      <c r="A401" s="70" t="s">
        <v>2070</v>
      </c>
      <c r="B401" s="70">
        <v>406</v>
      </c>
      <c r="C401" s="70">
        <v>15</v>
      </c>
      <c r="D401" s="70">
        <v>24</v>
      </c>
      <c r="E401" s="70">
        <v>2018</v>
      </c>
      <c r="F401" s="70" t="s">
        <v>183</v>
      </c>
      <c r="G401" s="70" t="s">
        <v>2055</v>
      </c>
      <c r="H401" s="70" t="s">
        <v>2056</v>
      </c>
      <c r="I401" s="148"/>
      <c r="J401" s="71">
        <v>408.11594530692952</v>
      </c>
      <c r="K401" s="71">
        <v>4.347147154483487</v>
      </c>
      <c r="L401" s="71">
        <v>16.581072267043176</v>
      </c>
      <c r="M401" s="71">
        <v>142.11282668741526</v>
      </c>
      <c r="N401" s="71">
        <v>113.69775767263368</v>
      </c>
      <c r="O401" s="71">
        <v>82.582974847248181</v>
      </c>
      <c r="P401" s="71">
        <v>49.629547703520892</v>
      </c>
      <c r="Q401" s="71">
        <v>6.3873302455563303</v>
      </c>
      <c r="R401" s="71">
        <v>0</v>
      </c>
      <c r="S401" s="71">
        <v>11.590593587858761</v>
      </c>
      <c r="T401" s="72"/>
      <c r="U401" s="71">
        <v>29657524</v>
      </c>
      <c r="V401" s="71">
        <v>2315</v>
      </c>
      <c r="W401" s="71">
        <v>275</v>
      </c>
      <c r="X401" s="71">
        <v>34834</v>
      </c>
      <c r="Y401" s="71">
        <v>45451</v>
      </c>
      <c r="Z401" s="71">
        <v>50321</v>
      </c>
      <c r="AA401" s="71">
        <v>10383</v>
      </c>
      <c r="AB401" s="71">
        <v>100777</v>
      </c>
      <c r="AC401" s="71">
        <v>0</v>
      </c>
      <c r="AD401" s="71">
        <v>11.590593587858759</v>
      </c>
      <c r="AE401" s="72"/>
      <c r="AF401" s="71">
        <v>196938109.33111921</v>
      </c>
      <c r="AG401" s="71">
        <v>3332556.3598583299</v>
      </c>
      <c r="AH401" s="71">
        <v>3314745.8206537249</v>
      </c>
      <c r="AI401" s="71">
        <v>229477268.7829892</v>
      </c>
      <c r="AJ401" s="71">
        <v>166716313.41646221</v>
      </c>
      <c r="AK401" s="71">
        <v>0</v>
      </c>
      <c r="AL401" s="71">
        <v>0</v>
      </c>
      <c r="AM401" s="71">
        <v>13872065.98418784</v>
      </c>
      <c r="AN401" s="71">
        <v>0</v>
      </c>
      <c r="AO401" s="71">
        <v>0</v>
      </c>
      <c r="AP401" s="71">
        <v>613651059.69527054</v>
      </c>
      <c r="AQ401" s="72"/>
      <c r="AR401" s="71">
        <v>2328</v>
      </c>
      <c r="AS401" s="71">
        <v>250</v>
      </c>
      <c r="AT401" s="71">
        <v>0</v>
      </c>
      <c r="AU401" s="71">
        <v>0</v>
      </c>
      <c r="AV401" s="71">
        <v>0</v>
      </c>
      <c r="AW401" s="71">
        <v>0</v>
      </c>
      <c r="AX401" s="71"/>
      <c r="AY401" s="72"/>
      <c r="AZ401" s="71">
        <v>9316.1999999999971</v>
      </c>
      <c r="BA401" s="71">
        <v>4505</v>
      </c>
      <c r="BB401" s="71">
        <v>0</v>
      </c>
      <c r="BC401" s="71">
        <v>0</v>
      </c>
      <c r="BD401" s="71">
        <v>0</v>
      </c>
      <c r="BE401" s="71">
        <v>0</v>
      </c>
      <c r="BF401" s="71"/>
      <c r="BG401" s="72"/>
      <c r="BH401" s="71">
        <v>0</v>
      </c>
      <c r="BI401" s="71">
        <v>0</v>
      </c>
      <c r="BJ401" s="71">
        <v>57.451999999999998</v>
      </c>
      <c r="BK401" s="71">
        <v>0</v>
      </c>
      <c r="BL401" s="71">
        <v>40.638999999999996</v>
      </c>
      <c r="BM401" s="71">
        <v>0</v>
      </c>
      <c r="BN401" s="72"/>
      <c r="BO401" s="71">
        <v>0</v>
      </c>
      <c r="BP401" s="71">
        <v>0</v>
      </c>
      <c r="BQ401" s="71">
        <v>8</v>
      </c>
      <c r="BR401" s="71">
        <v>0</v>
      </c>
      <c r="BS401" s="71">
        <v>6</v>
      </c>
      <c r="BT401" s="71">
        <v>0</v>
      </c>
      <c r="BU401"/>
      <c r="BV401" s="70">
        <v>98.090999999999994</v>
      </c>
      <c r="BW401" s="70">
        <v>0</v>
      </c>
      <c r="BX401" s="70">
        <v>0</v>
      </c>
      <c r="BY401" s="70">
        <v>0</v>
      </c>
      <c r="BZ401" s="70">
        <v>0</v>
      </c>
      <c r="CA401" s="70">
        <v>0</v>
      </c>
      <c r="CB401" s="70">
        <v>0</v>
      </c>
      <c r="CC401" s="70">
        <v>0</v>
      </c>
      <c r="CD401" s="70">
        <v>0</v>
      </c>
    </row>
    <row r="402" spans="1:82">
      <c r="A402" s="70" t="s">
        <v>2071</v>
      </c>
      <c r="B402" s="70">
        <v>407</v>
      </c>
      <c r="C402" s="70">
        <v>16</v>
      </c>
      <c r="D402" s="70">
        <v>24</v>
      </c>
      <c r="E402" s="70">
        <v>2019</v>
      </c>
      <c r="F402" s="70" t="s">
        <v>158</v>
      </c>
      <c r="G402" s="70" t="s">
        <v>2055</v>
      </c>
      <c r="H402" s="70" t="s">
        <v>2056</v>
      </c>
      <c r="I402" s="148"/>
      <c r="J402" s="71">
        <v>380.31338252600005</v>
      </c>
      <c r="K402" s="71">
        <v>3.9538310446705318</v>
      </c>
      <c r="L402" s="71">
        <v>16.722276574663702</v>
      </c>
      <c r="M402" s="71">
        <v>142.06655796327698</v>
      </c>
      <c r="N402" s="71">
        <v>116.76547151401375</v>
      </c>
      <c r="O402" s="71">
        <v>80.510550530222886</v>
      </c>
      <c r="P402" s="71">
        <v>49.555948127646147</v>
      </c>
      <c r="Q402" s="71">
        <v>6.1973722181427098</v>
      </c>
      <c r="R402" s="71">
        <v>0</v>
      </c>
      <c r="S402" s="71">
        <v>10.432940828857877</v>
      </c>
      <c r="T402" s="72"/>
      <c r="U402" s="71">
        <v>27845820</v>
      </c>
      <c r="V402" s="71">
        <v>2315</v>
      </c>
      <c r="W402" s="71">
        <v>275</v>
      </c>
      <c r="X402" s="71">
        <v>34834</v>
      </c>
      <c r="Y402" s="71">
        <v>45847</v>
      </c>
      <c r="Z402" s="71">
        <v>50405</v>
      </c>
      <c r="AA402" s="71">
        <v>10290</v>
      </c>
      <c r="AB402" s="71">
        <v>100427</v>
      </c>
      <c r="AC402" s="71">
        <v>0</v>
      </c>
      <c r="AD402" s="71">
        <v>10.43294082885788</v>
      </c>
      <c r="AE402" s="72"/>
      <c r="AF402" s="71">
        <v>189806322.57693961</v>
      </c>
      <c r="AG402" s="71">
        <v>3206446.2162358891</v>
      </c>
      <c r="AH402" s="71">
        <v>3498560.2952360949</v>
      </c>
      <c r="AI402" s="71">
        <v>238298038.45720369</v>
      </c>
      <c r="AJ402" s="71">
        <v>171107265.8540186</v>
      </c>
      <c r="AK402" s="71">
        <v>0</v>
      </c>
      <c r="AL402" s="71">
        <v>0</v>
      </c>
      <c r="AM402" s="71">
        <v>13677401.385948768</v>
      </c>
      <c r="AN402" s="71">
        <v>0</v>
      </c>
      <c r="AO402" s="71">
        <v>0</v>
      </c>
      <c r="AP402" s="71">
        <v>619594034.78558266</v>
      </c>
      <c r="AQ402" s="72"/>
      <c r="AR402" s="71">
        <v>2477</v>
      </c>
      <c r="AS402" s="71">
        <v>265</v>
      </c>
      <c r="AT402" s="71">
        <v>0</v>
      </c>
      <c r="AU402" s="71">
        <v>0</v>
      </c>
      <c r="AV402" s="71">
        <v>0</v>
      </c>
      <c r="AW402" s="71">
        <v>0</v>
      </c>
      <c r="AX402" s="71"/>
      <c r="AY402" s="72"/>
      <c r="AZ402" s="71">
        <v>10024.99999999998</v>
      </c>
      <c r="BA402" s="71">
        <v>4691.2</v>
      </c>
      <c r="BB402" s="71">
        <v>0</v>
      </c>
      <c r="BC402" s="71">
        <v>0</v>
      </c>
      <c r="BD402" s="71">
        <v>0</v>
      </c>
      <c r="BE402" s="71">
        <v>0</v>
      </c>
      <c r="BF402" s="71"/>
      <c r="BG402" s="72"/>
      <c r="BH402" s="71">
        <v>0</v>
      </c>
      <c r="BI402" s="71">
        <v>0</v>
      </c>
      <c r="BJ402" s="71">
        <v>53.743000000000002</v>
      </c>
      <c r="BK402" s="71">
        <v>0</v>
      </c>
      <c r="BL402" s="71">
        <v>38.571999999999996</v>
      </c>
      <c r="BM402" s="71">
        <v>0</v>
      </c>
      <c r="BN402" s="72"/>
      <c r="BO402" s="71">
        <v>0</v>
      </c>
      <c r="BP402" s="71">
        <v>0</v>
      </c>
      <c r="BQ402" s="71">
        <v>8</v>
      </c>
      <c r="BR402" s="71">
        <v>0</v>
      </c>
      <c r="BS402" s="71">
        <v>6</v>
      </c>
      <c r="BT402" s="71">
        <v>0</v>
      </c>
      <c r="BU402"/>
      <c r="BV402" s="70">
        <v>92.314999999999998</v>
      </c>
      <c r="BW402" s="70">
        <v>0</v>
      </c>
      <c r="BX402" s="70">
        <v>0</v>
      </c>
      <c r="BY402" s="70">
        <v>0</v>
      </c>
      <c r="BZ402" s="70">
        <v>0</v>
      </c>
      <c r="CA402" s="70">
        <v>0</v>
      </c>
      <c r="CB402" s="70">
        <v>0</v>
      </c>
      <c r="CC402" s="70">
        <v>0</v>
      </c>
      <c r="CD402" s="70">
        <v>0</v>
      </c>
    </row>
    <row r="403" spans="1:82">
      <c r="A403" s="70" t="s">
        <v>2072</v>
      </c>
      <c r="B403" s="70">
        <v>408</v>
      </c>
      <c r="C403" s="70">
        <v>17</v>
      </c>
      <c r="D403" s="70">
        <v>24</v>
      </c>
      <c r="E403" s="70">
        <v>2020</v>
      </c>
      <c r="F403" s="70" t="s">
        <v>159</v>
      </c>
      <c r="G403" s="70" t="s">
        <v>2055</v>
      </c>
      <c r="H403" s="70" t="s">
        <v>2056</v>
      </c>
      <c r="I403" s="148"/>
      <c r="J403" s="71">
        <v>315.50694617911279</v>
      </c>
      <c r="K403" s="71">
        <v>3.6860703672969581</v>
      </c>
      <c r="L403" s="71">
        <v>13.539484547988657</v>
      </c>
      <c r="M403" s="71">
        <v>119.81691368002686</v>
      </c>
      <c r="N403" s="71">
        <v>119.80056495442707</v>
      </c>
      <c r="O403" s="71">
        <v>70.782127135240415</v>
      </c>
      <c r="P403" s="71">
        <v>47.366651244766906</v>
      </c>
      <c r="Q403" s="71">
        <v>5.9086309739759599</v>
      </c>
      <c r="R403" s="71">
        <v>0</v>
      </c>
      <c r="S403" s="71">
        <v>11.903226147750861</v>
      </c>
      <c r="T403" s="72"/>
      <c r="U403" s="71">
        <v>22683931</v>
      </c>
      <c r="V403" s="71">
        <v>2026</v>
      </c>
      <c r="W403" s="71">
        <v>230</v>
      </c>
      <c r="X403" s="71">
        <v>33334</v>
      </c>
      <c r="Y403" s="71">
        <v>46316</v>
      </c>
      <c r="Z403" s="71">
        <v>50579</v>
      </c>
      <c r="AA403" s="71">
        <v>10454</v>
      </c>
      <c r="AB403" s="71">
        <v>100213</v>
      </c>
      <c r="AC403" s="71">
        <v>0</v>
      </c>
      <c r="AD403" s="71">
        <v>11.903226147750861</v>
      </c>
      <c r="AE403" s="72"/>
      <c r="AF403" s="71">
        <v>158021659.922041</v>
      </c>
      <c r="AG403" s="71">
        <v>2816838.9640527079</v>
      </c>
      <c r="AH403" s="71">
        <v>2804724.3872573338</v>
      </c>
      <c r="AI403" s="71">
        <v>202394518.16114312</v>
      </c>
      <c r="AJ403" s="71">
        <v>193494650.78421441</v>
      </c>
      <c r="AK403" s="71"/>
      <c r="AL403" s="71"/>
      <c r="AM403" s="71">
        <v>13078909.889652019</v>
      </c>
      <c r="AN403" s="71"/>
      <c r="AO403" s="71"/>
      <c r="AP403" s="71">
        <v>572611302.10836053</v>
      </c>
      <c r="AQ403" s="72"/>
      <c r="AR403" s="71">
        <v>2614</v>
      </c>
      <c r="AS403" s="71">
        <v>265</v>
      </c>
      <c r="AT403" s="71">
        <v>0</v>
      </c>
      <c r="AU403" s="71">
        <v>0</v>
      </c>
      <c r="AV403" s="71">
        <v>0</v>
      </c>
      <c r="AW403" s="71">
        <v>0</v>
      </c>
      <c r="AX403" s="71"/>
      <c r="AY403" s="72"/>
      <c r="AZ403" s="71">
        <v>10751.59999999998</v>
      </c>
      <c r="BA403" s="71">
        <v>4693</v>
      </c>
      <c r="BB403" s="71">
        <v>0</v>
      </c>
      <c r="BC403" s="71">
        <v>0</v>
      </c>
      <c r="BD403" s="71">
        <v>0</v>
      </c>
      <c r="BE403" s="71">
        <v>0</v>
      </c>
      <c r="BF403" s="71"/>
      <c r="BG403" s="72"/>
      <c r="BH403" s="71">
        <v>0</v>
      </c>
      <c r="BI403" s="71">
        <v>0</v>
      </c>
      <c r="BJ403" s="71">
        <v>46.53</v>
      </c>
      <c r="BK403" s="71">
        <v>0</v>
      </c>
      <c r="BL403" s="71">
        <v>36.853000000000002</v>
      </c>
      <c r="BM403" s="71">
        <v>0</v>
      </c>
      <c r="BN403" s="72"/>
      <c r="BO403" s="71">
        <v>0</v>
      </c>
      <c r="BP403" s="71">
        <v>0</v>
      </c>
      <c r="BQ403" s="71">
        <v>8</v>
      </c>
      <c r="BR403" s="71">
        <v>0</v>
      </c>
      <c r="BS403" s="71">
        <v>6</v>
      </c>
      <c r="BT403" s="71">
        <v>0</v>
      </c>
      <c r="BU403"/>
      <c r="BV403" s="70">
        <v>83.382999999999996</v>
      </c>
      <c r="BW403" s="70">
        <v>0</v>
      </c>
      <c r="BX403" s="70">
        <v>0</v>
      </c>
      <c r="BY403" s="70">
        <v>0</v>
      </c>
      <c r="BZ403" s="70">
        <v>0</v>
      </c>
      <c r="CA403" s="70">
        <v>0</v>
      </c>
      <c r="CB403" s="70">
        <v>0</v>
      </c>
      <c r="CC403" s="70">
        <v>0</v>
      </c>
      <c r="CD403" s="70">
        <v>0</v>
      </c>
    </row>
    <row r="404" spans="1:82">
      <c r="A404" s="70" t="s">
        <v>2073</v>
      </c>
      <c r="B404" s="70">
        <v>408</v>
      </c>
      <c r="C404" s="70">
        <v>18</v>
      </c>
      <c r="D404" s="70">
        <v>24</v>
      </c>
      <c r="E404" s="70">
        <v>2021</v>
      </c>
      <c r="F404" s="70" t="s">
        <v>160</v>
      </c>
      <c r="G404" s="70" t="s">
        <v>2055</v>
      </c>
      <c r="H404" s="70" t="s">
        <v>2056</v>
      </c>
      <c r="I404" s="148"/>
      <c r="J404" s="71">
        <v>319.8587065881527</v>
      </c>
      <c r="K404" s="71">
        <v>4.6292304359411931</v>
      </c>
      <c r="L404" s="71">
        <v>13.197193653149347</v>
      </c>
      <c r="M404" s="71">
        <v>129.09487297512629</v>
      </c>
      <c r="N404" s="71">
        <v>114.40504481551888</v>
      </c>
      <c r="O404" s="71">
        <v>69.091661644534184</v>
      </c>
      <c r="P404" s="71">
        <v>49.481748842435998</v>
      </c>
      <c r="Q404" s="71">
        <v>5.8267413827271302</v>
      </c>
      <c r="R404" s="71">
        <v>0</v>
      </c>
      <c r="S404" s="71">
        <v>10.84123468372573</v>
      </c>
      <c r="T404" s="72"/>
      <c r="U404" s="71">
        <v>24047277</v>
      </c>
      <c r="V404" s="71">
        <v>2026</v>
      </c>
      <c r="W404" s="71">
        <v>230</v>
      </c>
      <c r="X404" s="71">
        <v>33334</v>
      </c>
      <c r="Y404" s="71">
        <v>46569</v>
      </c>
      <c r="Z404" s="71">
        <v>50835</v>
      </c>
      <c r="AA404" s="71">
        <v>10649</v>
      </c>
      <c r="AB404" s="71">
        <v>99795</v>
      </c>
      <c r="AC404" s="71">
        <v>0</v>
      </c>
      <c r="AD404" s="71">
        <v>10.84123468372573</v>
      </c>
      <c r="AE404" s="72"/>
      <c r="AF404" s="71">
        <v>148042735.97011316</v>
      </c>
      <c r="AG404" s="71">
        <v>3491167.4717336553</v>
      </c>
      <c r="AH404" s="71">
        <v>2654882.7062660386</v>
      </c>
      <c r="AI404" s="71">
        <v>215441346.06949493</v>
      </c>
      <c r="AJ404" s="71">
        <v>170388570.95170999</v>
      </c>
      <c r="AK404" s="71">
        <v>0</v>
      </c>
      <c r="AL404" s="71">
        <v>0</v>
      </c>
      <c r="AM404" s="71">
        <v>13099479.683779692</v>
      </c>
      <c r="AN404" s="71">
        <v>0</v>
      </c>
      <c r="AO404" s="71">
        <v>0</v>
      </c>
      <c r="AP404" s="71">
        <v>553118182.85309744</v>
      </c>
      <c r="AQ404" s="72"/>
      <c r="AR404" s="71">
        <v>2753</v>
      </c>
      <c r="AS404" s="71">
        <v>265</v>
      </c>
      <c r="AT404" s="71">
        <v>0</v>
      </c>
      <c r="AU404" s="71">
        <v>0</v>
      </c>
      <c r="AV404" s="71">
        <v>0</v>
      </c>
      <c r="AW404" s="71">
        <v>0</v>
      </c>
      <c r="AX404" s="71"/>
      <c r="AY404" s="72"/>
      <c r="AZ404" s="71">
        <v>11508.999999999971</v>
      </c>
      <c r="BA404" s="71">
        <v>4693</v>
      </c>
      <c r="BB404" s="71">
        <v>0</v>
      </c>
      <c r="BC404" s="71">
        <v>0</v>
      </c>
      <c r="BD404" s="71">
        <v>0</v>
      </c>
      <c r="BE404" s="71">
        <v>0</v>
      </c>
      <c r="BF404" s="71"/>
      <c r="BG404" s="72"/>
      <c r="BH404" s="71">
        <v>0</v>
      </c>
      <c r="BI404" s="71">
        <v>0</v>
      </c>
      <c r="BJ404" s="71">
        <v>44.908999999999999</v>
      </c>
      <c r="BK404" s="71">
        <v>0</v>
      </c>
      <c r="BL404" s="71">
        <v>40.770000000000003</v>
      </c>
      <c r="BM404" s="71">
        <v>0</v>
      </c>
      <c r="BN404" s="72"/>
      <c r="BO404" s="71">
        <v>0</v>
      </c>
      <c r="BP404" s="71">
        <v>0</v>
      </c>
      <c r="BQ404" s="71">
        <v>8</v>
      </c>
      <c r="BR404" s="71">
        <v>0</v>
      </c>
      <c r="BS404" s="71">
        <v>7</v>
      </c>
      <c r="BT404" s="71">
        <v>0</v>
      </c>
      <c r="BU404"/>
      <c r="BV404" s="70">
        <v>85.679000000000002</v>
      </c>
      <c r="BW404" s="70">
        <v>0</v>
      </c>
      <c r="BX404" s="70">
        <v>0</v>
      </c>
      <c r="BY404" s="70">
        <v>0</v>
      </c>
      <c r="BZ404" s="70">
        <v>0</v>
      </c>
      <c r="CA404" s="70">
        <v>0</v>
      </c>
      <c r="CB404" s="70">
        <v>0</v>
      </c>
      <c r="CC404" s="70">
        <v>0</v>
      </c>
      <c r="CD404" s="70">
        <v>0</v>
      </c>
    </row>
    <row r="405" spans="1:82">
      <c r="A405" s="70" t="s">
        <v>2074</v>
      </c>
      <c r="B405" s="70">
        <v>408</v>
      </c>
      <c r="C405" s="70">
        <v>19</v>
      </c>
      <c r="D405" s="70">
        <v>24</v>
      </c>
      <c r="E405" s="70">
        <v>2022</v>
      </c>
      <c r="F405" s="70" t="s">
        <v>161</v>
      </c>
      <c r="G405" s="70" t="s">
        <v>2055</v>
      </c>
      <c r="H405" s="70" t="s">
        <v>2056</v>
      </c>
      <c r="I405" s="148"/>
      <c r="J405" s="71">
        <v>295.76659436977843</v>
      </c>
      <c r="K405" s="71">
        <v>4.0772406906556045</v>
      </c>
      <c r="L405" s="71">
        <v>9.3750205160667068</v>
      </c>
      <c r="M405" s="71">
        <v>127.88487055729189</v>
      </c>
      <c r="N405" s="71">
        <v>118.68353153939439</v>
      </c>
      <c r="O405" s="71">
        <v>72.897191217494338</v>
      </c>
      <c r="P405" s="71">
        <v>49.594623561413115</v>
      </c>
      <c r="Q405" s="71">
        <v>5.8816859648827888</v>
      </c>
      <c r="R405" s="71">
        <v>0</v>
      </c>
      <c r="S405" s="71">
        <v>12.8003520720855</v>
      </c>
      <c r="T405" s="72"/>
      <c r="U405" s="71">
        <v>24232330</v>
      </c>
      <c r="V405" s="71">
        <v>2026</v>
      </c>
      <c r="W405" s="71">
        <v>230</v>
      </c>
      <c r="X405" s="71">
        <v>33334</v>
      </c>
      <c r="Y405" s="71">
        <v>47333</v>
      </c>
      <c r="Z405" s="71">
        <v>50959</v>
      </c>
      <c r="AA405" s="71">
        <v>10836</v>
      </c>
      <c r="AB405" s="71">
        <v>99910</v>
      </c>
      <c r="AC405" s="71">
        <v>0</v>
      </c>
      <c r="AD405" s="71">
        <v>12.8003520720855</v>
      </c>
      <c r="AE405" s="72"/>
      <c r="AF405" s="71">
        <v>141891131.57494339</v>
      </c>
      <c r="AG405" s="71">
        <v>3339468.4049813724</v>
      </c>
      <c r="AH405" s="71">
        <v>2153804.8324787542</v>
      </c>
      <c r="AI405" s="71">
        <v>210278212.9188742</v>
      </c>
      <c r="AJ405" s="71">
        <v>181945624.90622583</v>
      </c>
      <c r="AK405" s="71">
        <v>0</v>
      </c>
      <c r="AL405" s="71">
        <v>0</v>
      </c>
      <c r="AM405" s="71">
        <v>12901107.984214915</v>
      </c>
      <c r="AN405" s="71">
        <v>0</v>
      </c>
      <c r="AO405" s="71">
        <v>0</v>
      </c>
      <c r="AP405" s="71">
        <v>552509350.62171841</v>
      </c>
      <c r="AQ405" s="72"/>
      <c r="AR405" s="71">
        <v>2949</v>
      </c>
      <c r="AS405" s="71">
        <v>269</v>
      </c>
      <c r="AT405" s="71">
        <v>0</v>
      </c>
      <c r="AU405" s="71">
        <v>0</v>
      </c>
      <c r="AV405" s="71">
        <v>0</v>
      </c>
      <c r="AW405" s="71">
        <v>0</v>
      </c>
      <c r="AX405" s="71"/>
      <c r="AY405" s="72"/>
      <c r="AZ405" s="71">
        <v>12542.799999999963</v>
      </c>
      <c r="BA405" s="71">
        <v>5512.8</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2075</v>
      </c>
      <c r="B406" s="70">
        <v>408</v>
      </c>
      <c r="C406" s="70">
        <v>20</v>
      </c>
      <c r="D406" s="70">
        <v>24</v>
      </c>
      <c r="E406" s="70">
        <v>2023</v>
      </c>
      <c r="F406" s="70" t="s">
        <v>1539</v>
      </c>
      <c r="G406" s="1064" t="s">
        <v>2055</v>
      </c>
      <c r="H406" s="70" t="s">
        <v>2056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3132</v>
      </c>
      <c r="AS406" s="71">
        <v>269</v>
      </c>
      <c r="AT406" s="71">
        <v>0</v>
      </c>
      <c r="AU406" s="71">
        <v>0</v>
      </c>
      <c r="AV406" s="71">
        <v>0</v>
      </c>
      <c r="AW406" s="71">
        <v>0</v>
      </c>
      <c r="AX406" s="71"/>
      <c r="AY406" s="72"/>
      <c r="AZ406" s="71">
        <v>13520.999999999951</v>
      </c>
      <c r="BA406" s="71">
        <v>5512.8</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2076</v>
      </c>
      <c r="B407" s="70">
        <v>408</v>
      </c>
      <c r="C407" s="70">
        <v>21</v>
      </c>
      <c r="D407" s="70">
        <v>24</v>
      </c>
      <c r="E407" s="70">
        <v>2024</v>
      </c>
      <c r="F407" s="70" t="s">
        <v>1554</v>
      </c>
      <c r="G407" s="1064" t="s">
        <v>2055</v>
      </c>
      <c r="H407" s="70" t="s">
        <v>2056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2077</v>
      </c>
      <c r="B408" s="70">
        <v>222</v>
      </c>
      <c r="C408" s="70">
        <v>1</v>
      </c>
      <c r="D408" s="70">
        <v>14</v>
      </c>
      <c r="E408" s="70">
        <v>1990</v>
      </c>
      <c r="F408" s="70" t="s">
        <v>787</v>
      </c>
      <c r="G408" s="70" t="s">
        <v>2078</v>
      </c>
      <c r="H408" s="70" t="s">
        <v>2079</v>
      </c>
      <c r="I408" s="148"/>
      <c r="J408" s="71">
        <v>48.546514446596497</v>
      </c>
      <c r="K408" s="71">
        <v>19.357230981482662</v>
      </c>
      <c r="L408" s="71">
        <v>155.65632475151341</v>
      </c>
      <c r="M408" s="71">
        <v>78.730076009560136</v>
      </c>
      <c r="N408" s="71">
        <v>80.203273413386583</v>
      </c>
      <c r="O408" s="71">
        <v>72.652930744900686</v>
      </c>
      <c r="P408" s="71">
        <v>137.46077055389031</v>
      </c>
      <c r="Q408" s="71">
        <v>6.3905589071486402</v>
      </c>
      <c r="R408" s="71">
        <v>2.6906013694838888</v>
      </c>
      <c r="S408" s="71">
        <v>5.1049101412985918</v>
      </c>
      <c r="T408" s="72"/>
      <c r="U408" s="71">
        <v>5073484</v>
      </c>
      <c r="V408" s="71">
        <v>4816</v>
      </c>
      <c r="W408" s="71">
        <v>1717</v>
      </c>
      <c r="X408" s="71">
        <v>29404</v>
      </c>
      <c r="Y408" s="71">
        <v>38006</v>
      </c>
      <c r="Z408" s="71">
        <v>29883</v>
      </c>
      <c r="AA408" s="71">
        <v>33377</v>
      </c>
      <c r="AB408" s="71">
        <v>103761</v>
      </c>
      <c r="AC408" s="71">
        <v>466017</v>
      </c>
      <c r="AD408" s="71">
        <v>5.1049101412985918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2080</v>
      </c>
      <c r="B409" s="70">
        <v>223</v>
      </c>
      <c r="C409" s="70">
        <v>2</v>
      </c>
      <c r="D409" s="70">
        <v>14</v>
      </c>
      <c r="E409" s="70">
        <v>2005</v>
      </c>
      <c r="F409" s="70" t="s">
        <v>789</v>
      </c>
      <c r="G409" s="70" t="s">
        <v>2078</v>
      </c>
      <c r="H409" s="70" t="s">
        <v>2079</v>
      </c>
      <c r="I409" s="148"/>
      <c r="J409" s="71">
        <v>59.505167164469903</v>
      </c>
      <c r="K409" s="71">
        <v>10.937581464262291</v>
      </c>
      <c r="L409" s="71">
        <v>119.9719584651357</v>
      </c>
      <c r="M409" s="71">
        <v>118.6489284501632</v>
      </c>
      <c r="N409" s="71">
        <v>115.92104547623561</v>
      </c>
      <c r="O409" s="71">
        <v>125.4060020252354</v>
      </c>
      <c r="P409" s="71">
        <v>143.64880177050549</v>
      </c>
      <c r="Q409" s="71">
        <v>6.2161674090235897</v>
      </c>
      <c r="R409" s="71">
        <v>1.285991674279684</v>
      </c>
      <c r="S409" s="71">
        <v>3.9008488758277111</v>
      </c>
      <c r="T409" s="72"/>
      <c r="U409" s="71">
        <v>6425472</v>
      </c>
      <c r="V409" s="71">
        <v>4064</v>
      </c>
      <c r="W409" s="71">
        <v>1276</v>
      </c>
      <c r="X409" s="71">
        <v>25435</v>
      </c>
      <c r="Y409" s="71">
        <v>46432</v>
      </c>
      <c r="Z409" s="71">
        <v>59689</v>
      </c>
      <c r="AA409" s="71">
        <v>28566</v>
      </c>
      <c r="AB409" s="71">
        <v>105512</v>
      </c>
      <c r="AC409" s="71">
        <v>227401</v>
      </c>
      <c r="AD409" s="71">
        <v>3.9008488758277111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2081</v>
      </c>
      <c r="B410" s="70">
        <v>224</v>
      </c>
      <c r="C410" s="70">
        <v>3</v>
      </c>
      <c r="D410" s="70">
        <v>14</v>
      </c>
      <c r="E410" s="70">
        <v>2006</v>
      </c>
      <c r="F410" s="70" t="s">
        <v>790</v>
      </c>
      <c r="G410" s="70" t="s">
        <v>2078</v>
      </c>
      <c r="H410" s="70" t="s">
        <v>2079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2082</v>
      </c>
      <c r="B411" s="70">
        <v>225</v>
      </c>
      <c r="C411" s="70">
        <v>4</v>
      </c>
      <c r="D411" s="70">
        <v>14</v>
      </c>
      <c r="E411" s="70">
        <v>2007</v>
      </c>
      <c r="F411" s="70" t="s">
        <v>791</v>
      </c>
      <c r="G411" s="70" t="s">
        <v>2078</v>
      </c>
      <c r="H411" s="70" t="s">
        <v>2079</v>
      </c>
      <c r="I411" s="148"/>
      <c r="J411" s="71">
        <v>48.270660466012231</v>
      </c>
      <c r="K411" s="71">
        <v>10.01128065349517</v>
      </c>
      <c r="L411" s="71">
        <v>82.066908643897278</v>
      </c>
      <c r="M411" s="71">
        <v>132.70662970808729</v>
      </c>
      <c r="N411" s="71">
        <v>116.9417138145111</v>
      </c>
      <c r="O411" s="71">
        <v>122.7002222215781</v>
      </c>
      <c r="P411" s="71">
        <v>142.43053733853611</v>
      </c>
      <c r="Q411" s="71">
        <v>6.5871151404099999</v>
      </c>
      <c r="R411" s="71">
        <v>1.3570585706870939</v>
      </c>
      <c r="S411" s="71">
        <v>8.1675913848305992</v>
      </c>
      <c r="T411" s="72"/>
      <c r="U411" s="71">
        <v>6511634</v>
      </c>
      <c r="V411" s="71">
        <v>3839</v>
      </c>
      <c r="W411" s="71">
        <v>1173</v>
      </c>
      <c r="X411" s="71">
        <v>33308</v>
      </c>
      <c r="Y411" s="71">
        <v>47144</v>
      </c>
      <c r="Z411" s="71">
        <v>60711</v>
      </c>
      <c r="AA411" s="71">
        <v>27892</v>
      </c>
      <c r="AB411" s="71">
        <v>105896</v>
      </c>
      <c r="AC411" s="71">
        <v>246853</v>
      </c>
      <c r="AD411" s="71">
        <v>8.1675913848305992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2083</v>
      </c>
      <c r="B412" s="70">
        <v>226</v>
      </c>
      <c r="C412" s="70">
        <v>5</v>
      </c>
      <c r="D412" s="70">
        <v>14</v>
      </c>
      <c r="E412" s="70">
        <v>2008</v>
      </c>
      <c r="F412" s="70" t="s">
        <v>792</v>
      </c>
      <c r="G412" s="70" t="s">
        <v>2078</v>
      </c>
      <c r="H412" s="70" t="s">
        <v>2079</v>
      </c>
      <c r="I412" s="148"/>
      <c r="J412" s="71">
        <v>51.376819384528858</v>
      </c>
      <c r="K412" s="71">
        <v>7.8092594235783457</v>
      </c>
      <c r="L412" s="71">
        <v>70.937541699747158</v>
      </c>
      <c r="M412" s="71">
        <v>141.26963406974389</v>
      </c>
      <c r="N412" s="71">
        <v>106.45546531080581</v>
      </c>
      <c r="O412" s="71">
        <v>119.1156815400024</v>
      </c>
      <c r="P412" s="71">
        <v>139.84539280536251</v>
      </c>
      <c r="Q412" s="71">
        <v>6.4473555262087299</v>
      </c>
      <c r="R412" s="71">
        <v>1.094187691845623</v>
      </c>
      <c r="S412" s="71">
        <v>11.656797421295961</v>
      </c>
      <c r="T412" s="72"/>
      <c r="U412" s="71">
        <v>7495836</v>
      </c>
      <c r="V412" s="71">
        <v>3839</v>
      </c>
      <c r="W412" s="71">
        <v>1173</v>
      </c>
      <c r="X412" s="71">
        <v>33308</v>
      </c>
      <c r="Y412" s="71">
        <v>47669</v>
      </c>
      <c r="Z412" s="71">
        <v>61006</v>
      </c>
      <c r="AA412" s="71">
        <v>27417</v>
      </c>
      <c r="AB412" s="71">
        <v>105354</v>
      </c>
      <c r="AC412" s="71">
        <v>206677</v>
      </c>
      <c r="AD412" s="71">
        <v>11.656797421295961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2084</v>
      </c>
      <c r="B413" s="70">
        <v>227</v>
      </c>
      <c r="C413" s="70">
        <v>6</v>
      </c>
      <c r="D413" s="70">
        <v>14</v>
      </c>
      <c r="E413" s="70">
        <v>2009</v>
      </c>
      <c r="F413" s="70" t="s">
        <v>176</v>
      </c>
      <c r="G413" s="70" t="s">
        <v>2078</v>
      </c>
      <c r="H413" s="70" t="s">
        <v>2079</v>
      </c>
      <c r="I413" s="148"/>
      <c r="J413" s="71">
        <v>48.112455706480112</v>
      </c>
      <c r="K413" s="71">
        <v>7.3838867913214932</v>
      </c>
      <c r="L413" s="71">
        <v>61.275173663037293</v>
      </c>
      <c r="M413" s="71">
        <v>135.82866860145961</v>
      </c>
      <c r="N413" s="71">
        <v>100.9770672861079</v>
      </c>
      <c r="O413" s="71">
        <v>121.52330742642</v>
      </c>
      <c r="P413" s="71">
        <v>134.32223170697549</v>
      </c>
      <c r="Q413" s="71">
        <v>6.1437254077680601</v>
      </c>
      <c r="R413" s="71">
        <v>0.86475187449054014</v>
      </c>
      <c r="S413" s="71">
        <v>10.892554580855791</v>
      </c>
      <c r="T413" s="72"/>
      <c r="U413" s="71">
        <v>6672712</v>
      </c>
      <c r="V413" s="71">
        <v>3424</v>
      </c>
      <c r="W413" s="71">
        <v>1498</v>
      </c>
      <c r="X413" s="71">
        <v>35693</v>
      </c>
      <c r="Y413" s="71">
        <v>48143</v>
      </c>
      <c r="Z413" s="71">
        <v>61433</v>
      </c>
      <c r="AA413" s="71">
        <v>27035</v>
      </c>
      <c r="AB413" s="71">
        <v>105386</v>
      </c>
      <c r="AC413" s="71">
        <v>159351</v>
      </c>
      <c r="AD413" s="71">
        <v>10.892554580855791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20.48</v>
      </c>
      <c r="BK413" s="71">
        <v>0</v>
      </c>
      <c r="BL413" s="71">
        <v>9.8480000000000008</v>
      </c>
      <c r="BM413" s="71">
        <v>0</v>
      </c>
      <c r="BN413" s="72"/>
      <c r="BO413" s="71">
        <v>0</v>
      </c>
      <c r="BP413" s="71">
        <v>0</v>
      </c>
      <c r="BQ413" s="71">
        <v>2</v>
      </c>
      <c r="BR413" s="71">
        <v>0</v>
      </c>
      <c r="BS413" s="71">
        <v>2</v>
      </c>
      <c r="BT413" s="71">
        <v>0</v>
      </c>
      <c r="BU413"/>
      <c r="BV413" s="70">
        <v>30.327999999999999</v>
      </c>
      <c r="BW413" s="70">
        <v>0</v>
      </c>
      <c r="BX413" s="70">
        <v>0</v>
      </c>
      <c r="BY413" s="70">
        <v>0</v>
      </c>
      <c r="BZ413" s="70">
        <v>0</v>
      </c>
      <c r="CA413" s="70">
        <v>0</v>
      </c>
      <c r="CB413" s="70">
        <v>0</v>
      </c>
      <c r="CC413" s="70">
        <v>0</v>
      </c>
      <c r="CD413" s="70">
        <v>0</v>
      </c>
    </row>
    <row r="414" spans="1:82">
      <c r="A414" s="70" t="s">
        <v>2085</v>
      </c>
      <c r="B414" s="70">
        <v>228</v>
      </c>
      <c r="C414" s="70">
        <v>7</v>
      </c>
      <c r="D414" s="70">
        <v>14</v>
      </c>
      <c r="E414" s="70">
        <v>2010</v>
      </c>
      <c r="F414" s="70" t="s">
        <v>177</v>
      </c>
      <c r="G414" s="70" t="s">
        <v>2078</v>
      </c>
      <c r="H414" s="70" t="s">
        <v>2079</v>
      </c>
      <c r="I414" s="148"/>
      <c r="J414" s="71">
        <v>53.228277942025272</v>
      </c>
      <c r="K414" s="71">
        <v>7.8459845128970036</v>
      </c>
      <c r="L414" s="71">
        <v>56.411846611926123</v>
      </c>
      <c r="M414" s="71">
        <v>146.3948324310102</v>
      </c>
      <c r="N414" s="71">
        <v>120.00498233224791</v>
      </c>
      <c r="O414" s="71">
        <v>122.0441717105948</v>
      </c>
      <c r="P414" s="71">
        <v>136.46836216391381</v>
      </c>
      <c r="Q414" s="71">
        <v>6.4188759680067999</v>
      </c>
      <c r="R414" s="71">
        <v>0.88549086576909297</v>
      </c>
      <c r="S414" s="71">
        <v>12.058230987528461</v>
      </c>
      <c r="T414" s="72"/>
      <c r="U414" s="71">
        <v>7769600</v>
      </c>
      <c r="V414" s="71">
        <v>3424</v>
      </c>
      <c r="W414" s="71">
        <v>1498</v>
      </c>
      <c r="X414" s="71">
        <v>35693</v>
      </c>
      <c r="Y414" s="71">
        <v>48547</v>
      </c>
      <c r="Z414" s="71">
        <v>61983</v>
      </c>
      <c r="AA414" s="71">
        <v>26781</v>
      </c>
      <c r="AB414" s="71">
        <v>105506</v>
      </c>
      <c r="AC414" s="71">
        <v>154632</v>
      </c>
      <c r="AD414" s="71">
        <v>12.058230987528461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22.135000000000002</v>
      </c>
      <c r="BK414" s="71">
        <v>0</v>
      </c>
      <c r="BL414" s="71">
        <v>9.7759999999999998</v>
      </c>
      <c r="BM414" s="71">
        <v>0</v>
      </c>
      <c r="BN414" s="72"/>
      <c r="BO414" s="71">
        <v>0</v>
      </c>
      <c r="BP414" s="71">
        <v>0</v>
      </c>
      <c r="BQ414" s="71">
        <v>2</v>
      </c>
      <c r="BR414" s="71">
        <v>0</v>
      </c>
      <c r="BS414" s="71">
        <v>2</v>
      </c>
      <c r="BT414" s="71">
        <v>0</v>
      </c>
      <c r="BU414"/>
      <c r="BV414" s="70">
        <v>31.844999999999999</v>
      </c>
      <c r="BW414" s="70">
        <v>0</v>
      </c>
      <c r="BX414" s="70">
        <v>0</v>
      </c>
      <c r="BY414" s="70">
        <v>0</v>
      </c>
      <c r="BZ414" s="70">
        <v>6.6000000000000003E-2</v>
      </c>
      <c r="CA414" s="70">
        <v>0</v>
      </c>
      <c r="CB414" s="70">
        <v>0</v>
      </c>
      <c r="CC414" s="70">
        <v>0</v>
      </c>
      <c r="CD414" s="70">
        <v>0</v>
      </c>
    </row>
    <row r="415" spans="1:82">
      <c r="A415" s="70" t="s">
        <v>2086</v>
      </c>
      <c r="B415" s="70">
        <v>229</v>
      </c>
      <c r="C415" s="70">
        <v>8</v>
      </c>
      <c r="D415" s="70">
        <v>14</v>
      </c>
      <c r="E415" s="70">
        <v>2011</v>
      </c>
      <c r="F415" s="70" t="s">
        <v>178</v>
      </c>
      <c r="G415" s="70" t="s">
        <v>2078</v>
      </c>
      <c r="H415" s="70" t="s">
        <v>2079</v>
      </c>
      <c r="I415" s="148"/>
      <c r="J415" s="71">
        <v>71.605570846008717</v>
      </c>
      <c r="K415" s="71">
        <v>10.37954371713939</v>
      </c>
      <c r="L415" s="71">
        <v>75.902734029446108</v>
      </c>
      <c r="M415" s="71">
        <v>174.25204279973829</v>
      </c>
      <c r="N415" s="71">
        <v>148.98552517197871</v>
      </c>
      <c r="O415" s="71">
        <v>121.72314970653655</v>
      </c>
      <c r="P415" s="71">
        <v>131.94567713118317</v>
      </c>
      <c r="Q415" s="71">
        <v>7.3781334670680501</v>
      </c>
      <c r="R415" s="71">
        <v>0.8410646359981383</v>
      </c>
      <c r="S415" s="71">
        <v>12.93256289522035</v>
      </c>
      <c r="T415" s="72"/>
      <c r="U415" s="71">
        <v>8808593</v>
      </c>
      <c r="V415" s="71">
        <v>3424</v>
      </c>
      <c r="W415" s="71">
        <v>1498</v>
      </c>
      <c r="X415" s="71">
        <v>35693</v>
      </c>
      <c r="Y415" s="71">
        <v>48948</v>
      </c>
      <c r="Z415" s="71">
        <v>63163</v>
      </c>
      <c r="AA415" s="71">
        <v>26664</v>
      </c>
      <c r="AB415" s="71">
        <v>105136</v>
      </c>
      <c r="AC415" s="71">
        <v>146631</v>
      </c>
      <c r="AD415" s="71">
        <v>12.93256289522035</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20.55</v>
      </c>
      <c r="BK415" s="71">
        <v>0</v>
      </c>
      <c r="BL415" s="71">
        <v>9.7270000000000003</v>
      </c>
      <c r="BM415" s="71">
        <v>0</v>
      </c>
      <c r="BN415" s="72"/>
      <c r="BO415" s="71">
        <v>0</v>
      </c>
      <c r="BP415" s="71">
        <v>0</v>
      </c>
      <c r="BQ415" s="71">
        <v>2</v>
      </c>
      <c r="BR415" s="71">
        <v>0</v>
      </c>
      <c r="BS415" s="71">
        <v>2</v>
      </c>
      <c r="BT415" s="71">
        <v>0</v>
      </c>
      <c r="BU415"/>
      <c r="BV415" s="70">
        <v>30.238</v>
      </c>
      <c r="BW415" s="70">
        <v>0</v>
      </c>
      <c r="BX415" s="70">
        <v>0</v>
      </c>
      <c r="BY415" s="70">
        <v>0</v>
      </c>
      <c r="BZ415" s="70">
        <v>3.9E-2</v>
      </c>
      <c r="CA415" s="70">
        <v>0</v>
      </c>
      <c r="CB415" s="70">
        <v>0</v>
      </c>
      <c r="CC415" s="70">
        <v>0</v>
      </c>
      <c r="CD415" s="70">
        <v>0</v>
      </c>
    </row>
    <row r="416" spans="1:82">
      <c r="A416" s="70" t="s">
        <v>2087</v>
      </c>
      <c r="B416" s="70">
        <v>230</v>
      </c>
      <c r="C416" s="70">
        <v>9</v>
      </c>
      <c r="D416" s="70">
        <v>14</v>
      </c>
      <c r="E416" s="70">
        <v>2012</v>
      </c>
      <c r="F416" s="70" t="s">
        <v>179</v>
      </c>
      <c r="G416" s="70" t="s">
        <v>2078</v>
      </c>
      <c r="H416" s="70" t="s">
        <v>2079</v>
      </c>
      <c r="I416" s="148"/>
      <c r="J416" s="71">
        <v>59.082099325622607</v>
      </c>
      <c r="K416" s="71">
        <v>10.63007022782511</v>
      </c>
      <c r="L416" s="71">
        <v>76.920050772128093</v>
      </c>
      <c r="M416" s="71">
        <v>194.91245687852151</v>
      </c>
      <c r="N416" s="71">
        <v>153.87554100483601</v>
      </c>
      <c r="O416" s="71">
        <v>122.52812108068056</v>
      </c>
      <c r="P416" s="71">
        <v>131.11382000872268</v>
      </c>
      <c r="Q416" s="71">
        <v>7.9730381395691996</v>
      </c>
      <c r="R416" s="71">
        <v>0.83714800668517997</v>
      </c>
      <c r="S416" s="71">
        <v>10.229265815265499</v>
      </c>
      <c r="T416" s="72"/>
      <c r="U416" s="71">
        <v>7055437</v>
      </c>
      <c r="V416" s="71">
        <v>3424</v>
      </c>
      <c r="W416" s="71">
        <v>1498</v>
      </c>
      <c r="X416" s="71">
        <v>35693</v>
      </c>
      <c r="Y416" s="71">
        <v>49047</v>
      </c>
      <c r="Z416" s="71">
        <v>64085</v>
      </c>
      <c r="AA416" s="71">
        <v>26346</v>
      </c>
      <c r="AB416" s="71">
        <v>104570</v>
      </c>
      <c r="AC416" s="71">
        <v>142168</v>
      </c>
      <c r="AD416" s="71">
        <v>10.229265815265499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29.789000000000001</v>
      </c>
      <c r="BK416" s="71">
        <v>0</v>
      </c>
      <c r="BL416" s="71">
        <v>12.007</v>
      </c>
      <c r="BM416" s="71">
        <v>0</v>
      </c>
      <c r="BN416" s="72"/>
      <c r="BO416" s="71">
        <v>0</v>
      </c>
      <c r="BP416" s="71">
        <v>0</v>
      </c>
      <c r="BQ416" s="71">
        <v>2</v>
      </c>
      <c r="BR416" s="71">
        <v>0</v>
      </c>
      <c r="BS416" s="71">
        <v>2</v>
      </c>
      <c r="BT416" s="71">
        <v>0</v>
      </c>
      <c r="BU416"/>
      <c r="BV416" s="70">
        <v>41.76</v>
      </c>
      <c r="BW416" s="70">
        <v>0</v>
      </c>
      <c r="BX416" s="70">
        <v>0</v>
      </c>
      <c r="BY416" s="70">
        <v>0</v>
      </c>
      <c r="BZ416" s="70">
        <v>3.5999999999999997E-2</v>
      </c>
      <c r="CA416" s="70">
        <v>0</v>
      </c>
      <c r="CB416" s="70">
        <v>0</v>
      </c>
      <c r="CC416" s="70">
        <v>0</v>
      </c>
      <c r="CD416" s="70">
        <v>0</v>
      </c>
    </row>
    <row r="417" spans="1:82">
      <c r="A417" s="70" t="s">
        <v>2088</v>
      </c>
      <c r="B417" s="70">
        <v>231</v>
      </c>
      <c r="C417" s="70">
        <v>10</v>
      </c>
      <c r="D417" s="70">
        <v>14</v>
      </c>
      <c r="E417" s="70">
        <v>2013</v>
      </c>
      <c r="F417" s="70" t="s">
        <v>180</v>
      </c>
      <c r="G417" s="70" t="s">
        <v>2078</v>
      </c>
      <c r="H417" s="70" t="s">
        <v>2079</v>
      </c>
      <c r="I417" s="148"/>
      <c r="J417" s="71">
        <v>67.406173193716725</v>
      </c>
      <c r="K417" s="71">
        <v>9.3603747327831996</v>
      </c>
      <c r="L417" s="71">
        <v>70.403638195361964</v>
      </c>
      <c r="M417" s="71">
        <v>195.22866193557809</v>
      </c>
      <c r="N417" s="71">
        <v>167.56559241996351</v>
      </c>
      <c r="O417" s="71">
        <v>119.10505480115152</v>
      </c>
      <c r="P417" s="71">
        <v>130.07927647386609</v>
      </c>
      <c r="Q417" s="71">
        <v>8.1692182693255404</v>
      </c>
      <c r="R417" s="71">
        <v>0.84810559908262739</v>
      </c>
      <c r="S417" s="71">
        <v>9.7944234967418922</v>
      </c>
      <c r="T417" s="72"/>
      <c r="U417" s="71">
        <v>7233770</v>
      </c>
      <c r="V417" s="71">
        <v>3424</v>
      </c>
      <c r="W417" s="71">
        <v>1498</v>
      </c>
      <c r="X417" s="71">
        <v>35693</v>
      </c>
      <c r="Y417" s="71">
        <v>49770</v>
      </c>
      <c r="Z417" s="71">
        <v>65076</v>
      </c>
      <c r="AA417" s="71">
        <v>26040</v>
      </c>
      <c r="AB417" s="71">
        <v>105607</v>
      </c>
      <c r="AC417" s="71">
        <v>140592</v>
      </c>
      <c r="AD417" s="71">
        <v>9.7944234967418922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32.776000000000003</v>
      </c>
      <c r="BK417" s="71">
        <v>0</v>
      </c>
      <c r="BL417" s="71">
        <v>13.09</v>
      </c>
      <c r="BM417" s="71">
        <v>0</v>
      </c>
      <c r="BN417" s="72"/>
      <c r="BO417" s="71">
        <v>0</v>
      </c>
      <c r="BP417" s="71">
        <v>0</v>
      </c>
      <c r="BQ417" s="71">
        <v>2</v>
      </c>
      <c r="BR417" s="71">
        <v>0</v>
      </c>
      <c r="BS417" s="71">
        <v>2</v>
      </c>
      <c r="BT417" s="71">
        <v>0</v>
      </c>
      <c r="BU417"/>
      <c r="BV417" s="70">
        <v>45.866</v>
      </c>
      <c r="BW417" s="70">
        <v>0</v>
      </c>
      <c r="BX417" s="70">
        <v>0</v>
      </c>
      <c r="BY417" s="70">
        <v>0</v>
      </c>
      <c r="BZ417" s="70">
        <v>0</v>
      </c>
      <c r="CA417" s="70">
        <v>0</v>
      </c>
      <c r="CB417" s="70">
        <v>0</v>
      </c>
      <c r="CC417" s="70">
        <v>0</v>
      </c>
      <c r="CD417" s="70">
        <v>0</v>
      </c>
    </row>
    <row r="418" spans="1:82">
      <c r="A418" s="70" t="s">
        <v>2089</v>
      </c>
      <c r="B418" s="70">
        <v>232</v>
      </c>
      <c r="C418" s="70">
        <v>11</v>
      </c>
      <c r="D418" s="70">
        <v>14</v>
      </c>
      <c r="E418" s="70">
        <v>2014</v>
      </c>
      <c r="F418" s="70" t="s">
        <v>181</v>
      </c>
      <c r="G418" s="70" t="s">
        <v>2078</v>
      </c>
      <c r="H418" s="70" t="s">
        <v>2079</v>
      </c>
      <c r="I418" s="148"/>
      <c r="J418" s="71">
        <v>62.26831951944002</v>
      </c>
      <c r="K418" s="71">
        <v>9.7599274488193881</v>
      </c>
      <c r="L418" s="71">
        <v>74.419856737906443</v>
      </c>
      <c r="M418" s="71">
        <v>188.7314138597211</v>
      </c>
      <c r="N418" s="71">
        <v>161.44989402080139</v>
      </c>
      <c r="O418" s="71">
        <v>114.92138513745175</v>
      </c>
      <c r="P418" s="71">
        <v>129.31930857533149</v>
      </c>
      <c r="Q418" s="71">
        <v>7.81605842433523</v>
      </c>
      <c r="R418" s="71">
        <v>0.71431724880159875</v>
      </c>
      <c r="S418" s="71">
        <v>9.5402445207979891</v>
      </c>
      <c r="T418" s="72"/>
      <c r="U418" s="71">
        <v>7758600</v>
      </c>
      <c r="V418" s="71">
        <v>3117</v>
      </c>
      <c r="W418" s="71">
        <v>1593</v>
      </c>
      <c r="X418" s="71">
        <v>37174</v>
      </c>
      <c r="Y418" s="71">
        <v>50033</v>
      </c>
      <c r="Z418" s="71">
        <v>66132</v>
      </c>
      <c r="AA418" s="71">
        <v>25754</v>
      </c>
      <c r="AB418" s="71">
        <v>105313</v>
      </c>
      <c r="AC418" s="71">
        <v>118786</v>
      </c>
      <c r="AD418" s="71">
        <v>9.5402445207979891</v>
      </c>
      <c r="AE418" s="72"/>
      <c r="AF418" s="71"/>
      <c r="AG418" s="71"/>
      <c r="AH418" s="71"/>
      <c r="AI418" s="71"/>
      <c r="AJ418" s="71"/>
      <c r="AK418" s="71"/>
      <c r="AL418" s="71"/>
      <c r="AM418" s="71"/>
      <c r="AN418" s="71"/>
      <c r="AO418" s="71"/>
      <c r="AP418" s="71"/>
      <c r="AQ418" s="72"/>
      <c r="AR418" s="71">
        <v>2505</v>
      </c>
      <c r="AS418" s="71">
        <v>1242</v>
      </c>
      <c r="AT418" s="71">
        <v>1</v>
      </c>
      <c r="AU418" s="71">
        <v>2</v>
      </c>
      <c r="AV418" s="71">
        <v>0</v>
      </c>
      <c r="AW418" s="71">
        <v>1</v>
      </c>
      <c r="AX418" s="71"/>
      <c r="AY418" s="72"/>
      <c r="AZ418" s="71">
        <v>11999.579</v>
      </c>
      <c r="BA418" s="71">
        <v>79128.5</v>
      </c>
      <c r="BB418" s="71">
        <v>20800</v>
      </c>
      <c r="BC418" s="71">
        <v>1260</v>
      </c>
      <c r="BD418" s="71">
        <v>0</v>
      </c>
      <c r="BE418" s="71">
        <v>1000</v>
      </c>
      <c r="BF418" s="71"/>
      <c r="BG418" s="72"/>
      <c r="BH418" s="71">
        <v>0</v>
      </c>
      <c r="BI418" s="71">
        <v>0</v>
      </c>
      <c r="BJ418" s="71">
        <v>34.506999999999998</v>
      </c>
      <c r="BK418" s="71">
        <v>0</v>
      </c>
      <c r="BL418" s="71">
        <v>12.117000000000001</v>
      </c>
      <c r="BM418" s="71">
        <v>0</v>
      </c>
      <c r="BN418" s="72"/>
      <c r="BO418" s="71">
        <v>0</v>
      </c>
      <c r="BP418" s="71">
        <v>0</v>
      </c>
      <c r="BQ418" s="71">
        <v>2</v>
      </c>
      <c r="BR418" s="71">
        <v>0</v>
      </c>
      <c r="BS418" s="71">
        <v>2</v>
      </c>
      <c r="BT418" s="71">
        <v>0</v>
      </c>
      <c r="BU418"/>
      <c r="BV418" s="70">
        <v>46.624000000000002</v>
      </c>
      <c r="BW418" s="70">
        <v>0</v>
      </c>
      <c r="BX418" s="70">
        <v>0</v>
      </c>
      <c r="BY418" s="70">
        <v>0</v>
      </c>
      <c r="BZ418" s="70">
        <v>0</v>
      </c>
      <c r="CA418" s="70">
        <v>0</v>
      </c>
      <c r="CB418" s="70">
        <v>0</v>
      </c>
      <c r="CC418" s="70">
        <v>0</v>
      </c>
      <c r="CD418" s="70">
        <v>0</v>
      </c>
    </row>
    <row r="419" spans="1:82">
      <c r="A419" s="70" t="s">
        <v>2090</v>
      </c>
      <c r="B419" s="70">
        <v>233</v>
      </c>
      <c r="C419" s="70">
        <v>12</v>
      </c>
      <c r="D419" s="70">
        <v>14</v>
      </c>
      <c r="E419" s="70">
        <v>2015</v>
      </c>
      <c r="F419" s="70" t="s">
        <v>182</v>
      </c>
      <c r="G419" s="70" t="s">
        <v>2078</v>
      </c>
      <c r="H419" s="70" t="s">
        <v>2079</v>
      </c>
      <c r="I419" s="148"/>
      <c r="J419" s="71">
        <v>70.305389758349037</v>
      </c>
      <c r="K419" s="71">
        <v>8.1608398339920942</v>
      </c>
      <c r="L419" s="71">
        <v>79.915336005928822</v>
      </c>
      <c r="M419" s="71">
        <v>188.90639738273941</v>
      </c>
      <c r="N419" s="71">
        <v>141.22952102270531</v>
      </c>
      <c r="O419" s="71">
        <v>114.77086880361513</v>
      </c>
      <c r="P419" s="71">
        <v>128.05459781909116</v>
      </c>
      <c r="Q419" s="71">
        <v>7.6249713822760201</v>
      </c>
      <c r="R419" s="71">
        <v>0.69670879260634655</v>
      </c>
      <c r="S419" s="71">
        <v>14.463346978676711</v>
      </c>
      <c r="T419" s="72"/>
      <c r="U419" s="71">
        <v>10066573</v>
      </c>
      <c r="V419" s="71">
        <v>3117</v>
      </c>
      <c r="W419" s="71">
        <v>1593</v>
      </c>
      <c r="X419" s="71">
        <v>37174</v>
      </c>
      <c r="Y419" s="71">
        <v>50158</v>
      </c>
      <c r="Z419" s="71">
        <v>66681</v>
      </c>
      <c r="AA419" s="71">
        <v>25482</v>
      </c>
      <c r="AB419" s="71">
        <v>104949</v>
      </c>
      <c r="AC419" s="71">
        <v>119091</v>
      </c>
      <c r="AD419" s="71">
        <v>14.463346978676711</v>
      </c>
      <c r="AE419" s="72"/>
      <c r="AF419" s="71">
        <v>95154637.675156638</v>
      </c>
      <c r="AG419" s="71">
        <v>7004879.3753429893</v>
      </c>
      <c r="AH419" s="71">
        <v>13364909.757970709</v>
      </c>
      <c r="AI419" s="71">
        <v>228341341.824269</v>
      </c>
      <c r="AJ419" s="71">
        <v>226824204.09440249</v>
      </c>
      <c r="AK419" s="71">
        <v>0</v>
      </c>
      <c r="AL419" s="71">
        <v>0</v>
      </c>
      <c r="AM419" s="71">
        <v>14382820.205502911</v>
      </c>
      <c r="AN419" s="71">
        <v>0</v>
      </c>
      <c r="AO419" s="71">
        <v>0</v>
      </c>
      <c r="AP419" s="71">
        <v>585072792.93264472</v>
      </c>
      <c r="AQ419" s="72"/>
      <c r="AR419" s="71">
        <v>2720</v>
      </c>
      <c r="AS419" s="71">
        <v>1532</v>
      </c>
      <c r="AT419" s="71">
        <v>1</v>
      </c>
      <c r="AU419" s="71">
        <v>2</v>
      </c>
      <c r="AV419" s="71">
        <v>0</v>
      </c>
      <c r="AW419" s="71">
        <v>1</v>
      </c>
      <c r="AX419" s="71"/>
      <c r="AY419" s="72"/>
      <c r="AZ419" s="71">
        <v>13462.439</v>
      </c>
      <c r="BA419" s="71">
        <v>106272.5</v>
      </c>
      <c r="BB419" s="71">
        <v>20800</v>
      </c>
      <c r="BC419" s="71">
        <v>1260</v>
      </c>
      <c r="BD419" s="71">
        <v>0</v>
      </c>
      <c r="BE419" s="71">
        <v>1000</v>
      </c>
      <c r="BF419" s="71"/>
      <c r="BG419" s="72"/>
      <c r="BH419" s="71">
        <v>0</v>
      </c>
      <c r="BI419" s="71">
        <v>0</v>
      </c>
      <c r="BJ419" s="71">
        <v>31.725999999999999</v>
      </c>
      <c r="BK419" s="71">
        <v>0</v>
      </c>
      <c r="BL419" s="71">
        <v>10.814</v>
      </c>
      <c r="BM419" s="71">
        <v>0</v>
      </c>
      <c r="BN419" s="72"/>
      <c r="BO419" s="71">
        <v>0</v>
      </c>
      <c r="BP419" s="71">
        <v>0</v>
      </c>
      <c r="BQ419" s="71">
        <v>2</v>
      </c>
      <c r="BR419" s="71">
        <v>0</v>
      </c>
      <c r="BS419" s="71">
        <v>2</v>
      </c>
      <c r="BT419" s="71">
        <v>0</v>
      </c>
      <c r="BU419"/>
      <c r="BV419" s="70">
        <v>42.54</v>
      </c>
      <c r="BW419" s="70">
        <v>0</v>
      </c>
      <c r="BX419" s="70">
        <v>0</v>
      </c>
      <c r="BY419" s="70">
        <v>0</v>
      </c>
      <c r="BZ419" s="70">
        <v>0</v>
      </c>
      <c r="CA419" s="70">
        <v>0</v>
      </c>
      <c r="CB419" s="70">
        <v>0</v>
      </c>
      <c r="CC419" s="70">
        <v>0</v>
      </c>
      <c r="CD419" s="70">
        <v>0</v>
      </c>
    </row>
    <row r="420" spans="1:82">
      <c r="A420" s="70" t="s">
        <v>2091</v>
      </c>
      <c r="B420" s="70">
        <v>234</v>
      </c>
      <c r="C420" s="70">
        <v>13</v>
      </c>
      <c r="D420" s="70">
        <v>14</v>
      </c>
      <c r="E420" s="70">
        <v>2016</v>
      </c>
      <c r="F420" s="70" t="s">
        <v>155</v>
      </c>
      <c r="G420" s="70" t="s">
        <v>2078</v>
      </c>
      <c r="H420" s="70" t="s">
        <v>2079</v>
      </c>
      <c r="I420" s="148"/>
      <c r="J420" s="71">
        <v>61.78331719171986</v>
      </c>
      <c r="K420" s="71">
        <v>7.8946112357795784</v>
      </c>
      <c r="L420" s="71">
        <v>70.552087682013138</v>
      </c>
      <c r="M420" s="71">
        <v>146.80935770846293</v>
      </c>
      <c r="N420" s="71">
        <v>130.69171895456341</v>
      </c>
      <c r="O420" s="71">
        <v>114.26300289853768</v>
      </c>
      <c r="P420" s="71">
        <v>125.93807253085382</v>
      </c>
      <c r="Q420" s="71">
        <v>7.3916417146391815</v>
      </c>
      <c r="R420" s="71">
        <v>0.7242440546393446</v>
      </c>
      <c r="S420" s="71">
        <v>12.590834752772832</v>
      </c>
      <c r="T420" s="72"/>
      <c r="U420" s="71">
        <v>9482323</v>
      </c>
      <c r="V420" s="71">
        <v>3117</v>
      </c>
      <c r="W420" s="71">
        <v>1593</v>
      </c>
      <c r="X420" s="71">
        <v>37174</v>
      </c>
      <c r="Y420" s="71">
        <v>50492</v>
      </c>
      <c r="Z420" s="71">
        <v>67202</v>
      </c>
      <c r="AA420" s="71">
        <v>25920</v>
      </c>
      <c r="AB420" s="71">
        <v>104650</v>
      </c>
      <c r="AC420" s="71">
        <v>123693.75545049871</v>
      </c>
      <c r="AD420" s="71">
        <v>12.59083475277283</v>
      </c>
      <c r="AE420" s="72"/>
      <c r="AF420" s="71">
        <v>86226200.531432018</v>
      </c>
      <c r="AG420" s="71">
        <v>6750401.0953007163</v>
      </c>
      <c r="AH420" s="71">
        <v>11263086.885463569</v>
      </c>
      <c r="AI420" s="71">
        <v>229823670.2221933</v>
      </c>
      <c r="AJ420" s="71">
        <v>215433803.59871849</v>
      </c>
      <c r="AK420" s="71">
        <v>0</v>
      </c>
      <c r="AL420" s="71">
        <v>0</v>
      </c>
      <c r="AM420" s="71">
        <v>14352985.71495875</v>
      </c>
      <c r="AN420" s="71">
        <v>0</v>
      </c>
      <c r="AO420" s="71">
        <v>0</v>
      </c>
      <c r="AP420" s="71">
        <v>563850148.04806685</v>
      </c>
      <c r="AQ420" s="72"/>
      <c r="AR420" s="71">
        <v>2921</v>
      </c>
      <c r="AS420" s="71">
        <v>1758</v>
      </c>
      <c r="AT420" s="71">
        <v>1</v>
      </c>
      <c r="AU420" s="71">
        <v>2</v>
      </c>
      <c r="AV420" s="71">
        <v>0</v>
      </c>
      <c r="AW420" s="71">
        <v>1</v>
      </c>
      <c r="AX420" s="71"/>
      <c r="AY420" s="72"/>
      <c r="AZ420" s="71">
        <v>14826.239</v>
      </c>
      <c r="BA420" s="71">
        <v>131018.1</v>
      </c>
      <c r="BB420" s="71">
        <v>20800</v>
      </c>
      <c r="BC420" s="71">
        <v>1260</v>
      </c>
      <c r="BD420" s="71">
        <v>0</v>
      </c>
      <c r="BE420" s="71">
        <v>1000</v>
      </c>
      <c r="BF420" s="71"/>
      <c r="BG420" s="72"/>
      <c r="BH420" s="71">
        <v>0</v>
      </c>
      <c r="BI420" s="71">
        <v>0</v>
      </c>
      <c r="BJ420" s="71">
        <v>35.618000000000002</v>
      </c>
      <c r="BK420" s="71">
        <v>0</v>
      </c>
      <c r="BL420" s="71">
        <v>14.109</v>
      </c>
      <c r="BM420" s="71">
        <v>0</v>
      </c>
      <c r="BN420" s="72"/>
      <c r="BO420" s="71">
        <v>0</v>
      </c>
      <c r="BP420" s="71">
        <v>0</v>
      </c>
      <c r="BQ420" s="71">
        <v>3</v>
      </c>
      <c r="BR420" s="71">
        <v>0</v>
      </c>
      <c r="BS420" s="71">
        <v>3</v>
      </c>
      <c r="BT420" s="71">
        <v>0</v>
      </c>
      <c r="BU420"/>
      <c r="BV420" s="70">
        <v>49.726999999999997</v>
      </c>
      <c r="BW420" s="70">
        <v>0</v>
      </c>
      <c r="BX420" s="70">
        <v>0</v>
      </c>
      <c r="BY420" s="70">
        <v>0</v>
      </c>
      <c r="BZ420" s="70">
        <v>0</v>
      </c>
      <c r="CA420" s="70">
        <v>0</v>
      </c>
      <c r="CB420" s="70">
        <v>0</v>
      </c>
      <c r="CC420" s="70">
        <v>0</v>
      </c>
      <c r="CD420" s="70">
        <v>0</v>
      </c>
    </row>
    <row r="421" spans="1:82">
      <c r="A421" s="70" t="s">
        <v>2092</v>
      </c>
      <c r="B421" s="70">
        <v>235</v>
      </c>
      <c r="C421" s="70">
        <v>14</v>
      </c>
      <c r="D421" s="70">
        <v>14</v>
      </c>
      <c r="E421" s="70">
        <v>2017</v>
      </c>
      <c r="F421" s="70" t="s">
        <v>156</v>
      </c>
      <c r="G421" s="70" t="s">
        <v>2078</v>
      </c>
      <c r="H421" s="70" t="s">
        <v>2079</v>
      </c>
      <c r="I421" s="148"/>
      <c r="J421" s="71">
        <v>57.553908017348128</v>
      </c>
      <c r="K421" s="71">
        <v>8.1906624809978457</v>
      </c>
      <c r="L421" s="71">
        <v>64.37510890069305</v>
      </c>
      <c r="M421" s="71">
        <v>132.97119772479061</v>
      </c>
      <c r="N421" s="71">
        <v>135.6163707168011</v>
      </c>
      <c r="O421" s="71">
        <v>113.68970922845655</v>
      </c>
      <c r="P421" s="71">
        <v>124.90373057261719</v>
      </c>
      <c r="Q421" s="71">
        <v>7.1295086306758897</v>
      </c>
      <c r="R421" s="71">
        <v>0.59551958989053888</v>
      </c>
      <c r="S421" s="71">
        <v>15.651822510830083</v>
      </c>
      <c r="T421" s="72"/>
      <c r="U421" s="71">
        <v>10184442</v>
      </c>
      <c r="V421" s="71">
        <v>3117</v>
      </c>
      <c r="W421" s="71">
        <v>1593</v>
      </c>
      <c r="X421" s="71">
        <v>37174</v>
      </c>
      <c r="Y421" s="71">
        <v>50804</v>
      </c>
      <c r="Z421" s="71">
        <v>67974</v>
      </c>
      <c r="AA421" s="71">
        <v>25871</v>
      </c>
      <c r="AB421" s="71">
        <v>104381</v>
      </c>
      <c r="AC421" s="71">
        <v>103727</v>
      </c>
      <c r="AD421" s="71">
        <v>15.65182251083008</v>
      </c>
      <c r="AE421" s="72"/>
      <c r="AF421" s="71">
        <v>86154712.361632138</v>
      </c>
      <c r="AG421" s="71">
        <v>7019599.4211148825</v>
      </c>
      <c r="AH421" s="71">
        <v>13246721.145508479</v>
      </c>
      <c r="AI421" s="71">
        <v>219634676.18664619</v>
      </c>
      <c r="AJ421" s="71">
        <v>249264860.77107579</v>
      </c>
      <c r="AK421" s="71">
        <v>0</v>
      </c>
      <c r="AL421" s="71">
        <v>0</v>
      </c>
      <c r="AM421" s="71">
        <v>14338492.52835346</v>
      </c>
      <c r="AN421" s="71">
        <v>0</v>
      </c>
      <c r="AO421" s="71">
        <v>0</v>
      </c>
      <c r="AP421" s="71">
        <v>589659062.41433096</v>
      </c>
      <c r="AQ421" s="72"/>
      <c r="AR421" s="71">
        <v>3178</v>
      </c>
      <c r="AS421" s="71">
        <v>1934</v>
      </c>
      <c r="AT421" s="71">
        <v>1</v>
      </c>
      <c r="AU421" s="71">
        <v>2</v>
      </c>
      <c r="AV421" s="71">
        <v>0</v>
      </c>
      <c r="AW421" s="71">
        <v>1</v>
      </c>
      <c r="AX421" s="71"/>
      <c r="AY421" s="72"/>
      <c r="AZ421" s="71">
        <v>16385.638999999999</v>
      </c>
      <c r="BA421" s="71">
        <v>139249.29999999981</v>
      </c>
      <c r="BB421" s="71">
        <v>20800</v>
      </c>
      <c r="BC421" s="71">
        <v>1260</v>
      </c>
      <c r="BD421" s="71">
        <v>0</v>
      </c>
      <c r="BE421" s="71">
        <v>1000</v>
      </c>
      <c r="BF421" s="71"/>
      <c r="BG421" s="72"/>
      <c r="BH421" s="71">
        <v>0</v>
      </c>
      <c r="BI421" s="71">
        <v>0</v>
      </c>
      <c r="BJ421" s="71">
        <v>35.322000000000003</v>
      </c>
      <c r="BK421" s="71">
        <v>0</v>
      </c>
      <c r="BL421" s="71">
        <v>11.699000000000002</v>
      </c>
      <c r="BM421" s="71">
        <v>0</v>
      </c>
      <c r="BN421" s="72"/>
      <c r="BO421" s="71">
        <v>0</v>
      </c>
      <c r="BP421" s="71">
        <v>0</v>
      </c>
      <c r="BQ421" s="71">
        <v>3</v>
      </c>
      <c r="BR421" s="71">
        <v>0</v>
      </c>
      <c r="BS421" s="71">
        <v>3</v>
      </c>
      <c r="BT421" s="71">
        <v>0</v>
      </c>
      <c r="BU421"/>
      <c r="BV421" s="70">
        <v>47.021000000000001</v>
      </c>
      <c r="BW421" s="70">
        <v>0</v>
      </c>
      <c r="BX421" s="70">
        <v>0</v>
      </c>
      <c r="BY421" s="70">
        <v>0</v>
      </c>
      <c r="BZ421" s="70">
        <v>0</v>
      </c>
      <c r="CA421" s="70">
        <v>0</v>
      </c>
      <c r="CB421" s="70">
        <v>0</v>
      </c>
      <c r="CC421" s="70">
        <v>0</v>
      </c>
      <c r="CD421" s="70">
        <v>0</v>
      </c>
    </row>
    <row r="422" spans="1:82">
      <c r="A422" s="70" t="s">
        <v>2093</v>
      </c>
      <c r="B422" s="70">
        <v>236</v>
      </c>
      <c r="C422" s="70">
        <v>15</v>
      </c>
      <c r="D422" s="70">
        <v>14</v>
      </c>
      <c r="E422" s="70">
        <v>2018</v>
      </c>
      <c r="F422" s="70" t="s">
        <v>183</v>
      </c>
      <c r="G422" s="70" t="s">
        <v>2078</v>
      </c>
      <c r="H422" s="70" t="s">
        <v>2079</v>
      </c>
      <c r="I422" s="148"/>
      <c r="J422" s="71">
        <v>43.033680175615288</v>
      </c>
      <c r="K422" s="71">
        <v>7.1126301195933728</v>
      </c>
      <c r="L422" s="71">
        <v>57.238142735788109</v>
      </c>
      <c r="M422" s="71">
        <v>118.8698873511255</v>
      </c>
      <c r="N422" s="71">
        <v>95.97988140352372</v>
      </c>
      <c r="O422" s="71">
        <v>112.04114138821726</v>
      </c>
      <c r="P422" s="71">
        <v>123.77034655060865</v>
      </c>
      <c r="Q422" s="71">
        <v>6.5703740923583496</v>
      </c>
      <c r="R422" s="71">
        <v>0.57499189954665109</v>
      </c>
      <c r="S422" s="71">
        <v>12.916080174322241</v>
      </c>
      <c r="T422" s="72"/>
      <c r="U422" s="71">
        <v>8869250</v>
      </c>
      <c r="V422" s="71">
        <v>3117</v>
      </c>
      <c r="W422" s="71">
        <v>1593</v>
      </c>
      <c r="X422" s="71">
        <v>37174</v>
      </c>
      <c r="Y422" s="71">
        <v>50893</v>
      </c>
      <c r="Z422" s="71">
        <v>68271</v>
      </c>
      <c r="AA422" s="71">
        <v>25894</v>
      </c>
      <c r="AB422" s="71">
        <v>103665</v>
      </c>
      <c r="AC422" s="71">
        <v>99759.000000000015</v>
      </c>
      <c r="AD422" s="71">
        <v>12.916080174322239</v>
      </c>
      <c r="AE422" s="72"/>
      <c r="AF422" s="71">
        <v>76485424.499872297</v>
      </c>
      <c r="AG422" s="71">
        <v>6435288.7582220314</v>
      </c>
      <c r="AH422" s="71">
        <v>11757031.348650539</v>
      </c>
      <c r="AI422" s="71">
        <v>210212128.8639088</v>
      </c>
      <c r="AJ422" s="71">
        <v>229352697.8305065</v>
      </c>
      <c r="AK422" s="71">
        <v>0</v>
      </c>
      <c r="AL422" s="71">
        <v>0</v>
      </c>
      <c r="AM422" s="71">
        <v>14269602.391923079</v>
      </c>
      <c r="AN422" s="71">
        <v>0</v>
      </c>
      <c r="AO422" s="71">
        <v>0</v>
      </c>
      <c r="AP422" s="71">
        <v>548512173.69308329</v>
      </c>
      <c r="AQ422" s="72"/>
      <c r="AR422" s="71">
        <v>3435</v>
      </c>
      <c r="AS422" s="71">
        <v>2071</v>
      </c>
      <c r="AT422" s="71">
        <v>1</v>
      </c>
      <c r="AU422" s="71">
        <v>2</v>
      </c>
      <c r="AV422" s="71">
        <v>0</v>
      </c>
      <c r="AW422" s="71">
        <v>1</v>
      </c>
      <c r="AX422" s="71"/>
      <c r="AY422" s="72"/>
      <c r="AZ422" s="71">
        <v>17868.128999999997</v>
      </c>
      <c r="BA422" s="71">
        <v>146648.5</v>
      </c>
      <c r="BB422" s="71">
        <v>20800</v>
      </c>
      <c r="BC422" s="71">
        <v>1260</v>
      </c>
      <c r="BD422" s="71">
        <v>0</v>
      </c>
      <c r="BE422" s="71">
        <v>1000</v>
      </c>
      <c r="BF422" s="71"/>
      <c r="BG422" s="72"/>
      <c r="BH422" s="71">
        <v>0</v>
      </c>
      <c r="BI422" s="71">
        <v>0</v>
      </c>
      <c r="BJ422" s="71">
        <v>33.341000000000001</v>
      </c>
      <c r="BK422" s="71">
        <v>0</v>
      </c>
      <c r="BL422" s="71">
        <v>8.8659999999999997</v>
      </c>
      <c r="BM422" s="71">
        <v>0</v>
      </c>
      <c r="BN422" s="72"/>
      <c r="BO422" s="71">
        <v>0</v>
      </c>
      <c r="BP422" s="71">
        <v>0</v>
      </c>
      <c r="BQ422" s="71">
        <v>3</v>
      </c>
      <c r="BR422" s="71">
        <v>0</v>
      </c>
      <c r="BS422" s="71">
        <v>2</v>
      </c>
      <c r="BT422" s="71">
        <v>0</v>
      </c>
      <c r="BU422"/>
      <c r="BV422" s="70">
        <v>42.207000000000001</v>
      </c>
      <c r="BW422" s="70">
        <v>0</v>
      </c>
      <c r="BX422" s="70">
        <v>0</v>
      </c>
      <c r="BY422" s="70">
        <v>0</v>
      </c>
      <c r="BZ422" s="70">
        <v>0</v>
      </c>
      <c r="CA422" s="70">
        <v>0</v>
      </c>
      <c r="CB422" s="70">
        <v>0</v>
      </c>
      <c r="CC422" s="70">
        <v>0</v>
      </c>
      <c r="CD422" s="70">
        <v>0</v>
      </c>
    </row>
    <row r="423" spans="1:82">
      <c r="A423" s="70" t="s">
        <v>2094</v>
      </c>
      <c r="B423" s="70">
        <v>237</v>
      </c>
      <c r="C423" s="70">
        <v>16</v>
      </c>
      <c r="D423" s="70">
        <v>14</v>
      </c>
      <c r="E423" s="70">
        <v>2019</v>
      </c>
      <c r="F423" s="70" t="s">
        <v>158</v>
      </c>
      <c r="G423" s="70" t="s">
        <v>2078</v>
      </c>
      <c r="H423" s="70" t="s">
        <v>2079</v>
      </c>
      <c r="I423" s="148"/>
      <c r="J423" s="71">
        <v>42.116581465033974</v>
      </c>
      <c r="K423" s="71">
        <v>6.7965743884443794</v>
      </c>
      <c r="L423" s="71">
        <v>58.462514100020805</v>
      </c>
      <c r="M423" s="71">
        <v>128.35117963234606</v>
      </c>
      <c r="N423" s="71">
        <v>105.61407041079967</v>
      </c>
      <c r="O423" s="71">
        <v>109.54897546107205</v>
      </c>
      <c r="P423" s="71">
        <v>121.09181338401696</v>
      </c>
      <c r="Q423" s="71">
        <v>6.3484388355863599</v>
      </c>
      <c r="R423" s="71">
        <v>0.52162318557778942</v>
      </c>
      <c r="S423" s="71">
        <v>13.632526584592449</v>
      </c>
      <c r="T423" s="72"/>
      <c r="U423" s="71">
        <v>8154987</v>
      </c>
      <c r="V423" s="71">
        <v>3117</v>
      </c>
      <c r="W423" s="71">
        <v>1593</v>
      </c>
      <c r="X423" s="71">
        <v>37174</v>
      </c>
      <c r="Y423" s="71">
        <v>50873</v>
      </c>
      <c r="Z423" s="71">
        <v>68585</v>
      </c>
      <c r="AA423" s="71">
        <v>25144</v>
      </c>
      <c r="AB423" s="71">
        <v>102875</v>
      </c>
      <c r="AC423" s="71">
        <v>91982</v>
      </c>
      <c r="AD423" s="71">
        <v>13.632526584592449</v>
      </c>
      <c r="AE423" s="72"/>
      <c r="AF423" s="71">
        <v>73065215.891484559</v>
      </c>
      <c r="AG423" s="71">
        <v>6274705.2083955929</v>
      </c>
      <c r="AH423" s="71">
        <v>13599281.513917379</v>
      </c>
      <c r="AI423" s="71">
        <v>212377473.9368667</v>
      </c>
      <c r="AJ423" s="71">
        <v>242918665.52195859</v>
      </c>
      <c r="AK423" s="71">
        <v>0</v>
      </c>
      <c r="AL423" s="71">
        <v>0</v>
      </c>
      <c r="AM423" s="71">
        <v>14010800.557414634</v>
      </c>
      <c r="AN423" s="71">
        <v>0</v>
      </c>
      <c r="AO423" s="71">
        <v>0</v>
      </c>
      <c r="AP423" s="71">
        <v>562246142.63003743</v>
      </c>
      <c r="AQ423" s="72"/>
      <c r="AR423" s="71">
        <v>3681</v>
      </c>
      <c r="AS423" s="71">
        <v>2261</v>
      </c>
      <c r="AT423" s="71">
        <v>1</v>
      </c>
      <c r="AU423" s="71">
        <v>2</v>
      </c>
      <c r="AV423" s="71">
        <v>0</v>
      </c>
      <c r="AW423" s="71">
        <v>1</v>
      </c>
      <c r="AX423" s="71"/>
      <c r="AY423" s="72"/>
      <c r="AZ423" s="71">
        <v>19312.938999999958</v>
      </c>
      <c r="BA423" s="71">
        <v>161089.1999999999</v>
      </c>
      <c r="BB423" s="71">
        <v>20800</v>
      </c>
      <c r="BC423" s="71">
        <v>1260</v>
      </c>
      <c r="BD423" s="71">
        <v>0</v>
      </c>
      <c r="BE423" s="71">
        <v>1000</v>
      </c>
      <c r="BF423" s="71"/>
      <c r="BG423" s="72"/>
      <c r="BH423" s="71">
        <v>0</v>
      </c>
      <c r="BI423" s="71">
        <v>0</v>
      </c>
      <c r="BJ423" s="71">
        <v>24.536999999999999</v>
      </c>
      <c r="BK423" s="71">
        <v>0</v>
      </c>
      <c r="BL423" s="71">
        <v>5.5330000000000004</v>
      </c>
      <c r="BM423" s="71">
        <v>0</v>
      </c>
      <c r="BN423" s="72"/>
      <c r="BO423" s="71">
        <v>0</v>
      </c>
      <c r="BP423" s="71">
        <v>0</v>
      </c>
      <c r="BQ423" s="71">
        <v>3</v>
      </c>
      <c r="BR423" s="71">
        <v>0</v>
      </c>
      <c r="BS423" s="71">
        <v>1</v>
      </c>
      <c r="BT423" s="71">
        <v>0</v>
      </c>
      <c r="BU423"/>
      <c r="BV423" s="70">
        <v>30.07</v>
      </c>
      <c r="BW423" s="70">
        <v>0</v>
      </c>
      <c r="BX423" s="70">
        <v>0</v>
      </c>
      <c r="BY423" s="70">
        <v>0</v>
      </c>
      <c r="BZ423" s="70">
        <v>0</v>
      </c>
      <c r="CA423" s="70">
        <v>0</v>
      </c>
      <c r="CB423" s="70">
        <v>0</v>
      </c>
      <c r="CC423" s="70">
        <v>0</v>
      </c>
      <c r="CD423" s="70">
        <v>0</v>
      </c>
    </row>
    <row r="424" spans="1:82">
      <c r="A424" s="70" t="s">
        <v>2095</v>
      </c>
      <c r="B424" s="70">
        <v>238</v>
      </c>
      <c r="C424" s="70">
        <v>17</v>
      </c>
      <c r="D424" s="70">
        <v>14</v>
      </c>
      <c r="E424" s="70">
        <v>2020</v>
      </c>
      <c r="F424" s="70" t="s">
        <v>159</v>
      </c>
      <c r="G424" s="70" t="s">
        <v>2078</v>
      </c>
      <c r="H424" s="70" t="s">
        <v>2079</v>
      </c>
      <c r="I424" s="148"/>
      <c r="J424" s="71">
        <v>46.29556125622603</v>
      </c>
      <c r="K424" s="71">
        <v>7.380274352212445</v>
      </c>
      <c r="L424" s="71">
        <v>69.791826965422644</v>
      </c>
      <c r="M424" s="71">
        <v>120.34117990045684</v>
      </c>
      <c r="N424" s="71">
        <v>103.35621628672106</v>
      </c>
      <c r="O424" s="71">
        <v>96.375032116542471</v>
      </c>
      <c r="P424" s="71">
        <v>114.38860506269229</v>
      </c>
      <c r="Q424" s="71">
        <v>6.0257859313696098</v>
      </c>
      <c r="R424" s="71">
        <v>0.69952142642781656</v>
      </c>
      <c r="S424" s="71">
        <v>14.019570500859871</v>
      </c>
      <c r="T424" s="72"/>
      <c r="U424" s="71">
        <v>9187008</v>
      </c>
      <c r="V424" s="71">
        <v>3002</v>
      </c>
      <c r="W424" s="71">
        <v>1660</v>
      </c>
      <c r="X424" s="71">
        <v>35630</v>
      </c>
      <c r="Y424" s="71">
        <v>51025</v>
      </c>
      <c r="Z424" s="71">
        <v>68867</v>
      </c>
      <c r="AA424" s="71">
        <v>25246</v>
      </c>
      <c r="AB424" s="71">
        <v>102200</v>
      </c>
      <c r="AC424" s="71">
        <v>124003.99999999999</v>
      </c>
      <c r="AD424" s="71">
        <v>14.019570500859871</v>
      </c>
      <c r="AE424" s="72"/>
      <c r="AF424" s="71">
        <v>77657958.025520623</v>
      </c>
      <c r="AG424" s="71">
        <v>6332434.5872899927</v>
      </c>
      <c r="AH424" s="71">
        <v>18808864.463624027</v>
      </c>
      <c r="AI424" s="71">
        <v>191811431.64722979</v>
      </c>
      <c r="AJ424" s="71">
        <v>224403282.84413791</v>
      </c>
      <c r="AK424" s="71"/>
      <c r="AL424" s="71"/>
      <c r="AM424" s="71">
        <v>13338235.46568246</v>
      </c>
      <c r="AN424" s="71"/>
      <c r="AO424" s="71"/>
      <c r="AP424" s="71">
        <v>532352207.03348476</v>
      </c>
      <c r="AQ424" s="72"/>
      <c r="AR424" s="71">
        <v>3885</v>
      </c>
      <c r="AS424" s="71">
        <v>2450</v>
      </c>
      <c r="AT424" s="71">
        <v>1</v>
      </c>
      <c r="AU424" s="71">
        <v>2</v>
      </c>
      <c r="AV424" s="71">
        <v>0</v>
      </c>
      <c r="AW424" s="71">
        <v>1</v>
      </c>
      <c r="AX424" s="71"/>
      <c r="AY424" s="72"/>
      <c r="AZ424" s="71">
        <v>20524.498999999931</v>
      </c>
      <c r="BA424" s="71">
        <v>177623.70000000051</v>
      </c>
      <c r="BB424" s="71">
        <v>20800</v>
      </c>
      <c r="BC424" s="71">
        <v>1260</v>
      </c>
      <c r="BD424" s="71">
        <v>0</v>
      </c>
      <c r="BE424" s="71">
        <v>1000</v>
      </c>
      <c r="BF424" s="71"/>
      <c r="BG424" s="72"/>
      <c r="BH424" s="71">
        <v>0</v>
      </c>
      <c r="BI424" s="71">
        <v>0</v>
      </c>
      <c r="BJ424" s="71">
        <v>23.065000000000001</v>
      </c>
      <c r="BK424" s="71">
        <v>0</v>
      </c>
      <c r="BL424" s="71">
        <v>8.3460000000000001</v>
      </c>
      <c r="BM424" s="71">
        <v>0</v>
      </c>
      <c r="BN424" s="72"/>
      <c r="BO424" s="71">
        <v>0</v>
      </c>
      <c r="BP424" s="71">
        <v>0</v>
      </c>
      <c r="BQ424" s="71">
        <v>3</v>
      </c>
      <c r="BR424" s="71">
        <v>0</v>
      </c>
      <c r="BS424" s="71">
        <v>2</v>
      </c>
      <c r="BT424" s="71">
        <v>0</v>
      </c>
      <c r="BU424"/>
      <c r="BV424" s="70">
        <v>31.411000000000001</v>
      </c>
      <c r="BW424" s="70">
        <v>0</v>
      </c>
      <c r="BX424" s="70">
        <v>0</v>
      </c>
      <c r="BY424" s="70">
        <v>0</v>
      </c>
      <c r="BZ424" s="70">
        <v>0</v>
      </c>
      <c r="CA424" s="70">
        <v>0</v>
      </c>
      <c r="CB424" s="70">
        <v>0</v>
      </c>
      <c r="CC424" s="70">
        <v>0</v>
      </c>
      <c r="CD424" s="70">
        <v>0</v>
      </c>
    </row>
    <row r="425" spans="1:82">
      <c r="A425" s="70" t="s">
        <v>2096</v>
      </c>
      <c r="B425" s="70">
        <v>238</v>
      </c>
      <c r="C425" s="70">
        <v>18</v>
      </c>
      <c r="D425" s="70">
        <v>14</v>
      </c>
      <c r="E425" s="70">
        <v>2021</v>
      </c>
      <c r="F425" s="70" t="s">
        <v>160</v>
      </c>
      <c r="G425" s="1064" t="s">
        <v>2078</v>
      </c>
      <c r="H425" s="70" t="s">
        <v>2079</v>
      </c>
      <c r="I425" s="148"/>
      <c r="J425" s="71">
        <v>29.490104194845308</v>
      </c>
      <c r="K425" s="71">
        <v>7.4896336382831921</v>
      </c>
      <c r="L425" s="71">
        <v>61.077525755846921</v>
      </c>
      <c r="M425" s="71">
        <v>113.46058243421321</v>
      </c>
      <c r="N425" s="71">
        <v>94.027929866808904</v>
      </c>
      <c r="O425" s="71">
        <v>93.702890307054602</v>
      </c>
      <c r="P425" s="71">
        <v>116.75072038830378</v>
      </c>
      <c r="Q425" s="71">
        <v>5.9275759172024998</v>
      </c>
      <c r="R425" s="71">
        <v>0.53448672768571936</v>
      </c>
      <c r="S425" s="71">
        <v>10.667178230470171</v>
      </c>
      <c r="T425" s="72"/>
      <c r="U425" s="71">
        <v>7597284</v>
      </c>
      <c r="V425" s="71">
        <v>3002</v>
      </c>
      <c r="W425" s="71">
        <v>1660</v>
      </c>
      <c r="X425" s="71">
        <v>35630</v>
      </c>
      <c r="Y425" s="71">
        <v>51087</v>
      </c>
      <c r="Z425" s="71">
        <v>68943</v>
      </c>
      <c r="AA425" s="71">
        <v>25126</v>
      </c>
      <c r="AB425" s="71">
        <v>101522</v>
      </c>
      <c r="AC425" s="71">
        <v>91916.999999999985</v>
      </c>
      <c r="AD425" s="71">
        <v>10.667178230470171</v>
      </c>
      <c r="AE425" s="72"/>
      <c r="AF425" s="71">
        <v>56523421.882599704</v>
      </c>
      <c r="AG425" s="71">
        <v>6424166.8435838204</v>
      </c>
      <c r="AH425" s="71">
        <v>17355630.337159902</v>
      </c>
      <c r="AI425" s="71">
        <v>215679830.52168223</v>
      </c>
      <c r="AJ425" s="71">
        <v>243107386.330477</v>
      </c>
      <c r="AK425" s="71">
        <v>0</v>
      </c>
      <c r="AL425" s="71">
        <v>0</v>
      </c>
      <c r="AM425" s="71">
        <v>13326172.418023769</v>
      </c>
      <c r="AN425" s="71">
        <v>0</v>
      </c>
      <c r="AO425" s="71">
        <v>0</v>
      </c>
      <c r="AP425" s="71">
        <v>552416608.33352649</v>
      </c>
      <c r="AQ425" s="72"/>
      <c r="AR425" s="71">
        <v>4044</v>
      </c>
      <c r="AS425" s="71">
        <v>2527</v>
      </c>
      <c r="AT425" s="71">
        <v>1</v>
      </c>
      <c r="AU425" s="71">
        <v>3</v>
      </c>
      <c r="AV425" s="71">
        <v>0</v>
      </c>
      <c r="AW425" s="71">
        <v>1</v>
      </c>
      <c r="AX425" s="71"/>
      <c r="AY425" s="72"/>
      <c r="AZ425" s="71">
        <v>21463.62899999991</v>
      </c>
      <c r="BA425" s="71">
        <v>181420.80000000051</v>
      </c>
      <c r="BB425" s="71">
        <v>20800</v>
      </c>
      <c r="BC425" s="71">
        <v>2214</v>
      </c>
      <c r="BD425" s="71">
        <v>0</v>
      </c>
      <c r="BE425" s="71">
        <v>1000</v>
      </c>
      <c r="BF425" s="71"/>
      <c r="BG425" s="72"/>
      <c r="BH425" s="71">
        <v>0</v>
      </c>
      <c r="BI425" s="71">
        <v>0</v>
      </c>
      <c r="BJ425" s="71">
        <v>25.725000000000001</v>
      </c>
      <c r="BK425" s="71">
        <v>0</v>
      </c>
      <c r="BL425" s="71">
        <v>4.3849999999999998</v>
      </c>
      <c r="BM425" s="71">
        <v>0</v>
      </c>
      <c r="BN425" s="72"/>
      <c r="BO425" s="71">
        <v>0</v>
      </c>
      <c r="BP425" s="71">
        <v>0</v>
      </c>
      <c r="BQ425" s="71">
        <v>3</v>
      </c>
      <c r="BR425" s="71">
        <v>0</v>
      </c>
      <c r="BS425" s="71">
        <v>2</v>
      </c>
      <c r="BT425" s="71">
        <v>0</v>
      </c>
      <c r="BU425"/>
      <c r="BV425" s="70">
        <v>30.076000000000001</v>
      </c>
      <c r="BW425" s="70">
        <v>0</v>
      </c>
      <c r="BX425" s="70">
        <v>0</v>
      </c>
      <c r="BY425" s="70">
        <v>3.2000000000000001E-2</v>
      </c>
      <c r="BZ425" s="70">
        <v>2E-3</v>
      </c>
      <c r="CA425" s="70">
        <v>0</v>
      </c>
      <c r="CB425" s="70">
        <v>0</v>
      </c>
      <c r="CC425" s="70">
        <v>0</v>
      </c>
      <c r="CD425" s="70">
        <v>0</v>
      </c>
    </row>
    <row r="426" spans="1:82">
      <c r="A426" s="70" t="s">
        <v>2097</v>
      </c>
      <c r="B426" s="70">
        <v>238</v>
      </c>
      <c r="C426" s="70">
        <v>19</v>
      </c>
      <c r="D426" s="70">
        <v>14</v>
      </c>
      <c r="E426" s="70">
        <v>2022</v>
      </c>
      <c r="F426" s="70" t="s">
        <v>161</v>
      </c>
      <c r="G426" s="1064" t="s">
        <v>2078</v>
      </c>
      <c r="H426" s="70" t="s">
        <v>2079</v>
      </c>
      <c r="I426" s="148"/>
      <c r="J426" s="71">
        <v>29.735346216170214</v>
      </c>
      <c r="K426" s="71">
        <v>6.9234091897951444</v>
      </c>
      <c r="L426" s="71">
        <v>60.461958178942432</v>
      </c>
      <c r="M426" s="71">
        <v>123.89101638627221</v>
      </c>
      <c r="N426" s="71">
        <v>127.70111234549425</v>
      </c>
      <c r="O426" s="71">
        <v>98.657755974350607</v>
      </c>
      <c r="P426" s="71">
        <v>115.56059895737539</v>
      </c>
      <c r="Q426" s="71">
        <v>5.9321374199113599</v>
      </c>
      <c r="R426" s="71">
        <v>0.74047702672051785</v>
      </c>
      <c r="S426" s="71">
        <v>13.03689346538599</v>
      </c>
      <c r="T426" s="72"/>
      <c r="U426" s="71">
        <v>6743119</v>
      </c>
      <c r="V426" s="71">
        <v>3002</v>
      </c>
      <c r="W426" s="71">
        <v>1660</v>
      </c>
      <c r="X426" s="71">
        <v>35630</v>
      </c>
      <c r="Y426" s="71">
        <v>51239</v>
      </c>
      <c r="Z426" s="71">
        <v>68967</v>
      </c>
      <c r="AA426" s="71">
        <v>25249</v>
      </c>
      <c r="AB426" s="71">
        <v>100767</v>
      </c>
      <c r="AC426" s="71">
        <v>128940.99999999997</v>
      </c>
      <c r="AD426" s="71">
        <v>13.03689346538599</v>
      </c>
      <c r="AE426" s="72"/>
      <c r="AF426" s="71">
        <v>45883791.115262471</v>
      </c>
      <c r="AG426" s="71">
        <v>5151888.5424803142</v>
      </c>
      <c r="AH426" s="71">
        <v>19274621.410871457</v>
      </c>
      <c r="AI426" s="71">
        <v>196368016.98062518</v>
      </c>
      <c r="AJ426" s="71">
        <v>250824766.61072499</v>
      </c>
      <c r="AK426" s="71">
        <v>0</v>
      </c>
      <c r="AL426" s="71">
        <v>0</v>
      </c>
      <c r="AM426" s="71">
        <v>13011770.075521814</v>
      </c>
      <c r="AN426" s="71">
        <v>0</v>
      </c>
      <c r="AO426" s="71">
        <v>0</v>
      </c>
      <c r="AP426" s="71">
        <v>530514854.73548627</v>
      </c>
      <c r="AQ426" s="72"/>
      <c r="AR426" s="71">
        <v>4322</v>
      </c>
      <c r="AS426" s="71">
        <v>2648</v>
      </c>
      <c r="AT426" s="71">
        <v>1</v>
      </c>
      <c r="AU426" s="71">
        <v>3</v>
      </c>
      <c r="AV426" s="71">
        <v>0</v>
      </c>
      <c r="AW426" s="71">
        <v>1</v>
      </c>
      <c r="AX426" s="71"/>
      <c r="AY426" s="72"/>
      <c r="AZ426" s="71">
        <v>23299.668999999871</v>
      </c>
      <c r="BA426" s="71">
        <v>187360.6000000005</v>
      </c>
      <c r="BB426" s="71">
        <v>20800</v>
      </c>
      <c r="BC426" s="71">
        <v>2120</v>
      </c>
      <c r="BD426" s="71">
        <v>0</v>
      </c>
      <c r="BE426" s="71">
        <v>1000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2098</v>
      </c>
      <c r="B427" s="70">
        <v>238</v>
      </c>
      <c r="C427" s="70">
        <v>20</v>
      </c>
      <c r="D427" s="70">
        <v>14</v>
      </c>
      <c r="E427" s="70">
        <v>2023</v>
      </c>
      <c r="F427" s="70" t="s">
        <v>1539</v>
      </c>
      <c r="G427" s="70" t="s">
        <v>2078</v>
      </c>
      <c r="H427" s="70" t="s">
        <v>2079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4554</v>
      </c>
      <c r="AS427" s="71">
        <v>2694</v>
      </c>
      <c r="AT427" s="71">
        <v>1</v>
      </c>
      <c r="AU427" s="71">
        <v>3</v>
      </c>
      <c r="AV427" s="71">
        <v>0</v>
      </c>
      <c r="AW427" s="71">
        <v>1</v>
      </c>
      <c r="AX427" s="71"/>
      <c r="AY427" s="72"/>
      <c r="AZ427" s="71">
        <v>24728.16399999991</v>
      </c>
      <c r="BA427" s="71">
        <v>194556.1000000005</v>
      </c>
      <c r="BB427" s="71">
        <v>20800</v>
      </c>
      <c r="BC427" s="71">
        <v>2120</v>
      </c>
      <c r="BD427" s="71">
        <v>0</v>
      </c>
      <c r="BE427" s="71">
        <v>1750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2099</v>
      </c>
      <c r="B428" s="70">
        <v>238</v>
      </c>
      <c r="C428" s="70">
        <v>21</v>
      </c>
      <c r="D428" s="70">
        <v>14</v>
      </c>
      <c r="E428" s="70">
        <v>2024</v>
      </c>
      <c r="F428" s="70" t="s">
        <v>1554</v>
      </c>
      <c r="G428" s="70" t="s">
        <v>2078</v>
      </c>
      <c r="H428" s="70" t="s">
        <v>2079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2100</v>
      </c>
      <c r="B429" s="70">
        <v>358</v>
      </c>
      <c r="C429" s="70">
        <v>1</v>
      </c>
      <c r="D429" s="70">
        <v>22</v>
      </c>
      <c r="E429" s="70">
        <v>1990</v>
      </c>
      <c r="F429" s="70" t="s">
        <v>787</v>
      </c>
      <c r="G429" s="70" t="s">
        <v>2101</v>
      </c>
      <c r="H429" s="70" t="s">
        <v>2102</v>
      </c>
      <c r="I429" s="148"/>
      <c r="J429" s="71">
        <v>120.96556781731719</v>
      </c>
      <c r="K429" s="71">
        <v>6.100235563845918</v>
      </c>
      <c r="L429" s="71">
        <v>1.6209774758337401</v>
      </c>
      <c r="M429" s="71">
        <v>55.601755148067042</v>
      </c>
      <c r="N429" s="71">
        <v>81.644879739045066</v>
      </c>
      <c r="O429" s="71">
        <v>71.121245627299132</v>
      </c>
      <c r="P429" s="71">
        <v>43.461770430392313</v>
      </c>
      <c r="Q429" s="71">
        <v>5.89655178506771</v>
      </c>
      <c r="R429" s="71">
        <v>0</v>
      </c>
      <c r="S429" s="71">
        <v>6.8310228331172897</v>
      </c>
      <c r="T429" s="72"/>
      <c r="U429" s="71">
        <v>20001015</v>
      </c>
      <c r="V429" s="71">
        <v>2191</v>
      </c>
      <c r="W429" s="71">
        <v>17</v>
      </c>
      <c r="X429" s="71">
        <v>19055</v>
      </c>
      <c r="Y429" s="71">
        <v>31763</v>
      </c>
      <c r="Z429" s="71">
        <v>29253</v>
      </c>
      <c r="AA429" s="71">
        <v>10553</v>
      </c>
      <c r="AB429" s="71">
        <v>95740</v>
      </c>
      <c r="AC429" s="71">
        <v>0</v>
      </c>
      <c r="AD429" s="71">
        <v>6.8310228331172897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2103</v>
      </c>
      <c r="B430" s="70">
        <v>359</v>
      </c>
      <c r="C430" s="70">
        <v>2</v>
      </c>
      <c r="D430" s="70">
        <v>22</v>
      </c>
      <c r="E430" s="70">
        <v>2005</v>
      </c>
      <c r="F430" s="70" t="s">
        <v>789</v>
      </c>
      <c r="G430" s="70" t="s">
        <v>2101</v>
      </c>
      <c r="H430" s="70" t="s">
        <v>2102</v>
      </c>
      <c r="I430" s="148"/>
      <c r="J430" s="71">
        <v>93.993226320086862</v>
      </c>
      <c r="K430" s="71">
        <v>3.9580411355609448</v>
      </c>
      <c r="L430" s="71">
        <v>0</v>
      </c>
      <c r="M430" s="71">
        <v>103.5610568088089</v>
      </c>
      <c r="N430" s="71">
        <v>113.8998643210823</v>
      </c>
      <c r="O430" s="71">
        <v>99.450369513051271</v>
      </c>
      <c r="P430" s="71">
        <v>45.056825031986619</v>
      </c>
      <c r="Q430" s="71">
        <v>5.76517831284424</v>
      </c>
      <c r="R430" s="71">
        <v>0</v>
      </c>
      <c r="S430" s="71">
        <v>6.9342744080000003</v>
      </c>
      <c r="T430" s="72"/>
      <c r="U430" s="71">
        <v>14241379</v>
      </c>
      <c r="V430" s="71">
        <v>1677</v>
      </c>
      <c r="W430" s="71">
        <v>0</v>
      </c>
      <c r="X430" s="71">
        <v>19170</v>
      </c>
      <c r="Y430" s="71">
        <v>38217</v>
      </c>
      <c r="Z430" s="71">
        <v>47335</v>
      </c>
      <c r="AA430" s="71">
        <v>8960</v>
      </c>
      <c r="AB430" s="71">
        <v>97857</v>
      </c>
      <c r="AC430" s="71">
        <v>0</v>
      </c>
      <c r="AD430" s="71">
        <v>6.9342744080000003</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2104</v>
      </c>
      <c r="B431" s="70">
        <v>360</v>
      </c>
      <c r="C431" s="70">
        <v>3</v>
      </c>
      <c r="D431" s="70">
        <v>22</v>
      </c>
      <c r="E431" s="70">
        <v>2006</v>
      </c>
      <c r="F431" s="70" t="s">
        <v>790</v>
      </c>
      <c r="G431" s="70" t="s">
        <v>2101</v>
      </c>
      <c r="H431" s="70" t="s">
        <v>2102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2105</v>
      </c>
      <c r="B432" s="70">
        <v>361</v>
      </c>
      <c r="C432" s="70">
        <v>4</v>
      </c>
      <c r="D432" s="70">
        <v>22</v>
      </c>
      <c r="E432" s="70">
        <v>2007</v>
      </c>
      <c r="F432" s="70" t="s">
        <v>791</v>
      </c>
      <c r="G432" s="70" t="s">
        <v>2101</v>
      </c>
      <c r="H432" s="70" t="s">
        <v>2102</v>
      </c>
      <c r="I432" s="148"/>
      <c r="J432" s="71">
        <v>85.166459437611124</v>
      </c>
      <c r="K432" s="71">
        <v>3.9252147702122162</v>
      </c>
      <c r="L432" s="71">
        <v>0</v>
      </c>
      <c r="M432" s="71">
        <v>97.330479501229235</v>
      </c>
      <c r="N432" s="71">
        <v>124.1024710302277</v>
      </c>
      <c r="O432" s="71">
        <v>97.210686508798787</v>
      </c>
      <c r="P432" s="71">
        <v>43.599309041890898</v>
      </c>
      <c r="Q432" s="71">
        <v>6.1170423414744501</v>
      </c>
      <c r="R432" s="71">
        <v>0</v>
      </c>
      <c r="S432" s="71">
        <v>5.7813448882559992</v>
      </c>
      <c r="T432" s="72"/>
      <c r="U432" s="71">
        <v>13230129</v>
      </c>
      <c r="V432" s="71">
        <v>1706</v>
      </c>
      <c r="W432" s="71">
        <v>0</v>
      </c>
      <c r="X432" s="71">
        <v>22707</v>
      </c>
      <c r="Y432" s="71">
        <v>39372</v>
      </c>
      <c r="Z432" s="71">
        <v>48099</v>
      </c>
      <c r="AA432" s="71">
        <v>8538</v>
      </c>
      <c r="AB432" s="71">
        <v>98339</v>
      </c>
      <c r="AC432" s="71">
        <v>0</v>
      </c>
      <c r="AD432" s="71">
        <v>5.7813448882559992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2106</v>
      </c>
      <c r="B433" s="70">
        <v>362</v>
      </c>
      <c r="C433" s="70">
        <v>5</v>
      </c>
      <c r="D433" s="70">
        <v>22</v>
      </c>
      <c r="E433" s="70">
        <v>2008</v>
      </c>
      <c r="F433" s="70" t="s">
        <v>792</v>
      </c>
      <c r="G433" s="70" t="s">
        <v>2101</v>
      </c>
      <c r="H433" s="70" t="s">
        <v>2102</v>
      </c>
      <c r="I433" s="148"/>
      <c r="J433" s="71">
        <v>74.415104894139859</v>
      </c>
      <c r="K433" s="71">
        <v>3.1320004104784518</v>
      </c>
      <c r="L433" s="71">
        <v>0</v>
      </c>
      <c r="M433" s="71">
        <v>102.68862676362311</v>
      </c>
      <c r="N433" s="71">
        <v>126.8522056303883</v>
      </c>
      <c r="O433" s="71">
        <v>94.101896072852128</v>
      </c>
      <c r="P433" s="71">
        <v>43.065056404992347</v>
      </c>
      <c r="Q433" s="71">
        <v>6.0561838903569702</v>
      </c>
      <c r="R433" s="71">
        <v>0</v>
      </c>
      <c r="S433" s="71">
        <v>6.0608188087199997</v>
      </c>
      <c r="T433" s="72"/>
      <c r="U433" s="71">
        <v>12686994</v>
      </c>
      <c r="V433" s="71">
        <v>1706</v>
      </c>
      <c r="W433" s="71">
        <v>0</v>
      </c>
      <c r="X433" s="71">
        <v>22707</v>
      </c>
      <c r="Y433" s="71">
        <v>40088</v>
      </c>
      <c r="Z433" s="71">
        <v>48195</v>
      </c>
      <c r="AA433" s="71">
        <v>8443</v>
      </c>
      <c r="AB433" s="71">
        <v>98962</v>
      </c>
      <c r="AC433" s="71">
        <v>0</v>
      </c>
      <c r="AD433" s="71">
        <v>6.0608188087199997</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2107</v>
      </c>
      <c r="B434" s="70">
        <v>363</v>
      </c>
      <c r="C434" s="70">
        <v>6</v>
      </c>
      <c r="D434" s="70">
        <v>22</v>
      </c>
      <c r="E434" s="70">
        <v>2009</v>
      </c>
      <c r="F434" s="70" t="s">
        <v>176</v>
      </c>
      <c r="G434" s="70" t="s">
        <v>2101</v>
      </c>
      <c r="H434" s="70" t="s">
        <v>2102</v>
      </c>
      <c r="I434" s="148"/>
      <c r="J434" s="71">
        <v>62.95859458636837</v>
      </c>
      <c r="K434" s="71">
        <v>3.081954766451485</v>
      </c>
      <c r="L434" s="71">
        <v>1.1074265011200339</v>
      </c>
      <c r="M434" s="71">
        <v>89.981972350134185</v>
      </c>
      <c r="N434" s="71">
        <v>119.6573863003275</v>
      </c>
      <c r="O434" s="71">
        <v>95.328727364553373</v>
      </c>
      <c r="P434" s="71">
        <v>41.292845116207637</v>
      </c>
      <c r="Q434" s="71">
        <v>5.8006454538394996</v>
      </c>
      <c r="R434" s="71">
        <v>0</v>
      </c>
      <c r="S434" s="71">
        <v>5.2416331115400014</v>
      </c>
      <c r="T434" s="72"/>
      <c r="U434" s="71">
        <v>9582359</v>
      </c>
      <c r="V434" s="71">
        <v>1958</v>
      </c>
      <c r="W434" s="71">
        <v>17</v>
      </c>
      <c r="X434" s="71">
        <v>23471</v>
      </c>
      <c r="Y434" s="71">
        <v>40701</v>
      </c>
      <c r="Z434" s="71">
        <v>48191</v>
      </c>
      <c r="AA434" s="71">
        <v>8311</v>
      </c>
      <c r="AB434" s="71">
        <v>99501</v>
      </c>
      <c r="AC434" s="71">
        <v>0</v>
      </c>
      <c r="AD434" s="71">
        <v>5.2416331115400014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70.22</v>
      </c>
      <c r="BK434" s="71">
        <v>0</v>
      </c>
      <c r="BL434" s="71">
        <v>9.8699999999999992</v>
      </c>
      <c r="BM434" s="71">
        <v>0</v>
      </c>
      <c r="BN434" s="72"/>
      <c r="BO434" s="71">
        <v>0</v>
      </c>
      <c r="BP434" s="71">
        <v>0</v>
      </c>
      <c r="BQ434" s="71">
        <v>3</v>
      </c>
      <c r="BR434" s="71">
        <v>0</v>
      </c>
      <c r="BS434" s="71">
        <v>2</v>
      </c>
      <c r="BT434" s="71">
        <v>0</v>
      </c>
      <c r="BU434"/>
      <c r="BV434" s="70">
        <v>80.09</v>
      </c>
      <c r="BW434" s="70">
        <v>0</v>
      </c>
      <c r="BX434" s="70">
        <v>0</v>
      </c>
      <c r="BY434" s="70">
        <v>0</v>
      </c>
      <c r="BZ434" s="70">
        <v>0</v>
      </c>
      <c r="CA434" s="70">
        <v>0</v>
      </c>
      <c r="CB434" s="70">
        <v>0</v>
      </c>
      <c r="CC434" s="70">
        <v>0</v>
      </c>
      <c r="CD434" s="70">
        <v>0</v>
      </c>
    </row>
    <row r="435" spans="1:82">
      <c r="A435" s="70" t="s">
        <v>2108</v>
      </c>
      <c r="B435" s="70">
        <v>364</v>
      </c>
      <c r="C435" s="70">
        <v>7</v>
      </c>
      <c r="D435" s="70">
        <v>22</v>
      </c>
      <c r="E435" s="70">
        <v>2010</v>
      </c>
      <c r="F435" s="70" t="s">
        <v>177</v>
      </c>
      <c r="G435" s="70" t="s">
        <v>2101</v>
      </c>
      <c r="H435" s="70" t="s">
        <v>2102</v>
      </c>
      <c r="I435" s="148"/>
      <c r="J435" s="71">
        <v>63.087319033777341</v>
      </c>
      <c r="K435" s="71">
        <v>3.2295330285401009</v>
      </c>
      <c r="L435" s="71">
        <v>1.2359086680822911</v>
      </c>
      <c r="M435" s="71">
        <v>91.695467848029992</v>
      </c>
      <c r="N435" s="71">
        <v>131.989751225448</v>
      </c>
      <c r="O435" s="71">
        <v>95.992408551294972</v>
      </c>
      <c r="P435" s="71">
        <v>42.304631742086237</v>
      </c>
      <c r="Q435" s="71">
        <v>6.0490967314368902</v>
      </c>
      <c r="R435" s="71">
        <v>0</v>
      </c>
      <c r="S435" s="71">
        <v>6.95910682416</v>
      </c>
      <c r="T435" s="72"/>
      <c r="U435" s="71">
        <v>10365243</v>
      </c>
      <c r="V435" s="71">
        <v>1958</v>
      </c>
      <c r="W435" s="71">
        <v>17</v>
      </c>
      <c r="X435" s="71">
        <v>23471</v>
      </c>
      <c r="Y435" s="71">
        <v>41011</v>
      </c>
      <c r="Z435" s="71">
        <v>48752</v>
      </c>
      <c r="AA435" s="71">
        <v>8302</v>
      </c>
      <c r="AB435" s="71">
        <v>99428</v>
      </c>
      <c r="AC435" s="71">
        <v>0</v>
      </c>
      <c r="AD435" s="71">
        <v>6.95910682416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66.941999999999993</v>
      </c>
      <c r="BK435" s="71">
        <v>0</v>
      </c>
      <c r="BL435" s="71">
        <v>14.452999999999999</v>
      </c>
      <c r="BM435" s="71">
        <v>0</v>
      </c>
      <c r="BN435" s="72"/>
      <c r="BO435" s="71">
        <v>0</v>
      </c>
      <c r="BP435" s="71">
        <v>0</v>
      </c>
      <c r="BQ435" s="71">
        <v>3</v>
      </c>
      <c r="BR435" s="71">
        <v>0</v>
      </c>
      <c r="BS435" s="71">
        <v>3</v>
      </c>
      <c r="BT435" s="71">
        <v>0</v>
      </c>
      <c r="BU435"/>
      <c r="BV435" s="70">
        <v>76.623000000000005</v>
      </c>
      <c r="BW435" s="70">
        <v>0</v>
      </c>
      <c r="BX435" s="70">
        <v>4.7720000000000002</v>
      </c>
      <c r="BY435" s="70">
        <v>0</v>
      </c>
      <c r="BZ435" s="70">
        <v>0</v>
      </c>
      <c r="CA435" s="70">
        <v>0</v>
      </c>
      <c r="CB435" s="70">
        <v>0</v>
      </c>
      <c r="CC435" s="70">
        <v>0</v>
      </c>
      <c r="CD435" s="70">
        <v>0</v>
      </c>
    </row>
    <row r="436" spans="1:82">
      <c r="A436" s="70" t="s">
        <v>2109</v>
      </c>
      <c r="B436" s="70">
        <v>365</v>
      </c>
      <c r="C436" s="70">
        <v>8</v>
      </c>
      <c r="D436" s="70">
        <v>22</v>
      </c>
      <c r="E436" s="70">
        <v>2011</v>
      </c>
      <c r="F436" s="70" t="s">
        <v>178</v>
      </c>
      <c r="G436" s="70" t="s">
        <v>2101</v>
      </c>
      <c r="H436" s="70" t="s">
        <v>2102</v>
      </c>
      <c r="I436" s="148"/>
      <c r="J436" s="71">
        <v>91.930340417365983</v>
      </c>
      <c r="K436" s="71">
        <v>4.6966449272713211</v>
      </c>
      <c r="L436" s="71">
        <v>0.70044186789921503</v>
      </c>
      <c r="M436" s="71">
        <v>116.35145415487131</v>
      </c>
      <c r="N436" s="71">
        <v>142.26407213793701</v>
      </c>
      <c r="O436" s="71">
        <v>94.535235958617392</v>
      </c>
      <c r="P436" s="71">
        <v>41.14147763533817</v>
      </c>
      <c r="Q436" s="71">
        <v>6.9765804338675901</v>
      </c>
      <c r="R436" s="71">
        <v>0</v>
      </c>
      <c r="S436" s="71">
        <v>6.9899271948000008</v>
      </c>
      <c r="T436" s="72"/>
      <c r="U436" s="71">
        <v>13120474</v>
      </c>
      <c r="V436" s="71">
        <v>1958</v>
      </c>
      <c r="W436" s="71">
        <v>17</v>
      </c>
      <c r="X436" s="71">
        <v>23471</v>
      </c>
      <c r="Y436" s="71">
        <v>41356</v>
      </c>
      <c r="Z436" s="71">
        <v>49055</v>
      </c>
      <c r="AA436" s="71">
        <v>8314</v>
      </c>
      <c r="AB436" s="71">
        <v>99414</v>
      </c>
      <c r="AC436" s="71">
        <v>0</v>
      </c>
      <c r="AD436" s="71">
        <v>6.9899271948000008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22.169</v>
      </c>
      <c r="BK436" s="71">
        <v>0</v>
      </c>
      <c r="BL436" s="71">
        <v>14.125</v>
      </c>
      <c r="BM436" s="71">
        <v>0</v>
      </c>
      <c r="BN436" s="72"/>
      <c r="BO436" s="71">
        <v>0</v>
      </c>
      <c r="BP436" s="71">
        <v>0</v>
      </c>
      <c r="BQ436" s="71">
        <v>2</v>
      </c>
      <c r="BR436" s="71">
        <v>0</v>
      </c>
      <c r="BS436" s="71">
        <v>3</v>
      </c>
      <c r="BT436" s="71">
        <v>0</v>
      </c>
      <c r="BU436"/>
      <c r="BV436" s="70">
        <v>30.785</v>
      </c>
      <c r="BW436" s="70">
        <v>0</v>
      </c>
      <c r="BX436" s="70">
        <v>5.5090000000000003</v>
      </c>
      <c r="BY436" s="70">
        <v>0</v>
      </c>
      <c r="BZ436" s="70">
        <v>0</v>
      </c>
      <c r="CA436" s="70">
        <v>0</v>
      </c>
      <c r="CB436" s="70">
        <v>0</v>
      </c>
      <c r="CC436" s="70">
        <v>0</v>
      </c>
      <c r="CD436" s="70">
        <v>0</v>
      </c>
    </row>
    <row r="437" spans="1:82">
      <c r="A437" s="70" t="s">
        <v>2110</v>
      </c>
      <c r="B437" s="70">
        <v>366</v>
      </c>
      <c r="C437" s="70">
        <v>9</v>
      </c>
      <c r="D437" s="70">
        <v>22</v>
      </c>
      <c r="E437" s="70">
        <v>2012</v>
      </c>
      <c r="F437" s="70" t="s">
        <v>179</v>
      </c>
      <c r="G437" s="70" t="s">
        <v>2101</v>
      </c>
      <c r="H437" s="70" t="s">
        <v>2102</v>
      </c>
      <c r="I437" s="148"/>
      <c r="J437" s="71">
        <v>66.444228886732233</v>
      </c>
      <c r="K437" s="71">
        <v>4.5798599676073524</v>
      </c>
      <c r="L437" s="71">
        <v>0.69535181893159093</v>
      </c>
      <c r="M437" s="71">
        <v>120.2800914946074</v>
      </c>
      <c r="N437" s="71">
        <v>154.17453486553109</v>
      </c>
      <c r="O437" s="71">
        <v>95.141169276675441</v>
      </c>
      <c r="P437" s="71">
        <v>41.480061101218539</v>
      </c>
      <c r="Q437" s="71">
        <v>7.6887932683411799</v>
      </c>
      <c r="R437" s="71">
        <v>0</v>
      </c>
      <c r="S437" s="71">
        <v>6.1267064265600002</v>
      </c>
      <c r="T437" s="72"/>
      <c r="U437" s="71">
        <v>9068269</v>
      </c>
      <c r="V437" s="71">
        <v>1958</v>
      </c>
      <c r="W437" s="71">
        <v>17</v>
      </c>
      <c r="X437" s="71">
        <v>23471</v>
      </c>
      <c r="Y437" s="71">
        <v>42577</v>
      </c>
      <c r="Z437" s="71">
        <v>49761</v>
      </c>
      <c r="AA437" s="71">
        <v>8335</v>
      </c>
      <c r="AB437" s="71">
        <v>100842</v>
      </c>
      <c r="AC437" s="71">
        <v>0</v>
      </c>
      <c r="AD437" s="71">
        <v>6.1267064265600002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69.730999999999995</v>
      </c>
      <c r="BK437" s="71">
        <v>0</v>
      </c>
      <c r="BL437" s="71">
        <v>15.094999999999999</v>
      </c>
      <c r="BM437" s="71">
        <v>0</v>
      </c>
      <c r="BN437" s="72"/>
      <c r="BO437" s="71">
        <v>0</v>
      </c>
      <c r="BP437" s="71">
        <v>0</v>
      </c>
      <c r="BQ437" s="71">
        <v>3</v>
      </c>
      <c r="BR437" s="71">
        <v>0</v>
      </c>
      <c r="BS437" s="71">
        <v>3</v>
      </c>
      <c r="BT437" s="71">
        <v>0</v>
      </c>
      <c r="BU437"/>
      <c r="BV437" s="70">
        <v>80.067999999999998</v>
      </c>
      <c r="BW437" s="70">
        <v>0</v>
      </c>
      <c r="BX437" s="70">
        <v>4.758</v>
      </c>
      <c r="BY437" s="70">
        <v>0</v>
      </c>
      <c r="BZ437" s="70">
        <v>0</v>
      </c>
      <c r="CA437" s="70">
        <v>0</v>
      </c>
      <c r="CB437" s="70">
        <v>0</v>
      </c>
      <c r="CC437" s="70">
        <v>0</v>
      </c>
      <c r="CD437" s="70">
        <v>0</v>
      </c>
    </row>
    <row r="438" spans="1:82">
      <c r="A438" s="70" t="s">
        <v>2111</v>
      </c>
      <c r="B438" s="70">
        <v>367</v>
      </c>
      <c r="C438" s="70">
        <v>10</v>
      </c>
      <c r="D438" s="70">
        <v>22</v>
      </c>
      <c r="E438" s="70">
        <v>2013</v>
      </c>
      <c r="F438" s="70" t="s">
        <v>180</v>
      </c>
      <c r="G438" s="70" t="s">
        <v>2101</v>
      </c>
      <c r="H438" s="70" t="s">
        <v>2102</v>
      </c>
      <c r="I438" s="148"/>
      <c r="J438" s="71">
        <v>85.938426871662159</v>
      </c>
      <c r="K438" s="71">
        <v>3.948038295227803</v>
      </c>
      <c r="L438" s="71">
        <v>0.71713214071760334</v>
      </c>
      <c r="M438" s="71">
        <v>115.88013352144441</v>
      </c>
      <c r="N438" s="71">
        <v>155.4135969995678</v>
      </c>
      <c r="O438" s="71">
        <v>92.663498363874552</v>
      </c>
      <c r="P438" s="71">
        <v>41.646349000100678</v>
      </c>
      <c r="Q438" s="71">
        <v>7.8204250531903501</v>
      </c>
      <c r="R438" s="71">
        <v>0</v>
      </c>
      <c r="S438" s="71">
        <v>6.6692087249700007</v>
      </c>
      <c r="T438" s="72"/>
      <c r="U438" s="71">
        <v>10853519</v>
      </c>
      <c r="V438" s="71">
        <v>1958</v>
      </c>
      <c r="W438" s="71">
        <v>17</v>
      </c>
      <c r="X438" s="71">
        <v>23471</v>
      </c>
      <c r="Y438" s="71">
        <v>42976</v>
      </c>
      <c r="Z438" s="71">
        <v>50629</v>
      </c>
      <c r="AA438" s="71">
        <v>8337</v>
      </c>
      <c r="AB438" s="71">
        <v>101098</v>
      </c>
      <c r="AC438" s="71">
        <v>0</v>
      </c>
      <c r="AD438" s="71">
        <v>6.6692087249700007</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74.405000000000001</v>
      </c>
      <c r="BK438" s="71">
        <v>0</v>
      </c>
      <c r="BL438" s="71">
        <v>16.786999999999999</v>
      </c>
      <c r="BM438" s="71">
        <v>0</v>
      </c>
      <c r="BN438" s="72"/>
      <c r="BO438" s="71">
        <v>0</v>
      </c>
      <c r="BP438" s="71">
        <v>0</v>
      </c>
      <c r="BQ438" s="71">
        <v>3</v>
      </c>
      <c r="BR438" s="71">
        <v>0</v>
      </c>
      <c r="BS438" s="71">
        <v>3</v>
      </c>
      <c r="BT438" s="71">
        <v>0</v>
      </c>
      <c r="BU438"/>
      <c r="BV438" s="70">
        <v>85.724999999999994</v>
      </c>
      <c r="BW438" s="70">
        <v>0</v>
      </c>
      <c r="BX438" s="70">
        <v>5.4669999999999996</v>
      </c>
      <c r="BY438" s="70">
        <v>0</v>
      </c>
      <c r="BZ438" s="70">
        <v>0</v>
      </c>
      <c r="CA438" s="70">
        <v>0</v>
      </c>
      <c r="CB438" s="70">
        <v>0</v>
      </c>
      <c r="CC438" s="70">
        <v>0</v>
      </c>
      <c r="CD438" s="70">
        <v>0</v>
      </c>
    </row>
    <row r="439" spans="1:82">
      <c r="A439" s="70" t="s">
        <v>2112</v>
      </c>
      <c r="B439" s="70">
        <v>368</v>
      </c>
      <c r="C439" s="70">
        <v>11</v>
      </c>
      <c r="D439" s="70">
        <v>22</v>
      </c>
      <c r="E439" s="70">
        <v>2014</v>
      </c>
      <c r="F439" s="70" t="s">
        <v>181</v>
      </c>
      <c r="G439" s="70" t="s">
        <v>2101</v>
      </c>
      <c r="H439" s="70" t="s">
        <v>2102</v>
      </c>
      <c r="I439" s="148"/>
      <c r="J439" s="71">
        <v>88.700881720605523</v>
      </c>
      <c r="K439" s="71">
        <v>3.5598815692147681</v>
      </c>
      <c r="L439" s="71">
        <v>0.53877703372945418</v>
      </c>
      <c r="M439" s="71">
        <v>105.93576077094301</v>
      </c>
      <c r="N439" s="71">
        <v>136.6839549083507</v>
      </c>
      <c r="O439" s="71">
        <v>90.078402588534288</v>
      </c>
      <c r="P439" s="71">
        <v>42.847000857082527</v>
      </c>
      <c r="Q439" s="71">
        <v>7.5122123351607897</v>
      </c>
      <c r="R439" s="71">
        <v>0</v>
      </c>
      <c r="S439" s="71">
        <v>7.4018527575359991</v>
      </c>
      <c r="T439" s="72"/>
      <c r="U439" s="71">
        <v>12448627</v>
      </c>
      <c r="V439" s="71">
        <v>1553</v>
      </c>
      <c r="W439" s="71">
        <v>12</v>
      </c>
      <c r="X439" s="71">
        <v>23502</v>
      </c>
      <c r="Y439" s="71">
        <v>43504</v>
      </c>
      <c r="Z439" s="71">
        <v>51836</v>
      </c>
      <c r="AA439" s="71">
        <v>8533</v>
      </c>
      <c r="AB439" s="71">
        <v>101219</v>
      </c>
      <c r="AC439" s="71">
        <v>0</v>
      </c>
      <c r="AD439" s="71">
        <v>7.4018527575359991</v>
      </c>
      <c r="AE439" s="72"/>
      <c r="AF439" s="71"/>
      <c r="AG439" s="71"/>
      <c r="AH439" s="71"/>
      <c r="AI439" s="71"/>
      <c r="AJ439" s="71"/>
      <c r="AK439" s="71"/>
      <c r="AL439" s="71"/>
      <c r="AM439" s="71"/>
      <c r="AN439" s="71"/>
      <c r="AO439" s="71"/>
      <c r="AP439" s="71"/>
      <c r="AQ439" s="72"/>
      <c r="AR439" s="71">
        <v>1940</v>
      </c>
      <c r="AS439" s="71">
        <v>143</v>
      </c>
      <c r="AT439" s="71">
        <v>0</v>
      </c>
      <c r="AU439" s="71">
        <v>0</v>
      </c>
      <c r="AV439" s="71">
        <v>0</v>
      </c>
      <c r="AW439" s="71">
        <v>0</v>
      </c>
      <c r="AX439" s="71"/>
      <c r="AY439" s="72"/>
      <c r="AZ439" s="71">
        <v>7274.1</v>
      </c>
      <c r="BA439" s="71">
        <v>4199.4000000000005</v>
      </c>
      <c r="BB439" s="71">
        <v>0</v>
      </c>
      <c r="BC439" s="71">
        <v>0</v>
      </c>
      <c r="BD439" s="71">
        <v>0</v>
      </c>
      <c r="BE439" s="71">
        <v>0</v>
      </c>
      <c r="BF439" s="71"/>
      <c r="BG439" s="72"/>
      <c r="BH439" s="71">
        <v>0</v>
      </c>
      <c r="BI439" s="71">
        <v>0</v>
      </c>
      <c r="BJ439" s="71">
        <v>73.194999999999993</v>
      </c>
      <c r="BK439" s="71">
        <v>0</v>
      </c>
      <c r="BL439" s="71">
        <v>16.64</v>
      </c>
      <c r="BM439" s="71">
        <v>0</v>
      </c>
      <c r="BN439" s="72"/>
      <c r="BO439" s="71">
        <v>0</v>
      </c>
      <c r="BP439" s="71">
        <v>0</v>
      </c>
      <c r="BQ439" s="71">
        <v>3</v>
      </c>
      <c r="BR439" s="71">
        <v>0</v>
      </c>
      <c r="BS439" s="71">
        <v>3</v>
      </c>
      <c r="BT439" s="71">
        <v>0</v>
      </c>
      <c r="BU439"/>
      <c r="BV439" s="70">
        <v>84.311000000000007</v>
      </c>
      <c r="BW439" s="70">
        <v>0</v>
      </c>
      <c r="BX439" s="70">
        <v>5.524</v>
      </c>
      <c r="BY439" s="70">
        <v>0</v>
      </c>
      <c r="BZ439" s="70">
        <v>0</v>
      </c>
      <c r="CA439" s="70">
        <v>0</v>
      </c>
      <c r="CB439" s="70">
        <v>0</v>
      </c>
      <c r="CC439" s="70">
        <v>0</v>
      </c>
      <c r="CD439" s="70">
        <v>0</v>
      </c>
    </row>
    <row r="440" spans="1:82">
      <c r="A440" s="70" t="s">
        <v>2113</v>
      </c>
      <c r="B440" s="70">
        <v>369</v>
      </c>
      <c r="C440" s="70">
        <v>12</v>
      </c>
      <c r="D440" s="70">
        <v>22</v>
      </c>
      <c r="E440" s="70">
        <v>2015</v>
      </c>
      <c r="F440" s="70" t="s">
        <v>182</v>
      </c>
      <c r="G440" s="70" t="s">
        <v>2101</v>
      </c>
      <c r="H440" s="70" t="s">
        <v>2102</v>
      </c>
      <c r="I440" s="148"/>
      <c r="J440" s="71">
        <v>98.17673703337158</v>
      </c>
      <c r="K440" s="71">
        <v>3.4001426833863109</v>
      </c>
      <c r="L440" s="71">
        <v>0.59402141687091403</v>
      </c>
      <c r="M440" s="71">
        <v>111.01121543149949</v>
      </c>
      <c r="N440" s="71">
        <v>137.0267787404506</v>
      </c>
      <c r="O440" s="71">
        <v>88.479646101867687</v>
      </c>
      <c r="P440" s="71">
        <v>42.775321271332864</v>
      </c>
      <c r="Q440" s="71">
        <v>7.3677033409927404</v>
      </c>
      <c r="R440" s="71">
        <v>0</v>
      </c>
      <c r="S440" s="71">
        <v>6.4788564405600013</v>
      </c>
      <c r="T440" s="72"/>
      <c r="U440" s="71">
        <v>14796491</v>
      </c>
      <c r="V440" s="71">
        <v>1553</v>
      </c>
      <c r="W440" s="71">
        <v>12</v>
      </c>
      <c r="X440" s="71">
        <v>23502</v>
      </c>
      <c r="Y440" s="71">
        <v>44031</v>
      </c>
      <c r="Z440" s="71">
        <v>51406</v>
      </c>
      <c r="AA440" s="71">
        <v>8512</v>
      </c>
      <c r="AB440" s="71">
        <v>101408</v>
      </c>
      <c r="AC440" s="71">
        <v>0</v>
      </c>
      <c r="AD440" s="71">
        <v>6.4788564405600013</v>
      </c>
      <c r="AE440" s="72"/>
      <c r="AF440" s="71">
        <v>112051915.3922714</v>
      </c>
      <c r="AG440" s="71">
        <v>2808028.7182508009</v>
      </c>
      <c r="AH440" s="71">
        <v>125117.882132798</v>
      </c>
      <c r="AI440" s="71">
        <v>166193432.4409034</v>
      </c>
      <c r="AJ440" s="71">
        <v>207195948.29015139</v>
      </c>
      <c r="AK440" s="71">
        <v>0</v>
      </c>
      <c r="AL440" s="71">
        <v>0</v>
      </c>
      <c r="AM440" s="71">
        <v>13897541.009439239</v>
      </c>
      <c r="AN440" s="71">
        <v>0</v>
      </c>
      <c r="AO440" s="71">
        <v>0</v>
      </c>
      <c r="AP440" s="71">
        <v>502271983.73314905</v>
      </c>
      <c r="AQ440" s="72"/>
      <c r="AR440" s="71">
        <v>2162</v>
      </c>
      <c r="AS440" s="71">
        <v>214</v>
      </c>
      <c r="AT440" s="71">
        <v>0</v>
      </c>
      <c r="AU440" s="71">
        <v>0</v>
      </c>
      <c r="AV440" s="71">
        <v>0</v>
      </c>
      <c r="AW440" s="71">
        <v>0</v>
      </c>
      <c r="AX440" s="71"/>
      <c r="AY440" s="72"/>
      <c r="AZ440" s="71">
        <v>8220.2000000000007</v>
      </c>
      <c r="BA440" s="71">
        <v>5390.1</v>
      </c>
      <c r="BB440" s="71">
        <v>0</v>
      </c>
      <c r="BC440" s="71">
        <v>0</v>
      </c>
      <c r="BD440" s="71">
        <v>0</v>
      </c>
      <c r="BE440" s="71">
        <v>0</v>
      </c>
      <c r="BF440" s="71"/>
      <c r="BG440" s="72"/>
      <c r="BH440" s="71">
        <v>0</v>
      </c>
      <c r="BI440" s="71">
        <v>0</v>
      </c>
      <c r="BJ440" s="71">
        <v>67.123999999999995</v>
      </c>
      <c r="BK440" s="71">
        <v>0</v>
      </c>
      <c r="BL440" s="71">
        <v>15.185</v>
      </c>
      <c r="BM440" s="71">
        <v>0</v>
      </c>
      <c r="BN440" s="72"/>
      <c r="BO440" s="71">
        <v>0</v>
      </c>
      <c r="BP440" s="71">
        <v>0</v>
      </c>
      <c r="BQ440" s="71">
        <v>3</v>
      </c>
      <c r="BR440" s="71">
        <v>0</v>
      </c>
      <c r="BS440" s="71">
        <v>3</v>
      </c>
      <c r="BT440" s="71">
        <v>0</v>
      </c>
      <c r="BU440"/>
      <c r="BV440" s="70">
        <v>78.113</v>
      </c>
      <c r="BW440" s="70">
        <v>0</v>
      </c>
      <c r="BX440" s="70">
        <v>4.1959999999999997</v>
      </c>
      <c r="BY440" s="70">
        <v>0</v>
      </c>
      <c r="BZ440" s="70">
        <v>0</v>
      </c>
      <c r="CA440" s="70">
        <v>0</v>
      </c>
      <c r="CB440" s="70">
        <v>0</v>
      </c>
      <c r="CC440" s="70">
        <v>0</v>
      </c>
      <c r="CD440" s="70">
        <v>0</v>
      </c>
    </row>
    <row r="441" spans="1:82">
      <c r="A441" s="70" t="s">
        <v>2114</v>
      </c>
      <c r="B441" s="70">
        <v>370</v>
      </c>
      <c r="C441" s="70">
        <v>13</v>
      </c>
      <c r="D441" s="70">
        <v>22</v>
      </c>
      <c r="E441" s="70">
        <v>2016</v>
      </c>
      <c r="F441" s="70" t="s">
        <v>155</v>
      </c>
      <c r="G441" s="70" t="s">
        <v>2101</v>
      </c>
      <c r="H441" s="70" t="s">
        <v>2102</v>
      </c>
      <c r="I441" s="148"/>
      <c r="J441" s="71">
        <v>86.984472834270449</v>
      </c>
      <c r="K441" s="71">
        <v>3.3960294370494912</v>
      </c>
      <c r="L441" s="71">
        <v>0.69599739179901576</v>
      </c>
      <c r="M441" s="71">
        <v>97.153094767833366</v>
      </c>
      <c r="N441" s="71">
        <v>121.9776837795263</v>
      </c>
      <c r="O441" s="71">
        <v>87.712947985578751</v>
      </c>
      <c r="P441" s="71">
        <v>41.284560273713929</v>
      </c>
      <c r="Q441" s="71">
        <v>7.1723292681608752</v>
      </c>
      <c r="R441" s="71">
        <v>0</v>
      </c>
      <c r="S441" s="71">
        <v>6.2814711857800001</v>
      </c>
      <c r="T441" s="72"/>
      <c r="U441" s="71">
        <v>13705733</v>
      </c>
      <c r="V441" s="71">
        <v>1553</v>
      </c>
      <c r="W441" s="71">
        <v>12</v>
      </c>
      <c r="X441" s="71">
        <v>23502</v>
      </c>
      <c r="Y441" s="71">
        <v>44561</v>
      </c>
      <c r="Z441" s="71">
        <v>51587</v>
      </c>
      <c r="AA441" s="71">
        <v>8497</v>
      </c>
      <c r="AB441" s="71">
        <v>101545</v>
      </c>
      <c r="AC441" s="71">
        <v>0</v>
      </c>
      <c r="AD441" s="71">
        <v>6.2814711857800001</v>
      </c>
      <c r="AE441" s="72"/>
      <c r="AF441" s="71">
        <v>101163147.6105749</v>
      </c>
      <c r="AG441" s="71">
        <v>2699452.5224318812</v>
      </c>
      <c r="AH441" s="71">
        <v>108939.07479818611</v>
      </c>
      <c r="AI441" s="71">
        <v>155232027.84232771</v>
      </c>
      <c r="AJ441" s="71">
        <v>178765223.40311149</v>
      </c>
      <c r="AK441" s="71">
        <v>0</v>
      </c>
      <c r="AL441" s="71">
        <v>0</v>
      </c>
      <c r="AM441" s="71">
        <v>13927127.89704239</v>
      </c>
      <c r="AN441" s="71">
        <v>0</v>
      </c>
      <c r="AO441" s="71">
        <v>0</v>
      </c>
      <c r="AP441" s="71">
        <v>451895918.3502866</v>
      </c>
      <c r="AQ441" s="72"/>
      <c r="AR441" s="71">
        <v>2352</v>
      </c>
      <c r="AS441" s="71">
        <v>255</v>
      </c>
      <c r="AT441" s="71">
        <v>0</v>
      </c>
      <c r="AU441" s="71">
        <v>0</v>
      </c>
      <c r="AV441" s="71">
        <v>0</v>
      </c>
      <c r="AW441" s="71">
        <v>0</v>
      </c>
      <c r="AX441" s="71"/>
      <c r="AY441" s="72"/>
      <c r="AZ441" s="71">
        <v>9115.6</v>
      </c>
      <c r="BA441" s="71">
        <v>6128.5</v>
      </c>
      <c r="BB441" s="71">
        <v>0</v>
      </c>
      <c r="BC441" s="71">
        <v>0</v>
      </c>
      <c r="BD441" s="71">
        <v>0</v>
      </c>
      <c r="BE441" s="71">
        <v>0</v>
      </c>
      <c r="BF441" s="71"/>
      <c r="BG441" s="72"/>
      <c r="BH441" s="71">
        <v>0</v>
      </c>
      <c r="BI441" s="71">
        <v>0</v>
      </c>
      <c r="BJ441" s="71">
        <v>64.521000000000001</v>
      </c>
      <c r="BK441" s="71">
        <v>0</v>
      </c>
      <c r="BL441" s="71">
        <v>16.350999999999999</v>
      </c>
      <c r="BM441" s="71">
        <v>0</v>
      </c>
      <c r="BN441" s="72"/>
      <c r="BO441" s="71">
        <v>0</v>
      </c>
      <c r="BP441" s="71">
        <v>0</v>
      </c>
      <c r="BQ441" s="71">
        <v>3</v>
      </c>
      <c r="BR441" s="71">
        <v>0</v>
      </c>
      <c r="BS441" s="71">
        <v>3</v>
      </c>
      <c r="BT441" s="71">
        <v>0</v>
      </c>
      <c r="BU441"/>
      <c r="BV441" s="70">
        <v>75.69</v>
      </c>
      <c r="BW441" s="70">
        <v>0</v>
      </c>
      <c r="BX441" s="70">
        <v>5.1820000000000004</v>
      </c>
      <c r="BY441" s="70">
        <v>0</v>
      </c>
      <c r="BZ441" s="70">
        <v>0</v>
      </c>
      <c r="CA441" s="70">
        <v>0</v>
      </c>
      <c r="CB441" s="70">
        <v>0</v>
      </c>
      <c r="CC441" s="70">
        <v>0</v>
      </c>
      <c r="CD441" s="70">
        <v>0</v>
      </c>
    </row>
    <row r="442" spans="1:82">
      <c r="A442" s="70" t="s">
        <v>2115</v>
      </c>
      <c r="B442" s="70">
        <v>371</v>
      </c>
      <c r="C442" s="70">
        <v>14</v>
      </c>
      <c r="D442" s="70">
        <v>22</v>
      </c>
      <c r="E442" s="70">
        <v>2017</v>
      </c>
      <c r="F442" s="70" t="s">
        <v>156</v>
      </c>
      <c r="G442" s="70" t="s">
        <v>2101</v>
      </c>
      <c r="H442" s="70" t="s">
        <v>2102</v>
      </c>
      <c r="I442" s="148"/>
      <c r="J442" s="71">
        <v>90.154647626943898</v>
      </c>
      <c r="K442" s="71">
        <v>3.5374976083005394</v>
      </c>
      <c r="L442" s="71">
        <v>0.60890270405721747</v>
      </c>
      <c r="M442" s="71">
        <v>93.708423052946131</v>
      </c>
      <c r="N442" s="71">
        <v>134.25184527467312</v>
      </c>
      <c r="O442" s="71">
        <v>86.607828335362598</v>
      </c>
      <c r="P442" s="71">
        <v>41.578250848107125</v>
      </c>
      <c r="Q442" s="71">
        <v>6.9234392546520098</v>
      </c>
      <c r="R442" s="71">
        <v>0</v>
      </c>
      <c r="S442" s="71">
        <v>7.7248402690999987</v>
      </c>
      <c r="T442" s="72"/>
      <c r="U442" s="71">
        <v>15440824</v>
      </c>
      <c r="V442" s="71">
        <v>1553</v>
      </c>
      <c r="W442" s="71">
        <v>12</v>
      </c>
      <c r="X442" s="71">
        <v>23502</v>
      </c>
      <c r="Y442" s="71">
        <v>45326</v>
      </c>
      <c r="Z442" s="71">
        <v>51782</v>
      </c>
      <c r="AA442" s="71">
        <v>8612</v>
      </c>
      <c r="AB442" s="71">
        <v>101364</v>
      </c>
      <c r="AC442" s="71">
        <v>0</v>
      </c>
      <c r="AD442" s="71">
        <v>7.7248402690999987</v>
      </c>
      <c r="AE442" s="72"/>
      <c r="AF442" s="71">
        <v>107414862.3922092</v>
      </c>
      <c r="AG442" s="71">
        <v>2800975.51230156</v>
      </c>
      <c r="AH442" s="71">
        <v>130208.33567871081</v>
      </c>
      <c r="AI442" s="71">
        <v>155594562.51260361</v>
      </c>
      <c r="AJ442" s="71">
        <v>197595053.5787797</v>
      </c>
      <c r="AK442" s="71">
        <v>0</v>
      </c>
      <c r="AL442" s="71">
        <v>0</v>
      </c>
      <c r="AM442" s="71">
        <v>13924056.644830201</v>
      </c>
      <c r="AN442" s="71">
        <v>0</v>
      </c>
      <c r="AO442" s="71">
        <v>0</v>
      </c>
      <c r="AP442" s="71">
        <v>477459718.976403</v>
      </c>
      <c r="AQ442" s="72"/>
      <c r="AR442" s="71">
        <v>2506</v>
      </c>
      <c r="AS442" s="71">
        <v>278</v>
      </c>
      <c r="AT442" s="71">
        <v>0</v>
      </c>
      <c r="AU442" s="71">
        <v>0</v>
      </c>
      <c r="AV442" s="71">
        <v>0</v>
      </c>
      <c r="AW442" s="71">
        <v>0</v>
      </c>
      <c r="AX442" s="71"/>
      <c r="AY442" s="72"/>
      <c r="AZ442" s="71">
        <v>9822.6999999999989</v>
      </c>
      <c r="BA442" s="71">
        <v>6445.2</v>
      </c>
      <c r="BB442" s="71">
        <v>0</v>
      </c>
      <c r="BC442" s="71">
        <v>0</v>
      </c>
      <c r="BD442" s="71">
        <v>0</v>
      </c>
      <c r="BE442" s="71">
        <v>0</v>
      </c>
      <c r="BF442" s="71"/>
      <c r="BG442" s="72"/>
      <c r="BH442" s="71">
        <v>0</v>
      </c>
      <c r="BI442" s="71">
        <v>0</v>
      </c>
      <c r="BJ442" s="71">
        <v>61.307000000000002</v>
      </c>
      <c r="BK442" s="71">
        <v>0</v>
      </c>
      <c r="BL442" s="71">
        <v>16.887</v>
      </c>
      <c r="BM442" s="71">
        <v>0</v>
      </c>
      <c r="BN442" s="72"/>
      <c r="BO442" s="71">
        <v>0</v>
      </c>
      <c r="BP442" s="71">
        <v>0</v>
      </c>
      <c r="BQ442" s="71">
        <v>3</v>
      </c>
      <c r="BR442" s="71">
        <v>0</v>
      </c>
      <c r="BS442" s="71">
        <v>3</v>
      </c>
      <c r="BT442" s="71">
        <v>0</v>
      </c>
      <c r="BU442"/>
      <c r="BV442" s="70">
        <v>72.325000000000003</v>
      </c>
      <c r="BW442" s="70">
        <v>0</v>
      </c>
      <c r="BX442" s="70">
        <v>5.8689999999999998</v>
      </c>
      <c r="BY442" s="70">
        <v>0</v>
      </c>
      <c r="BZ442" s="70">
        <v>0</v>
      </c>
      <c r="CA442" s="70">
        <v>0</v>
      </c>
      <c r="CB442" s="70">
        <v>0</v>
      </c>
      <c r="CC442" s="70">
        <v>0</v>
      </c>
      <c r="CD442" s="70">
        <v>0</v>
      </c>
    </row>
    <row r="443" spans="1:82">
      <c r="A443" s="70" t="s">
        <v>2116</v>
      </c>
      <c r="B443" s="70">
        <v>372</v>
      </c>
      <c r="C443" s="70">
        <v>15</v>
      </c>
      <c r="D443" s="70">
        <v>22</v>
      </c>
      <c r="E443" s="70">
        <v>2018</v>
      </c>
      <c r="F443" s="70" t="s">
        <v>183</v>
      </c>
      <c r="G443" s="70" t="s">
        <v>2101</v>
      </c>
      <c r="H443" s="70" t="s">
        <v>2102</v>
      </c>
      <c r="I443" s="148"/>
      <c r="J443" s="71">
        <v>80.042273278215717</v>
      </c>
      <c r="K443" s="71">
        <v>3.3261460653601089</v>
      </c>
      <c r="L443" s="71">
        <v>0.57043042168906688</v>
      </c>
      <c r="M443" s="71">
        <v>92.647054230555881</v>
      </c>
      <c r="N443" s="71">
        <v>127.76901250852654</v>
      </c>
      <c r="O443" s="71">
        <v>85.801217999718403</v>
      </c>
      <c r="P443" s="71">
        <v>40.705502094113825</v>
      </c>
      <c r="Q443" s="71">
        <v>6.4157882397440398</v>
      </c>
      <c r="R443" s="71">
        <v>0</v>
      </c>
      <c r="S443" s="71">
        <v>7.90841816982</v>
      </c>
      <c r="T443" s="72"/>
      <c r="U443" s="71">
        <v>14585782</v>
      </c>
      <c r="V443" s="71">
        <v>1553</v>
      </c>
      <c r="W443" s="71">
        <v>12</v>
      </c>
      <c r="X443" s="71">
        <v>23502</v>
      </c>
      <c r="Y443" s="71">
        <v>45781</v>
      </c>
      <c r="Z443" s="71">
        <v>52282</v>
      </c>
      <c r="AA443" s="71">
        <v>8516</v>
      </c>
      <c r="AB443" s="71">
        <v>101226</v>
      </c>
      <c r="AC443" s="71">
        <v>0</v>
      </c>
      <c r="AD443" s="71">
        <v>7.90841816982</v>
      </c>
      <c r="AE443" s="72"/>
      <c r="AF443" s="71">
        <v>97087865.057010055</v>
      </c>
      <c r="AG443" s="71">
        <v>2529447.8983800351</v>
      </c>
      <c r="AH443" s="71">
        <v>124274.2582323122</v>
      </c>
      <c r="AI443" s="71">
        <v>151623304.71951789</v>
      </c>
      <c r="AJ443" s="71">
        <v>200579445.4896242</v>
      </c>
      <c r="AK443" s="71">
        <v>0</v>
      </c>
      <c r="AL443" s="71">
        <v>0</v>
      </c>
      <c r="AM443" s="71">
        <v>13933871.332897371</v>
      </c>
      <c r="AN443" s="71">
        <v>0</v>
      </c>
      <c r="AO443" s="71">
        <v>0</v>
      </c>
      <c r="AP443" s="71">
        <v>465878208.75566185</v>
      </c>
      <c r="AQ443" s="72"/>
      <c r="AR443" s="71">
        <v>2647</v>
      </c>
      <c r="AS443" s="71">
        <v>315</v>
      </c>
      <c r="AT443" s="71">
        <v>0</v>
      </c>
      <c r="AU443" s="71">
        <v>0</v>
      </c>
      <c r="AV443" s="71">
        <v>0</v>
      </c>
      <c r="AW443" s="71">
        <v>0</v>
      </c>
      <c r="AX443" s="71"/>
      <c r="AY443" s="72"/>
      <c r="AZ443" s="71">
        <v>10532.300000000005</v>
      </c>
      <c r="BA443" s="71">
        <v>7124.7</v>
      </c>
      <c r="BB443" s="71">
        <v>0</v>
      </c>
      <c r="BC443" s="71">
        <v>0</v>
      </c>
      <c r="BD443" s="71">
        <v>0</v>
      </c>
      <c r="BE443" s="71">
        <v>0</v>
      </c>
      <c r="BF443" s="71"/>
      <c r="BG443" s="72"/>
      <c r="BH443" s="71">
        <v>0</v>
      </c>
      <c r="BI443" s="71">
        <v>0</v>
      </c>
      <c r="BJ443" s="71">
        <v>58.024000000000001</v>
      </c>
      <c r="BK443" s="71">
        <v>0</v>
      </c>
      <c r="BL443" s="71">
        <v>16.001000000000001</v>
      </c>
      <c r="BM443" s="71">
        <v>0</v>
      </c>
      <c r="BN443" s="72"/>
      <c r="BO443" s="71">
        <v>0</v>
      </c>
      <c r="BP443" s="71">
        <v>0</v>
      </c>
      <c r="BQ443" s="71">
        <v>3</v>
      </c>
      <c r="BR443" s="71">
        <v>0</v>
      </c>
      <c r="BS443" s="71">
        <v>3</v>
      </c>
      <c r="BT443" s="71">
        <v>0</v>
      </c>
      <c r="BU443"/>
      <c r="BV443" s="70">
        <v>68.144999999999996</v>
      </c>
      <c r="BW443" s="70">
        <v>0</v>
      </c>
      <c r="BX443" s="70">
        <v>5.88</v>
      </c>
      <c r="BY443" s="70">
        <v>0</v>
      </c>
      <c r="BZ443" s="70">
        <v>0</v>
      </c>
      <c r="CA443" s="70">
        <v>0</v>
      </c>
      <c r="CB443" s="70">
        <v>0</v>
      </c>
      <c r="CC443" s="70">
        <v>0</v>
      </c>
      <c r="CD443" s="70">
        <v>0</v>
      </c>
    </row>
    <row r="444" spans="1:82">
      <c r="A444" s="70" t="s">
        <v>2117</v>
      </c>
      <c r="B444" s="70">
        <v>373</v>
      </c>
      <c r="C444" s="70">
        <v>16</v>
      </c>
      <c r="D444" s="70">
        <v>22</v>
      </c>
      <c r="E444" s="70">
        <v>2019</v>
      </c>
      <c r="F444" s="70" t="s">
        <v>158</v>
      </c>
      <c r="G444" s="1064" t="s">
        <v>2101</v>
      </c>
      <c r="H444" s="70" t="s">
        <v>2102</v>
      </c>
      <c r="I444" s="148"/>
      <c r="J444" s="71">
        <v>79.20994446023991</v>
      </c>
      <c r="K444" s="71">
        <v>2.9364425029211878</v>
      </c>
      <c r="L444" s="71">
        <v>0.57523233855099132</v>
      </c>
      <c r="M444" s="71">
        <v>87.723142978893748</v>
      </c>
      <c r="N444" s="71">
        <v>112.39345224918877</v>
      </c>
      <c r="O444" s="71">
        <v>83.123689319379594</v>
      </c>
      <c r="P444" s="71">
        <v>41.176225120638925</v>
      </c>
      <c r="Q444" s="71">
        <v>6.2343366396495501</v>
      </c>
      <c r="R444" s="71">
        <v>0</v>
      </c>
      <c r="S444" s="71">
        <v>9.3055704112799997</v>
      </c>
      <c r="T444" s="72"/>
      <c r="U444" s="71">
        <v>15085318</v>
      </c>
      <c r="V444" s="71">
        <v>1553</v>
      </c>
      <c r="W444" s="71">
        <v>12</v>
      </c>
      <c r="X444" s="71">
        <v>23502</v>
      </c>
      <c r="Y444" s="71">
        <v>46325</v>
      </c>
      <c r="Z444" s="71">
        <v>52041</v>
      </c>
      <c r="AA444" s="71">
        <v>8550</v>
      </c>
      <c r="AB444" s="71">
        <v>101026</v>
      </c>
      <c r="AC444" s="71">
        <v>0</v>
      </c>
      <c r="AD444" s="71">
        <v>9.3055704112799997</v>
      </c>
      <c r="AE444" s="72"/>
      <c r="AF444" s="71">
        <v>98218006.860818028</v>
      </c>
      <c r="AG444" s="71">
        <v>2362077.038298144</v>
      </c>
      <c r="AH444" s="71">
        <v>131769.44842914911</v>
      </c>
      <c r="AI444" s="71">
        <v>149552954.53493169</v>
      </c>
      <c r="AJ444" s="71">
        <v>178489577.1954281</v>
      </c>
      <c r="AK444" s="71">
        <v>0</v>
      </c>
      <c r="AL444" s="71">
        <v>0</v>
      </c>
      <c r="AM444" s="71">
        <v>13758980.676679181</v>
      </c>
      <c r="AN444" s="71">
        <v>0</v>
      </c>
      <c r="AO444" s="71">
        <v>0</v>
      </c>
      <c r="AP444" s="71">
        <v>442513365.75458431</v>
      </c>
      <c r="AQ444" s="72"/>
      <c r="AR444" s="71">
        <v>2776</v>
      </c>
      <c r="AS444" s="71">
        <v>351</v>
      </c>
      <c r="AT444" s="71">
        <v>0</v>
      </c>
      <c r="AU444" s="71">
        <v>0</v>
      </c>
      <c r="AV444" s="71">
        <v>0</v>
      </c>
      <c r="AW444" s="71">
        <v>0</v>
      </c>
      <c r="AX444" s="71"/>
      <c r="AY444" s="72"/>
      <c r="AZ444" s="71">
        <v>11154.699999999981</v>
      </c>
      <c r="BA444" s="71">
        <v>8702.5999999999931</v>
      </c>
      <c r="BB444" s="71">
        <v>0</v>
      </c>
      <c r="BC444" s="71">
        <v>0</v>
      </c>
      <c r="BD444" s="71">
        <v>0</v>
      </c>
      <c r="BE444" s="71">
        <v>0</v>
      </c>
      <c r="BF444" s="71"/>
      <c r="BG444" s="72"/>
      <c r="BH444" s="71">
        <v>0</v>
      </c>
      <c r="BI444" s="71">
        <v>0</v>
      </c>
      <c r="BJ444" s="71">
        <v>55.052999999999997</v>
      </c>
      <c r="BK444" s="71">
        <v>0</v>
      </c>
      <c r="BL444" s="71">
        <v>16.091000000000001</v>
      </c>
      <c r="BM444" s="71">
        <v>0</v>
      </c>
      <c r="BN444" s="72"/>
      <c r="BO444" s="71">
        <v>0</v>
      </c>
      <c r="BP444" s="71">
        <v>0</v>
      </c>
      <c r="BQ444" s="71">
        <v>3</v>
      </c>
      <c r="BR444" s="71">
        <v>0</v>
      </c>
      <c r="BS444" s="71">
        <v>3</v>
      </c>
      <c r="BT444" s="71">
        <v>0</v>
      </c>
      <c r="BU444"/>
      <c r="BV444" s="70">
        <v>64.828999999999994</v>
      </c>
      <c r="BW444" s="70">
        <v>0</v>
      </c>
      <c r="BX444" s="70">
        <v>6.3150000000000004</v>
      </c>
      <c r="BY444" s="70">
        <v>0</v>
      </c>
      <c r="BZ444" s="70">
        <v>0</v>
      </c>
      <c r="CA444" s="70">
        <v>0</v>
      </c>
      <c r="CB444" s="70">
        <v>0</v>
      </c>
      <c r="CC444" s="70">
        <v>0</v>
      </c>
      <c r="CD444" s="70">
        <v>0</v>
      </c>
    </row>
    <row r="445" spans="1:82">
      <c r="A445" s="70" t="s">
        <v>2118</v>
      </c>
      <c r="B445" s="70">
        <v>374</v>
      </c>
      <c r="C445" s="70">
        <v>17</v>
      </c>
      <c r="D445" s="70">
        <v>22</v>
      </c>
      <c r="E445" s="70">
        <v>2020</v>
      </c>
      <c r="F445" s="70" t="s">
        <v>159</v>
      </c>
      <c r="G445" s="1064" t="s">
        <v>2101</v>
      </c>
      <c r="H445" s="70" t="s">
        <v>2102</v>
      </c>
      <c r="I445" s="148"/>
      <c r="J445" s="71">
        <v>82.283833700258683</v>
      </c>
      <c r="K445" s="71">
        <v>3.2866231822687193</v>
      </c>
      <c r="L445" s="71">
        <v>0.47035833696349949</v>
      </c>
      <c r="M445" s="71">
        <v>79.481494621581405</v>
      </c>
      <c r="N445" s="71">
        <v>118.07878959672183</v>
      </c>
      <c r="O445" s="71">
        <v>73.198954940506638</v>
      </c>
      <c r="P445" s="71">
        <v>38.979845098405363</v>
      </c>
      <c r="Q445" s="71">
        <v>5.9321563026121202</v>
      </c>
      <c r="R445" s="71">
        <v>0</v>
      </c>
      <c r="S445" s="71">
        <v>7.5832158008000006</v>
      </c>
      <c r="T445" s="72"/>
      <c r="U445" s="71">
        <v>14731345</v>
      </c>
      <c r="V445" s="71">
        <v>1587</v>
      </c>
      <c r="W445" s="71">
        <v>10</v>
      </c>
      <c r="X445" s="71">
        <v>23502</v>
      </c>
      <c r="Y445" s="71">
        <v>46735</v>
      </c>
      <c r="Z445" s="71">
        <v>52306</v>
      </c>
      <c r="AA445" s="71">
        <v>8603</v>
      </c>
      <c r="AB445" s="71">
        <v>100612</v>
      </c>
      <c r="AC445" s="71">
        <v>0</v>
      </c>
      <c r="AD445" s="71">
        <v>7.5832158008000006</v>
      </c>
      <c r="AE445" s="72"/>
      <c r="AF445" s="71">
        <v>103244110.9790618</v>
      </c>
      <c r="AG445" s="71">
        <v>2506645.3927812171</v>
      </c>
      <c r="AH445" s="71">
        <v>110923.88250319262</v>
      </c>
      <c r="AI445" s="71">
        <v>135705380.43083626</v>
      </c>
      <c r="AJ445" s="71">
        <v>203190624.91958931</v>
      </c>
      <c r="AK445" s="71"/>
      <c r="AL445" s="71"/>
      <c r="AM445" s="71">
        <v>13130983.822634479</v>
      </c>
      <c r="AN445" s="71"/>
      <c r="AO445" s="71"/>
      <c r="AP445" s="71">
        <v>457888669.42740619</v>
      </c>
      <c r="AQ445" s="72"/>
      <c r="AR445" s="71">
        <v>2865</v>
      </c>
      <c r="AS445" s="71">
        <v>352</v>
      </c>
      <c r="AT445" s="71">
        <v>0</v>
      </c>
      <c r="AU445" s="71">
        <v>0</v>
      </c>
      <c r="AV445" s="71">
        <v>0</v>
      </c>
      <c r="AW445" s="71">
        <v>0</v>
      </c>
      <c r="AX445" s="71"/>
      <c r="AY445" s="72"/>
      <c r="AZ445" s="71">
        <v>11613.29999999997</v>
      </c>
      <c r="BA445" s="71">
        <v>10692.599999999989</v>
      </c>
      <c r="BB445" s="71">
        <v>0</v>
      </c>
      <c r="BC445" s="71">
        <v>0</v>
      </c>
      <c r="BD445" s="71">
        <v>0</v>
      </c>
      <c r="BE445" s="71">
        <v>0</v>
      </c>
      <c r="BF445" s="71"/>
      <c r="BG445" s="72"/>
      <c r="BH445" s="71">
        <v>0</v>
      </c>
      <c r="BI445" s="71">
        <v>0</v>
      </c>
      <c r="BJ445" s="71">
        <v>51.222999999999999</v>
      </c>
      <c r="BK445" s="71">
        <v>0</v>
      </c>
      <c r="BL445" s="71">
        <v>14.805</v>
      </c>
      <c r="BM445" s="71">
        <v>0</v>
      </c>
      <c r="BN445" s="72"/>
      <c r="BO445" s="71">
        <v>0</v>
      </c>
      <c r="BP445" s="71">
        <v>0</v>
      </c>
      <c r="BQ445" s="71">
        <v>3</v>
      </c>
      <c r="BR445" s="71">
        <v>0</v>
      </c>
      <c r="BS445" s="71">
        <v>3</v>
      </c>
      <c r="BT445" s="71">
        <v>0</v>
      </c>
      <c r="BU445"/>
      <c r="BV445" s="70">
        <v>59.99</v>
      </c>
      <c r="BW445" s="70">
        <v>0</v>
      </c>
      <c r="BX445" s="70">
        <v>6.0380000000000003</v>
      </c>
      <c r="BY445" s="70">
        <v>0</v>
      </c>
      <c r="BZ445" s="70">
        <v>0</v>
      </c>
      <c r="CA445" s="70">
        <v>0</v>
      </c>
      <c r="CB445" s="70">
        <v>0</v>
      </c>
      <c r="CC445" s="70">
        <v>0</v>
      </c>
      <c r="CD445" s="70">
        <v>0</v>
      </c>
    </row>
    <row r="446" spans="1:82">
      <c r="A446" s="70" t="s">
        <v>2119</v>
      </c>
      <c r="B446" s="70">
        <v>374</v>
      </c>
      <c r="C446" s="70">
        <v>18</v>
      </c>
      <c r="D446" s="70">
        <v>22</v>
      </c>
      <c r="E446" s="70">
        <v>2021</v>
      </c>
      <c r="F446" s="70" t="s">
        <v>160</v>
      </c>
      <c r="G446" s="70" t="s">
        <v>2101</v>
      </c>
      <c r="H446" s="70" t="s">
        <v>2102</v>
      </c>
      <c r="I446" s="148"/>
      <c r="J446" s="71">
        <v>87.803996938172702</v>
      </c>
      <c r="K446" s="71">
        <v>3.6594610953996898</v>
      </c>
      <c r="L446" s="71">
        <v>0.43246587373562617</v>
      </c>
      <c r="M446" s="71">
        <v>90.094063748866503</v>
      </c>
      <c r="N446" s="71">
        <v>116.84636113577137</v>
      </c>
      <c r="O446" s="71">
        <v>71.073281447381262</v>
      </c>
      <c r="P446" s="71">
        <v>40.202468868884992</v>
      </c>
      <c r="Q446" s="71">
        <v>5.8382436428844198</v>
      </c>
      <c r="R446" s="71">
        <v>0</v>
      </c>
      <c r="S446" s="71">
        <v>7.5001005532000002</v>
      </c>
      <c r="T446" s="72"/>
      <c r="U446" s="71">
        <v>18160200</v>
      </c>
      <c r="V446" s="71">
        <v>1587</v>
      </c>
      <c r="W446" s="71">
        <v>10</v>
      </c>
      <c r="X446" s="71">
        <v>23502</v>
      </c>
      <c r="Y446" s="71">
        <v>46898</v>
      </c>
      <c r="Z446" s="71">
        <v>52293</v>
      </c>
      <c r="AA446" s="71">
        <v>8652</v>
      </c>
      <c r="AB446" s="71">
        <v>99992</v>
      </c>
      <c r="AC446" s="71">
        <v>0</v>
      </c>
      <c r="AD446" s="71">
        <v>7.5001005532000002</v>
      </c>
      <c r="AE446" s="72"/>
      <c r="AF446" s="71">
        <v>110965019.68237479</v>
      </c>
      <c r="AG446" s="71">
        <v>2821509.0952900085</v>
      </c>
      <c r="AH446" s="71">
        <v>97676.563174292358</v>
      </c>
      <c r="AI446" s="71">
        <v>151958789.11927944</v>
      </c>
      <c r="AJ446" s="71">
        <v>179000204.32861671</v>
      </c>
      <c r="AK446" s="71">
        <v>0</v>
      </c>
      <c r="AL446" s="71">
        <v>0</v>
      </c>
      <c r="AM446" s="71">
        <v>13125338.669677829</v>
      </c>
      <c r="AN446" s="71">
        <v>0</v>
      </c>
      <c r="AO446" s="71">
        <v>0</v>
      </c>
      <c r="AP446" s="71">
        <v>457968537.45841312</v>
      </c>
      <c r="AQ446" s="72"/>
      <c r="AR446" s="71">
        <v>2993</v>
      </c>
      <c r="AS446" s="71">
        <v>355</v>
      </c>
      <c r="AT446" s="71">
        <v>0</v>
      </c>
      <c r="AU446" s="71">
        <v>0</v>
      </c>
      <c r="AV446" s="71">
        <v>0</v>
      </c>
      <c r="AW446" s="71">
        <v>0</v>
      </c>
      <c r="AX446" s="71"/>
      <c r="AY446" s="72"/>
      <c r="AZ446" s="71">
        <v>12357.399999999971</v>
      </c>
      <c r="BA446" s="71">
        <v>10782.79999999999</v>
      </c>
      <c r="BB446" s="71">
        <v>0</v>
      </c>
      <c r="BC446" s="71">
        <v>0</v>
      </c>
      <c r="BD446" s="71">
        <v>0</v>
      </c>
      <c r="BE446" s="71">
        <v>0</v>
      </c>
      <c r="BF446" s="71"/>
      <c r="BG446" s="72"/>
      <c r="BH446" s="71">
        <v>0</v>
      </c>
      <c r="BI446" s="71">
        <v>0</v>
      </c>
      <c r="BJ446" s="71">
        <v>46.152999999999999</v>
      </c>
      <c r="BK446" s="71">
        <v>0</v>
      </c>
      <c r="BL446" s="71">
        <v>20.140999999999998</v>
      </c>
      <c r="BM446" s="71">
        <v>0</v>
      </c>
      <c r="BN446" s="72"/>
      <c r="BO446" s="71">
        <v>0</v>
      </c>
      <c r="BP446" s="71">
        <v>0</v>
      </c>
      <c r="BQ446" s="71">
        <v>3</v>
      </c>
      <c r="BR446" s="71">
        <v>0</v>
      </c>
      <c r="BS446" s="71">
        <v>4</v>
      </c>
      <c r="BT446" s="71">
        <v>0</v>
      </c>
      <c r="BU446"/>
      <c r="BV446" s="70">
        <v>60.832000000000001</v>
      </c>
      <c r="BW446" s="70">
        <v>0</v>
      </c>
      <c r="BX446" s="70">
        <v>5.4619999999999997</v>
      </c>
      <c r="BY446" s="70">
        <v>0</v>
      </c>
      <c r="BZ446" s="70">
        <v>0</v>
      </c>
      <c r="CA446" s="70">
        <v>0</v>
      </c>
      <c r="CB446" s="70">
        <v>0</v>
      </c>
      <c r="CC446" s="70">
        <v>0</v>
      </c>
      <c r="CD446" s="70">
        <v>0</v>
      </c>
    </row>
    <row r="447" spans="1:82">
      <c r="A447" s="70" t="s">
        <v>2120</v>
      </c>
      <c r="B447" s="70">
        <v>374</v>
      </c>
      <c r="C447" s="70">
        <v>19</v>
      </c>
      <c r="D447" s="70">
        <v>22</v>
      </c>
      <c r="E447" s="70">
        <v>2022</v>
      </c>
      <c r="F447" s="70" t="s">
        <v>161</v>
      </c>
      <c r="G447" s="70" t="s">
        <v>2101</v>
      </c>
      <c r="H447" s="70" t="s">
        <v>2102</v>
      </c>
      <c r="I447" s="148"/>
      <c r="J447" s="71">
        <v>75.642934800389583</v>
      </c>
      <c r="K447" s="71">
        <v>3.533377109546795</v>
      </c>
      <c r="L447" s="71">
        <v>0.35577491099584441</v>
      </c>
      <c r="M447" s="71">
        <v>86.777185522390965</v>
      </c>
      <c r="N447" s="71">
        <v>119.81288856305446</v>
      </c>
      <c r="O447" s="71">
        <v>74.789751589180312</v>
      </c>
      <c r="P447" s="71">
        <v>40.083952856299007</v>
      </c>
      <c r="Q447" s="71">
        <v>5.8730320980342476</v>
      </c>
      <c r="R447" s="71">
        <v>0</v>
      </c>
      <c r="S447" s="71">
        <v>9.313255893760001</v>
      </c>
      <c r="T447" s="72"/>
      <c r="U447" s="71">
        <v>16843776</v>
      </c>
      <c r="V447" s="71">
        <v>1587</v>
      </c>
      <c r="W447" s="71">
        <v>10</v>
      </c>
      <c r="X447" s="71">
        <v>23502</v>
      </c>
      <c r="Y447" s="71">
        <v>47507</v>
      </c>
      <c r="Z447" s="71">
        <v>52282</v>
      </c>
      <c r="AA447" s="71">
        <v>8758</v>
      </c>
      <c r="AB447" s="71">
        <v>99763</v>
      </c>
      <c r="AC447" s="71">
        <v>0</v>
      </c>
      <c r="AD447" s="71">
        <v>9.313255893760001</v>
      </c>
      <c r="AE447" s="72"/>
      <c r="AF447" s="71">
        <v>93626592.882614776</v>
      </c>
      <c r="AG447" s="71">
        <v>2829611.7157950029</v>
      </c>
      <c r="AH447" s="71">
        <v>96684.823464648493</v>
      </c>
      <c r="AI447" s="71">
        <v>143723598.69759989</v>
      </c>
      <c r="AJ447" s="71">
        <v>199318627.0171766</v>
      </c>
      <c r="AK447" s="71">
        <v>0</v>
      </c>
      <c r="AL447" s="71">
        <v>0</v>
      </c>
      <c r="AM447" s="71">
        <v>12882126.27193707</v>
      </c>
      <c r="AN447" s="71">
        <v>0</v>
      </c>
      <c r="AO447" s="71">
        <v>0</v>
      </c>
      <c r="AP447" s="71">
        <v>452477241.40858799</v>
      </c>
      <c r="AQ447" s="72"/>
      <c r="AR447" s="71">
        <v>3148</v>
      </c>
      <c r="AS447" s="71">
        <v>357</v>
      </c>
      <c r="AT447" s="71">
        <v>0</v>
      </c>
      <c r="AU447" s="71">
        <v>0</v>
      </c>
      <c r="AV447" s="71">
        <v>0</v>
      </c>
      <c r="AW447" s="71">
        <v>0</v>
      </c>
      <c r="AX447" s="71"/>
      <c r="AY447" s="72"/>
      <c r="AZ447" s="71">
        <v>13309.599999999946</v>
      </c>
      <c r="BA447" s="71">
        <v>12564.599999999995</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2121</v>
      </c>
      <c r="B448" s="70">
        <v>374</v>
      </c>
      <c r="C448" s="70">
        <v>20</v>
      </c>
      <c r="D448" s="70">
        <v>22</v>
      </c>
      <c r="E448" s="70">
        <v>2023</v>
      </c>
      <c r="F448" s="70" t="s">
        <v>1539</v>
      </c>
      <c r="G448" s="70" t="s">
        <v>2101</v>
      </c>
      <c r="H448" s="70" t="s">
        <v>2102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3296</v>
      </c>
      <c r="AS448" s="71">
        <v>357</v>
      </c>
      <c r="AT448" s="71">
        <v>0</v>
      </c>
      <c r="AU448" s="71">
        <v>0</v>
      </c>
      <c r="AV448" s="71">
        <v>0</v>
      </c>
      <c r="AW448" s="71">
        <v>0</v>
      </c>
      <c r="AX448" s="71"/>
      <c r="AY448" s="72"/>
      <c r="AZ448" s="71">
        <v>14144.69999999993</v>
      </c>
      <c r="BA448" s="71">
        <v>12564.599999999995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2122</v>
      </c>
      <c r="B449" s="70">
        <v>374</v>
      </c>
      <c r="C449" s="70">
        <v>21</v>
      </c>
      <c r="D449" s="70">
        <v>22</v>
      </c>
      <c r="E449" s="70">
        <v>2024</v>
      </c>
      <c r="F449" s="70" t="s">
        <v>1554</v>
      </c>
      <c r="G449" s="70" t="s">
        <v>2101</v>
      </c>
      <c r="H449" s="70" t="s">
        <v>2102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2123</v>
      </c>
      <c r="B450" s="70">
        <v>171</v>
      </c>
      <c r="C450" s="70">
        <v>1</v>
      </c>
      <c r="D450" s="70">
        <v>11</v>
      </c>
      <c r="E450" s="70">
        <v>1990</v>
      </c>
      <c r="F450" s="70" t="s">
        <v>787</v>
      </c>
      <c r="G450" s="70" t="s">
        <v>2124</v>
      </c>
      <c r="H450" s="70" t="s">
        <v>2125</v>
      </c>
      <c r="I450" s="148"/>
      <c r="J450" s="71">
        <v>82.281397359062197</v>
      </c>
      <c r="K450" s="71">
        <v>2.7473643610818139</v>
      </c>
      <c r="L450" s="71">
        <v>1.5072952229631751</v>
      </c>
      <c r="M450" s="71">
        <v>39.627908543619313</v>
      </c>
      <c r="N450" s="71">
        <v>78.235653391791729</v>
      </c>
      <c r="O450" s="71">
        <v>69.723279051710392</v>
      </c>
      <c r="P450" s="71">
        <v>42.848124661973053</v>
      </c>
      <c r="Q450" s="71">
        <v>6.6988745352669801</v>
      </c>
      <c r="R450" s="71">
        <v>0</v>
      </c>
      <c r="S450" s="71">
        <v>11.547464717077631</v>
      </c>
      <c r="T450" s="72"/>
      <c r="U450" s="71">
        <v>12017487</v>
      </c>
      <c r="V450" s="71">
        <v>1340</v>
      </c>
      <c r="W450" s="71">
        <v>19</v>
      </c>
      <c r="X450" s="71">
        <v>17847</v>
      </c>
      <c r="Y450" s="71">
        <v>31683</v>
      </c>
      <c r="Z450" s="71">
        <v>28678</v>
      </c>
      <c r="AA450" s="71">
        <v>10404</v>
      </c>
      <c r="AB450" s="71">
        <v>108767</v>
      </c>
      <c r="AC450" s="71">
        <v>0</v>
      </c>
      <c r="AD450" s="71">
        <v>11.547464717077631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2126</v>
      </c>
      <c r="B451" s="70">
        <v>172</v>
      </c>
      <c r="C451" s="70">
        <v>2</v>
      </c>
      <c r="D451" s="70">
        <v>11</v>
      </c>
      <c r="E451" s="70">
        <v>2005</v>
      </c>
      <c r="F451" s="70" t="s">
        <v>789</v>
      </c>
      <c r="G451" s="70" t="s">
        <v>2124</v>
      </c>
      <c r="H451" s="70" t="s">
        <v>2125</v>
      </c>
      <c r="I451" s="148"/>
      <c r="J451" s="71">
        <v>93.063095971080799</v>
      </c>
      <c r="K451" s="71">
        <v>2.3162467595939091</v>
      </c>
      <c r="L451" s="71">
        <v>0.18021435975389141</v>
      </c>
      <c r="M451" s="71">
        <v>72.245270352317249</v>
      </c>
      <c r="N451" s="71">
        <v>122.47368351128399</v>
      </c>
      <c r="O451" s="71">
        <v>103.448553799168</v>
      </c>
      <c r="P451" s="71">
        <v>40.179021429193433</v>
      </c>
      <c r="Q451" s="71">
        <v>7.0031448547144901</v>
      </c>
      <c r="R451" s="71">
        <v>0</v>
      </c>
      <c r="S451" s="71">
        <v>9.0569863814372162</v>
      </c>
      <c r="T451" s="72"/>
      <c r="U451" s="71">
        <v>9795843</v>
      </c>
      <c r="V451" s="71">
        <v>1274</v>
      </c>
      <c r="W451" s="71">
        <v>2</v>
      </c>
      <c r="X451" s="71">
        <v>17187</v>
      </c>
      <c r="Y451" s="71">
        <v>44545</v>
      </c>
      <c r="Z451" s="71">
        <v>49238</v>
      </c>
      <c r="AA451" s="71">
        <v>7990</v>
      </c>
      <c r="AB451" s="71">
        <v>118870</v>
      </c>
      <c r="AC451" s="71">
        <v>0</v>
      </c>
      <c r="AD451" s="71">
        <v>9.0569863814372162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2127</v>
      </c>
      <c r="B452" s="70">
        <v>173</v>
      </c>
      <c r="C452" s="70">
        <v>3</v>
      </c>
      <c r="D452" s="70">
        <v>11</v>
      </c>
      <c r="E452" s="70">
        <v>2006</v>
      </c>
      <c r="F452" s="70" t="s">
        <v>790</v>
      </c>
      <c r="G452" s="70" t="s">
        <v>2124</v>
      </c>
      <c r="H452" s="70" t="s">
        <v>2125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2128</v>
      </c>
      <c r="B453" s="70">
        <v>174</v>
      </c>
      <c r="C453" s="70">
        <v>4</v>
      </c>
      <c r="D453" s="70">
        <v>11</v>
      </c>
      <c r="E453" s="70">
        <v>2007</v>
      </c>
      <c r="F453" s="70" t="s">
        <v>791</v>
      </c>
      <c r="G453" s="70" t="s">
        <v>2124</v>
      </c>
      <c r="H453" s="70" t="s">
        <v>2125</v>
      </c>
      <c r="I453" s="148"/>
      <c r="J453" s="71">
        <v>100.18168237834161</v>
      </c>
      <c r="K453" s="71">
        <v>2.1120967361915941</v>
      </c>
      <c r="L453" s="71">
        <v>0.35701357836460451</v>
      </c>
      <c r="M453" s="71">
        <v>78.863471980448665</v>
      </c>
      <c r="N453" s="71">
        <v>128.95775367771691</v>
      </c>
      <c r="O453" s="71">
        <v>99.237803882721849</v>
      </c>
      <c r="P453" s="71">
        <v>39.672409457302699</v>
      </c>
      <c r="Q453" s="71">
        <v>7.2408130422246897</v>
      </c>
      <c r="R453" s="71">
        <v>0</v>
      </c>
      <c r="S453" s="71">
        <v>7.5018826433676526</v>
      </c>
      <c r="T453" s="72"/>
      <c r="U453" s="71">
        <v>11888671</v>
      </c>
      <c r="V453" s="71">
        <v>1131</v>
      </c>
      <c r="W453" s="71">
        <v>4</v>
      </c>
      <c r="X453" s="71">
        <v>21678</v>
      </c>
      <c r="Y453" s="71">
        <v>45155</v>
      </c>
      <c r="Z453" s="71">
        <v>49102</v>
      </c>
      <c r="AA453" s="71">
        <v>7769</v>
      </c>
      <c r="AB453" s="71">
        <v>116405</v>
      </c>
      <c r="AC453" s="71">
        <v>0</v>
      </c>
      <c r="AD453" s="71">
        <v>7.5018826433676526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2129</v>
      </c>
      <c r="B454" s="70">
        <v>175</v>
      </c>
      <c r="C454" s="70">
        <v>5</v>
      </c>
      <c r="D454" s="70">
        <v>11</v>
      </c>
      <c r="E454" s="70">
        <v>2008</v>
      </c>
      <c r="F454" s="70" t="s">
        <v>792</v>
      </c>
      <c r="G454" s="70" t="s">
        <v>2124</v>
      </c>
      <c r="H454" s="70" t="s">
        <v>2125</v>
      </c>
      <c r="I454" s="148"/>
      <c r="J454" s="71">
        <v>89.336587346447544</v>
      </c>
      <c r="K454" s="71">
        <v>1.5845985267453671</v>
      </c>
      <c r="L454" s="71">
        <v>0.3162531741268661</v>
      </c>
      <c r="M454" s="71">
        <v>82.777684127125397</v>
      </c>
      <c r="N454" s="71">
        <v>125.0072387901982</v>
      </c>
      <c r="O454" s="71">
        <v>95.437422515716122</v>
      </c>
      <c r="P454" s="71">
        <v>38.897799377528322</v>
      </c>
      <c r="Q454" s="71">
        <v>7.0725447364498999</v>
      </c>
      <c r="R454" s="71">
        <v>0</v>
      </c>
      <c r="S454" s="71">
        <v>8.1462635833184205</v>
      </c>
      <c r="T454" s="72"/>
      <c r="U454" s="71">
        <v>11257709</v>
      </c>
      <c r="V454" s="71">
        <v>1131</v>
      </c>
      <c r="W454" s="71">
        <v>4</v>
      </c>
      <c r="X454" s="71">
        <v>21678</v>
      </c>
      <c r="Y454" s="71">
        <v>45583</v>
      </c>
      <c r="Z454" s="71">
        <v>48879</v>
      </c>
      <c r="AA454" s="71">
        <v>7626</v>
      </c>
      <c r="AB454" s="71">
        <v>115570</v>
      </c>
      <c r="AC454" s="71">
        <v>0</v>
      </c>
      <c r="AD454" s="71">
        <v>8.1462635833184205</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2130</v>
      </c>
      <c r="B455" s="70">
        <v>176</v>
      </c>
      <c r="C455" s="70">
        <v>6</v>
      </c>
      <c r="D455" s="70">
        <v>11</v>
      </c>
      <c r="E455" s="70">
        <v>2009</v>
      </c>
      <c r="F455" s="70" t="s">
        <v>176</v>
      </c>
      <c r="G455" s="70" t="s">
        <v>2124</v>
      </c>
      <c r="H455" s="70" t="s">
        <v>2125</v>
      </c>
      <c r="I455" s="148"/>
      <c r="J455" s="71">
        <v>64.483004412456651</v>
      </c>
      <c r="K455" s="71">
        <v>1.345106870729367</v>
      </c>
      <c r="L455" s="71">
        <v>2.8134172307344749</v>
      </c>
      <c r="M455" s="71">
        <v>64.693244932622619</v>
      </c>
      <c r="N455" s="71">
        <v>103.2776761556661</v>
      </c>
      <c r="O455" s="71">
        <v>96.505722919364629</v>
      </c>
      <c r="P455" s="71">
        <v>37.173994364031472</v>
      </c>
      <c r="Q455" s="71">
        <v>6.6912541974532003</v>
      </c>
      <c r="R455" s="71">
        <v>0</v>
      </c>
      <c r="S455" s="71">
        <v>8.0226909190186237</v>
      </c>
      <c r="T455" s="72"/>
      <c r="U455" s="71">
        <v>8446357</v>
      </c>
      <c r="V455" s="71">
        <v>1161</v>
      </c>
      <c r="W455" s="71">
        <v>60</v>
      </c>
      <c r="X455" s="71">
        <v>21091</v>
      </c>
      <c r="Y455" s="71">
        <v>46297</v>
      </c>
      <c r="Z455" s="71">
        <v>48786</v>
      </c>
      <c r="AA455" s="71">
        <v>7482</v>
      </c>
      <c r="AB455" s="71">
        <v>114778</v>
      </c>
      <c r="AC455" s="71">
        <v>0</v>
      </c>
      <c r="AD455" s="71">
        <v>8.0226909190186237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37.372999999999998</v>
      </c>
      <c r="BK455" s="71">
        <v>0</v>
      </c>
      <c r="BL455" s="71">
        <v>17.082000000000001</v>
      </c>
      <c r="BM455" s="71">
        <v>0</v>
      </c>
      <c r="BN455" s="72"/>
      <c r="BO455" s="71">
        <v>0</v>
      </c>
      <c r="BP455" s="71">
        <v>0</v>
      </c>
      <c r="BQ455" s="71">
        <v>5</v>
      </c>
      <c r="BR455" s="71">
        <v>0</v>
      </c>
      <c r="BS455" s="71">
        <v>2</v>
      </c>
      <c r="BT455" s="71">
        <v>0</v>
      </c>
      <c r="BU455"/>
      <c r="BV455" s="70">
        <v>45.783000000000001</v>
      </c>
      <c r="BW455" s="70">
        <v>0</v>
      </c>
      <c r="BX455" s="70">
        <v>8.6720000000000006</v>
      </c>
      <c r="BY455" s="70">
        <v>0</v>
      </c>
      <c r="BZ455" s="70">
        <v>0</v>
      </c>
      <c r="CA455" s="70">
        <v>0</v>
      </c>
      <c r="CB455" s="70">
        <v>0</v>
      </c>
      <c r="CC455" s="70">
        <v>0</v>
      </c>
      <c r="CD455" s="70">
        <v>0</v>
      </c>
    </row>
    <row r="456" spans="1:82">
      <c r="A456" s="70" t="s">
        <v>2131</v>
      </c>
      <c r="B456" s="70">
        <v>177</v>
      </c>
      <c r="C456" s="70">
        <v>7</v>
      </c>
      <c r="D456" s="70">
        <v>11</v>
      </c>
      <c r="E456" s="70">
        <v>2010</v>
      </c>
      <c r="F456" s="70" t="s">
        <v>177</v>
      </c>
      <c r="G456" s="70" t="s">
        <v>2124</v>
      </c>
      <c r="H456" s="70" t="s">
        <v>2125</v>
      </c>
      <c r="I456" s="148"/>
      <c r="J456" s="71">
        <v>67.274633171725597</v>
      </c>
      <c r="K456" s="71">
        <v>1.4656822853675571</v>
      </c>
      <c r="L456" s="71">
        <v>2.6687706120333572</v>
      </c>
      <c r="M456" s="71">
        <v>69.834542106616226</v>
      </c>
      <c r="N456" s="71">
        <v>119.5545101789378</v>
      </c>
      <c r="O456" s="71">
        <v>96.155835075535165</v>
      </c>
      <c r="P456" s="71">
        <v>37.504467552608382</v>
      </c>
      <c r="Q456" s="71">
        <v>6.9459239322063997</v>
      </c>
      <c r="R456" s="71">
        <v>0</v>
      </c>
      <c r="S456" s="71">
        <v>9.257225777297732</v>
      </c>
      <c r="T456" s="72"/>
      <c r="U456" s="71">
        <v>8884420</v>
      </c>
      <c r="V456" s="71">
        <v>1161</v>
      </c>
      <c r="W456" s="71">
        <v>60</v>
      </c>
      <c r="X456" s="71">
        <v>21091</v>
      </c>
      <c r="Y456" s="71">
        <v>46405</v>
      </c>
      <c r="Z456" s="71">
        <v>48835</v>
      </c>
      <c r="AA456" s="71">
        <v>7360</v>
      </c>
      <c r="AB456" s="71">
        <v>114169</v>
      </c>
      <c r="AC456" s="71">
        <v>0</v>
      </c>
      <c r="AD456" s="71">
        <v>9.257225777297732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34.094999999999999</v>
      </c>
      <c r="BK456" s="71">
        <v>0</v>
      </c>
      <c r="BL456" s="71">
        <v>38.028999999999996</v>
      </c>
      <c r="BM456" s="71">
        <v>0</v>
      </c>
      <c r="BN456" s="72"/>
      <c r="BO456" s="71">
        <v>0</v>
      </c>
      <c r="BP456" s="71">
        <v>0</v>
      </c>
      <c r="BQ456" s="71">
        <v>5</v>
      </c>
      <c r="BR456" s="71">
        <v>0</v>
      </c>
      <c r="BS456" s="71">
        <v>2</v>
      </c>
      <c r="BT456" s="71">
        <v>0</v>
      </c>
      <c r="BU456"/>
      <c r="BV456" s="70">
        <v>44.103000000000002</v>
      </c>
      <c r="BW456" s="70">
        <v>0</v>
      </c>
      <c r="BX456" s="70">
        <v>28.021000000000001</v>
      </c>
      <c r="BY456" s="70">
        <v>0</v>
      </c>
      <c r="BZ456" s="70">
        <v>0</v>
      </c>
      <c r="CA456" s="70">
        <v>0</v>
      </c>
      <c r="CB456" s="70">
        <v>0</v>
      </c>
      <c r="CC456" s="70">
        <v>0</v>
      </c>
      <c r="CD456" s="70">
        <v>0</v>
      </c>
    </row>
    <row r="457" spans="1:82">
      <c r="A457" s="70" t="s">
        <v>2132</v>
      </c>
      <c r="B457" s="70">
        <v>178</v>
      </c>
      <c r="C457" s="70">
        <v>8</v>
      </c>
      <c r="D457" s="70">
        <v>11</v>
      </c>
      <c r="E457" s="70">
        <v>2011</v>
      </c>
      <c r="F457" s="70" t="s">
        <v>178</v>
      </c>
      <c r="G457" s="70" t="s">
        <v>2124</v>
      </c>
      <c r="H457" s="70" t="s">
        <v>2125</v>
      </c>
      <c r="I457" s="148"/>
      <c r="J457" s="71">
        <v>73.251635337841975</v>
      </c>
      <c r="K457" s="71">
        <v>2.3325719995951499</v>
      </c>
      <c r="L457" s="71">
        <v>2.3479744910719749</v>
      </c>
      <c r="M457" s="71">
        <v>89.063750291067805</v>
      </c>
      <c r="N457" s="71">
        <v>147.6713853790142</v>
      </c>
      <c r="O457" s="71">
        <v>94.50632904720409</v>
      </c>
      <c r="P457" s="71">
        <v>36.381061291196325</v>
      </c>
      <c r="Q457" s="71">
        <v>7.9578660094079696</v>
      </c>
      <c r="R457" s="71">
        <v>0</v>
      </c>
      <c r="S457" s="71">
        <v>10.98041858782255</v>
      </c>
      <c r="T457" s="72"/>
      <c r="U457" s="71">
        <v>8757174</v>
      </c>
      <c r="V457" s="71">
        <v>1161</v>
      </c>
      <c r="W457" s="71">
        <v>60</v>
      </c>
      <c r="X457" s="71">
        <v>21091</v>
      </c>
      <c r="Y457" s="71">
        <v>46733</v>
      </c>
      <c r="Z457" s="71">
        <v>49040</v>
      </c>
      <c r="AA457" s="71">
        <v>7352</v>
      </c>
      <c r="AB457" s="71">
        <v>113397</v>
      </c>
      <c r="AC457" s="71">
        <v>0</v>
      </c>
      <c r="AD457" s="71">
        <v>10.98041858782255</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40.110999999999997</v>
      </c>
      <c r="BK457" s="71">
        <v>0</v>
      </c>
      <c r="BL457" s="71">
        <v>15.367999999999999</v>
      </c>
      <c r="BM457" s="71">
        <v>0</v>
      </c>
      <c r="BN457" s="72"/>
      <c r="BO457" s="71">
        <v>0</v>
      </c>
      <c r="BP457" s="71">
        <v>0</v>
      </c>
      <c r="BQ457" s="71">
        <v>6</v>
      </c>
      <c r="BR457" s="71">
        <v>0</v>
      </c>
      <c r="BS457" s="71">
        <v>2</v>
      </c>
      <c r="BT457" s="71">
        <v>0</v>
      </c>
      <c r="BU457"/>
      <c r="BV457" s="70">
        <v>46.76</v>
      </c>
      <c r="BW457" s="70">
        <v>0</v>
      </c>
      <c r="BX457" s="70">
        <v>8.7189999999999994</v>
      </c>
      <c r="BY457" s="70">
        <v>0</v>
      </c>
      <c r="BZ457" s="70">
        <v>0</v>
      </c>
      <c r="CA457" s="70">
        <v>0</v>
      </c>
      <c r="CB457" s="70">
        <v>0</v>
      </c>
      <c r="CC457" s="70">
        <v>0</v>
      </c>
      <c r="CD457" s="70">
        <v>0</v>
      </c>
    </row>
    <row r="458" spans="1:82">
      <c r="A458" s="70" t="s">
        <v>2133</v>
      </c>
      <c r="B458" s="70">
        <v>179</v>
      </c>
      <c r="C458" s="70">
        <v>9</v>
      </c>
      <c r="D458" s="70">
        <v>11</v>
      </c>
      <c r="E458" s="70">
        <v>2012</v>
      </c>
      <c r="F458" s="70" t="s">
        <v>179</v>
      </c>
      <c r="G458" s="70" t="s">
        <v>2124</v>
      </c>
      <c r="H458" s="70" t="s">
        <v>2125</v>
      </c>
      <c r="I458" s="148"/>
      <c r="J458" s="71">
        <v>72.843305280057848</v>
      </c>
      <c r="K458" s="71">
        <v>2.2682914137606032</v>
      </c>
      <c r="L458" s="71">
        <v>2.3385512925184271</v>
      </c>
      <c r="M458" s="71">
        <v>99.617256263334966</v>
      </c>
      <c r="N458" s="71">
        <v>156.4420186518671</v>
      </c>
      <c r="O458" s="71">
        <v>94.13738892920945</v>
      </c>
      <c r="P458" s="71">
        <v>36.359127343191673</v>
      </c>
      <c r="Q458" s="71">
        <v>8.6069469001351209</v>
      </c>
      <c r="R458" s="71">
        <v>0</v>
      </c>
      <c r="S458" s="71">
        <v>9.4261603858726737</v>
      </c>
      <c r="T458" s="72"/>
      <c r="U458" s="71">
        <v>8466935</v>
      </c>
      <c r="V458" s="71">
        <v>1161</v>
      </c>
      <c r="W458" s="71">
        <v>60</v>
      </c>
      <c r="X458" s="71">
        <v>21091</v>
      </c>
      <c r="Y458" s="71">
        <v>47156</v>
      </c>
      <c r="Z458" s="71">
        <v>49236</v>
      </c>
      <c r="AA458" s="71">
        <v>7306</v>
      </c>
      <c r="AB458" s="71">
        <v>112884</v>
      </c>
      <c r="AC458" s="71">
        <v>0</v>
      </c>
      <c r="AD458" s="71">
        <v>9.4261603858726737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50.329000000000001</v>
      </c>
      <c r="BK458" s="71">
        <v>0</v>
      </c>
      <c r="BL458" s="71">
        <v>6.9610000000000003</v>
      </c>
      <c r="BM458" s="71">
        <v>0</v>
      </c>
      <c r="BN458" s="72"/>
      <c r="BO458" s="71">
        <v>0</v>
      </c>
      <c r="BP458" s="71">
        <v>0</v>
      </c>
      <c r="BQ458" s="71">
        <v>6</v>
      </c>
      <c r="BR458" s="71">
        <v>0</v>
      </c>
      <c r="BS458" s="71">
        <v>1</v>
      </c>
      <c r="BT458" s="71">
        <v>0</v>
      </c>
      <c r="BU458"/>
      <c r="BV458" s="70">
        <v>57.29</v>
      </c>
      <c r="BW458" s="70">
        <v>0</v>
      </c>
      <c r="BX458" s="70">
        <v>0</v>
      </c>
      <c r="BY458" s="70">
        <v>0</v>
      </c>
      <c r="BZ458" s="70">
        <v>0</v>
      </c>
      <c r="CA458" s="70">
        <v>0</v>
      </c>
      <c r="CB458" s="70">
        <v>0</v>
      </c>
      <c r="CC458" s="70">
        <v>0</v>
      </c>
      <c r="CD458" s="70">
        <v>0</v>
      </c>
    </row>
    <row r="459" spans="1:82">
      <c r="A459" s="70" t="s">
        <v>2134</v>
      </c>
      <c r="B459" s="70">
        <v>180</v>
      </c>
      <c r="C459" s="70">
        <v>10</v>
      </c>
      <c r="D459" s="70">
        <v>11</v>
      </c>
      <c r="E459" s="70">
        <v>2013</v>
      </c>
      <c r="F459" s="70" t="s">
        <v>180</v>
      </c>
      <c r="G459" s="70" t="s">
        <v>2124</v>
      </c>
      <c r="H459" s="70" t="s">
        <v>2125</v>
      </c>
      <c r="I459" s="148"/>
      <c r="J459" s="71">
        <v>68.963809869460846</v>
      </c>
      <c r="K459" s="71">
        <v>1.923294076699938</v>
      </c>
      <c r="L459" s="71">
        <v>2.0747890012939019</v>
      </c>
      <c r="M459" s="71">
        <v>100.3369552165131</v>
      </c>
      <c r="N459" s="71">
        <v>156.541541061911</v>
      </c>
      <c r="O459" s="71">
        <v>90.448901334103311</v>
      </c>
      <c r="P459" s="71">
        <v>36.126471868625174</v>
      </c>
      <c r="Q459" s="71">
        <v>8.6771305020032194</v>
      </c>
      <c r="R459" s="71">
        <v>0</v>
      </c>
      <c r="S459" s="71">
        <v>8.319131746778833</v>
      </c>
      <c r="T459" s="72"/>
      <c r="U459" s="71">
        <v>7926915</v>
      </c>
      <c r="V459" s="71">
        <v>1161</v>
      </c>
      <c r="W459" s="71">
        <v>60</v>
      </c>
      <c r="X459" s="71">
        <v>21091</v>
      </c>
      <c r="Y459" s="71">
        <v>47275</v>
      </c>
      <c r="Z459" s="71">
        <v>49419</v>
      </c>
      <c r="AA459" s="71">
        <v>7232</v>
      </c>
      <c r="AB459" s="71">
        <v>112173</v>
      </c>
      <c r="AC459" s="71">
        <v>0</v>
      </c>
      <c r="AD459" s="71">
        <v>8.319131746778833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49.927</v>
      </c>
      <c r="BK459" s="71">
        <v>0</v>
      </c>
      <c r="BL459" s="71">
        <v>16.259999999999998</v>
      </c>
      <c r="BM459" s="71">
        <v>0</v>
      </c>
      <c r="BN459" s="72"/>
      <c r="BO459" s="71">
        <v>0</v>
      </c>
      <c r="BP459" s="71">
        <v>0</v>
      </c>
      <c r="BQ459" s="71">
        <v>5</v>
      </c>
      <c r="BR459" s="71">
        <v>0</v>
      </c>
      <c r="BS459" s="71">
        <v>2</v>
      </c>
      <c r="BT459" s="71">
        <v>0</v>
      </c>
      <c r="BU459"/>
      <c r="BV459" s="70">
        <v>57.587000000000003</v>
      </c>
      <c r="BW459" s="70">
        <v>0</v>
      </c>
      <c r="BX459" s="70">
        <v>8.6</v>
      </c>
      <c r="BY459" s="70">
        <v>0</v>
      </c>
      <c r="BZ459" s="70">
        <v>0</v>
      </c>
      <c r="CA459" s="70">
        <v>0</v>
      </c>
      <c r="CB459" s="70">
        <v>0</v>
      </c>
      <c r="CC459" s="70">
        <v>0</v>
      </c>
      <c r="CD459" s="70">
        <v>0</v>
      </c>
    </row>
    <row r="460" spans="1:82">
      <c r="A460" s="70" t="s">
        <v>2135</v>
      </c>
      <c r="B460" s="70">
        <v>181</v>
      </c>
      <c r="C460" s="70">
        <v>11</v>
      </c>
      <c r="D460" s="70">
        <v>11</v>
      </c>
      <c r="E460" s="70">
        <v>2014</v>
      </c>
      <c r="F460" s="70" t="s">
        <v>181</v>
      </c>
      <c r="G460" s="70" t="s">
        <v>2124</v>
      </c>
      <c r="H460" s="70" t="s">
        <v>2125</v>
      </c>
      <c r="I460" s="148"/>
      <c r="J460" s="71">
        <v>74.284638810121294</v>
      </c>
      <c r="K460" s="71">
        <v>1.9608054678278899</v>
      </c>
      <c r="L460" s="71">
        <v>6.329751549416434</v>
      </c>
      <c r="M460" s="71">
        <v>112.14025168627511</v>
      </c>
      <c r="N460" s="71">
        <v>150.99648292638659</v>
      </c>
      <c r="O460" s="71">
        <v>85.775714788372014</v>
      </c>
      <c r="P460" s="71">
        <v>36.580382191942604</v>
      </c>
      <c r="Q460" s="71">
        <v>8.2362774172286599</v>
      </c>
      <c r="R460" s="71">
        <v>0</v>
      </c>
      <c r="S460" s="71">
        <v>9.074448079803398</v>
      </c>
      <c r="T460" s="72"/>
      <c r="U460" s="71">
        <v>9085283</v>
      </c>
      <c r="V460" s="71">
        <v>986</v>
      </c>
      <c r="W460" s="71">
        <v>69</v>
      </c>
      <c r="X460" s="71">
        <v>23677</v>
      </c>
      <c r="Y460" s="71">
        <v>47335</v>
      </c>
      <c r="Z460" s="71">
        <v>49360</v>
      </c>
      <c r="AA460" s="71">
        <v>7285</v>
      </c>
      <c r="AB460" s="71">
        <v>110975</v>
      </c>
      <c r="AC460" s="71">
        <v>0</v>
      </c>
      <c r="AD460" s="71">
        <v>9.074448079803398</v>
      </c>
      <c r="AE460" s="72"/>
      <c r="AF460" s="71"/>
      <c r="AG460" s="71"/>
      <c r="AH460" s="71"/>
      <c r="AI460" s="71"/>
      <c r="AJ460" s="71"/>
      <c r="AK460" s="71"/>
      <c r="AL460" s="71"/>
      <c r="AM460" s="71"/>
      <c r="AN460" s="71"/>
      <c r="AO460" s="71"/>
      <c r="AP460" s="71"/>
      <c r="AQ460" s="72"/>
      <c r="AR460" s="71">
        <v>1507</v>
      </c>
      <c r="AS460" s="71">
        <v>108</v>
      </c>
      <c r="AT460" s="71">
        <v>0</v>
      </c>
      <c r="AU460" s="71">
        <v>0</v>
      </c>
      <c r="AV460" s="71">
        <v>0</v>
      </c>
      <c r="AW460" s="71">
        <v>0</v>
      </c>
      <c r="AX460" s="71"/>
      <c r="AY460" s="72"/>
      <c r="AZ460" s="71">
        <v>5803.2</v>
      </c>
      <c r="BA460" s="71">
        <v>1598.2</v>
      </c>
      <c r="BB460" s="71">
        <v>0</v>
      </c>
      <c r="BC460" s="71">
        <v>0</v>
      </c>
      <c r="BD460" s="71">
        <v>0</v>
      </c>
      <c r="BE460" s="71">
        <v>0</v>
      </c>
      <c r="BF460" s="71"/>
      <c r="BG460" s="72"/>
      <c r="BH460" s="71">
        <v>0</v>
      </c>
      <c r="BI460" s="71">
        <v>0</v>
      </c>
      <c r="BJ460" s="71">
        <v>56.261000000000003</v>
      </c>
      <c r="BK460" s="71">
        <v>0</v>
      </c>
      <c r="BL460" s="71">
        <v>7.5490000000000004</v>
      </c>
      <c r="BM460" s="71">
        <v>0</v>
      </c>
      <c r="BN460" s="72"/>
      <c r="BO460" s="71">
        <v>0</v>
      </c>
      <c r="BP460" s="71">
        <v>0</v>
      </c>
      <c r="BQ460" s="71">
        <v>6</v>
      </c>
      <c r="BR460" s="71">
        <v>0</v>
      </c>
      <c r="BS460" s="71">
        <v>1</v>
      </c>
      <c r="BT460" s="71">
        <v>0</v>
      </c>
      <c r="BU460"/>
      <c r="BV460" s="70">
        <v>63.81</v>
      </c>
      <c r="BW460" s="70">
        <v>0</v>
      </c>
      <c r="BX460" s="70">
        <v>0</v>
      </c>
      <c r="BY460" s="70">
        <v>0</v>
      </c>
      <c r="BZ460" s="70">
        <v>0</v>
      </c>
      <c r="CA460" s="70">
        <v>0</v>
      </c>
      <c r="CB460" s="70">
        <v>0</v>
      </c>
      <c r="CC460" s="70">
        <v>0</v>
      </c>
      <c r="CD460" s="70">
        <v>0</v>
      </c>
    </row>
    <row r="461" spans="1:82">
      <c r="A461" s="70" t="s">
        <v>2136</v>
      </c>
      <c r="B461" s="70">
        <v>182</v>
      </c>
      <c r="C461" s="70">
        <v>12</v>
      </c>
      <c r="D461" s="70">
        <v>11</v>
      </c>
      <c r="E461" s="70">
        <v>2015</v>
      </c>
      <c r="F461" s="70" t="s">
        <v>182</v>
      </c>
      <c r="G461" s="70" t="s">
        <v>2124</v>
      </c>
      <c r="H461" s="70" t="s">
        <v>2125</v>
      </c>
      <c r="I461" s="148"/>
      <c r="J461" s="71">
        <v>78.943105405576176</v>
      </c>
      <c r="K461" s="71">
        <v>1.873374914738422</v>
      </c>
      <c r="L461" s="71">
        <v>7.1135156745861536</v>
      </c>
      <c r="M461" s="71">
        <v>102.79409611496649</v>
      </c>
      <c r="N461" s="71">
        <v>140.4117031917358</v>
      </c>
      <c r="O461" s="71">
        <v>84.560489696507375</v>
      </c>
      <c r="P461" s="71">
        <v>36.614308127693995</v>
      </c>
      <c r="Q461" s="71">
        <v>7.9588894612757404</v>
      </c>
      <c r="R461" s="71">
        <v>0</v>
      </c>
      <c r="S461" s="71">
        <v>9.7538610772734859</v>
      </c>
      <c r="T461" s="72"/>
      <c r="U461" s="71">
        <v>10179269</v>
      </c>
      <c r="V461" s="71">
        <v>986</v>
      </c>
      <c r="W461" s="71">
        <v>69</v>
      </c>
      <c r="X461" s="71">
        <v>23677</v>
      </c>
      <c r="Y461" s="71">
        <v>47304</v>
      </c>
      <c r="Z461" s="71">
        <v>49129</v>
      </c>
      <c r="AA461" s="71">
        <v>7286</v>
      </c>
      <c r="AB461" s="71">
        <v>109545</v>
      </c>
      <c r="AC461" s="71">
        <v>0</v>
      </c>
      <c r="AD461" s="71">
        <v>9.7538610772734859</v>
      </c>
      <c r="AE461" s="72"/>
      <c r="AF461" s="71">
        <v>82755490.017789125</v>
      </c>
      <c r="AG461" s="71">
        <v>1576841.398779541</v>
      </c>
      <c r="AH461" s="71">
        <v>1447022.7698994749</v>
      </c>
      <c r="AI461" s="71">
        <v>147822782.0884504</v>
      </c>
      <c r="AJ461" s="71">
        <v>214164587.46101281</v>
      </c>
      <c r="AK461" s="71">
        <v>0</v>
      </c>
      <c r="AL461" s="71">
        <v>0</v>
      </c>
      <c r="AM461" s="71">
        <v>15012682.72600803</v>
      </c>
      <c r="AN461" s="71">
        <v>0</v>
      </c>
      <c r="AO461" s="71">
        <v>0</v>
      </c>
      <c r="AP461" s="71">
        <v>462779406.46193945</v>
      </c>
      <c r="AQ461" s="72"/>
      <c r="AR461" s="71">
        <v>1646</v>
      </c>
      <c r="AS461" s="71">
        <v>152</v>
      </c>
      <c r="AT461" s="71">
        <v>0</v>
      </c>
      <c r="AU461" s="71">
        <v>0</v>
      </c>
      <c r="AV461" s="71">
        <v>0</v>
      </c>
      <c r="AW461" s="71">
        <v>0</v>
      </c>
      <c r="AX461" s="71"/>
      <c r="AY461" s="72"/>
      <c r="AZ461" s="71">
        <v>6487.8</v>
      </c>
      <c r="BA461" s="71">
        <v>2369.1</v>
      </c>
      <c r="BB461" s="71">
        <v>0</v>
      </c>
      <c r="BC461" s="71">
        <v>0</v>
      </c>
      <c r="BD461" s="71">
        <v>0</v>
      </c>
      <c r="BE461" s="71">
        <v>0</v>
      </c>
      <c r="BF461" s="71"/>
      <c r="BG461" s="72"/>
      <c r="BH461" s="71">
        <v>0</v>
      </c>
      <c r="BI461" s="71">
        <v>0</v>
      </c>
      <c r="BJ461" s="71">
        <v>48.79</v>
      </c>
      <c r="BK461" s="71">
        <v>0</v>
      </c>
      <c r="BL461" s="71">
        <v>15.542</v>
      </c>
      <c r="BM461" s="71">
        <v>0</v>
      </c>
      <c r="BN461" s="72"/>
      <c r="BO461" s="71">
        <v>0</v>
      </c>
      <c r="BP461" s="71">
        <v>0</v>
      </c>
      <c r="BQ461" s="71">
        <v>5</v>
      </c>
      <c r="BR461" s="71">
        <v>0</v>
      </c>
      <c r="BS461" s="71">
        <v>2</v>
      </c>
      <c r="BT461" s="71">
        <v>0</v>
      </c>
      <c r="BU461"/>
      <c r="BV461" s="70">
        <v>55.805999999999997</v>
      </c>
      <c r="BW461" s="70">
        <v>0</v>
      </c>
      <c r="BX461" s="70">
        <v>8.5259999999999998</v>
      </c>
      <c r="BY461" s="70">
        <v>0</v>
      </c>
      <c r="BZ461" s="70">
        <v>0</v>
      </c>
      <c r="CA461" s="70">
        <v>0</v>
      </c>
      <c r="CB461" s="70">
        <v>0</v>
      </c>
      <c r="CC461" s="70">
        <v>0</v>
      </c>
      <c r="CD461" s="70">
        <v>0</v>
      </c>
    </row>
    <row r="462" spans="1:82">
      <c r="A462" s="70" t="s">
        <v>2137</v>
      </c>
      <c r="B462" s="70">
        <v>183</v>
      </c>
      <c r="C462" s="70">
        <v>13</v>
      </c>
      <c r="D462" s="70">
        <v>11</v>
      </c>
      <c r="E462" s="70">
        <v>2016</v>
      </c>
      <c r="F462" s="70" t="s">
        <v>155</v>
      </c>
      <c r="G462" s="1064" t="s">
        <v>2124</v>
      </c>
      <c r="H462" s="70" t="s">
        <v>2125</v>
      </c>
      <c r="I462" s="148"/>
      <c r="J462" s="71">
        <v>68.933737288940961</v>
      </c>
      <c r="K462" s="71">
        <v>1.824647909677686</v>
      </c>
      <c r="L462" s="71">
        <v>6.8002549472841816</v>
      </c>
      <c r="M462" s="71">
        <v>93.743023333848569</v>
      </c>
      <c r="N462" s="71">
        <v>140.6847430637832</v>
      </c>
      <c r="O462" s="71">
        <v>84.025015285853627</v>
      </c>
      <c r="P462" s="71">
        <v>36.226630740356711</v>
      </c>
      <c r="Q462" s="71">
        <v>7.6627274375324932</v>
      </c>
      <c r="R462" s="71">
        <v>0</v>
      </c>
      <c r="S462" s="71">
        <v>9.0810666140741194</v>
      </c>
      <c r="T462" s="72"/>
      <c r="U462" s="71">
        <v>8436720</v>
      </c>
      <c r="V462" s="71">
        <v>986</v>
      </c>
      <c r="W462" s="71">
        <v>69</v>
      </c>
      <c r="X462" s="71">
        <v>23677</v>
      </c>
      <c r="Y462" s="71">
        <v>47403</v>
      </c>
      <c r="Z462" s="71">
        <v>49418</v>
      </c>
      <c r="AA462" s="71">
        <v>7456</v>
      </c>
      <c r="AB462" s="71">
        <v>108488</v>
      </c>
      <c r="AC462" s="71">
        <v>0</v>
      </c>
      <c r="AD462" s="71">
        <v>9.0810666140741194</v>
      </c>
      <c r="AE462" s="72"/>
      <c r="AF462" s="71">
        <v>71973325.820112199</v>
      </c>
      <c r="AG462" s="71">
        <v>1431177.183982145</v>
      </c>
      <c r="AH462" s="71">
        <v>1028742.133871195</v>
      </c>
      <c r="AI462" s="71">
        <v>143874762.6181677</v>
      </c>
      <c r="AJ462" s="71">
        <v>202747543.9624851</v>
      </c>
      <c r="AK462" s="71">
        <v>0</v>
      </c>
      <c r="AL462" s="71">
        <v>0</v>
      </c>
      <c r="AM462" s="71">
        <v>14879376.151404159</v>
      </c>
      <c r="AN462" s="71">
        <v>0</v>
      </c>
      <c r="AO462" s="71">
        <v>0</v>
      </c>
      <c r="AP462" s="71">
        <v>435934927.87002254</v>
      </c>
      <c r="AQ462" s="72"/>
      <c r="AR462" s="71">
        <v>1789</v>
      </c>
      <c r="AS462" s="71">
        <v>182</v>
      </c>
      <c r="AT462" s="71">
        <v>0</v>
      </c>
      <c r="AU462" s="71">
        <v>0</v>
      </c>
      <c r="AV462" s="71">
        <v>0</v>
      </c>
      <c r="AW462" s="71">
        <v>0</v>
      </c>
      <c r="AX462" s="71"/>
      <c r="AY462" s="72"/>
      <c r="AZ462" s="71">
        <v>7176.4</v>
      </c>
      <c r="BA462" s="71">
        <v>2898.8</v>
      </c>
      <c r="BB462" s="71">
        <v>0</v>
      </c>
      <c r="BC462" s="71">
        <v>0</v>
      </c>
      <c r="BD462" s="71">
        <v>0</v>
      </c>
      <c r="BE462" s="71">
        <v>0</v>
      </c>
      <c r="BF462" s="71"/>
      <c r="BG462" s="72"/>
      <c r="BH462" s="71">
        <v>0</v>
      </c>
      <c r="BI462" s="71">
        <v>0</v>
      </c>
      <c r="BJ462" s="71">
        <v>46.798999999999999</v>
      </c>
      <c r="BK462" s="71">
        <v>0</v>
      </c>
      <c r="BL462" s="71">
        <v>19.818000000000001</v>
      </c>
      <c r="BM462" s="71">
        <v>0</v>
      </c>
      <c r="BN462" s="72"/>
      <c r="BO462" s="71">
        <v>0</v>
      </c>
      <c r="BP462" s="71">
        <v>0</v>
      </c>
      <c r="BQ462" s="71">
        <v>5</v>
      </c>
      <c r="BR462" s="71">
        <v>0</v>
      </c>
      <c r="BS462" s="71">
        <v>2</v>
      </c>
      <c r="BT462" s="71">
        <v>0</v>
      </c>
      <c r="BU462"/>
      <c r="BV462" s="70">
        <v>53.5</v>
      </c>
      <c r="BW462" s="70">
        <v>0</v>
      </c>
      <c r="BX462" s="70">
        <v>13.117000000000001</v>
      </c>
      <c r="BY462" s="70">
        <v>0</v>
      </c>
      <c r="BZ462" s="70">
        <v>0</v>
      </c>
      <c r="CA462" s="70">
        <v>0</v>
      </c>
      <c r="CB462" s="70">
        <v>0</v>
      </c>
      <c r="CC462" s="70">
        <v>0</v>
      </c>
      <c r="CD462" s="70">
        <v>0</v>
      </c>
    </row>
    <row r="463" spans="1:82">
      <c r="A463" s="70" t="s">
        <v>2138</v>
      </c>
      <c r="B463" s="70">
        <v>184</v>
      </c>
      <c r="C463" s="70">
        <v>14</v>
      </c>
      <c r="D463" s="70">
        <v>11</v>
      </c>
      <c r="E463" s="70">
        <v>2017</v>
      </c>
      <c r="F463" s="70" t="s">
        <v>156</v>
      </c>
      <c r="G463" s="1064" t="s">
        <v>2124</v>
      </c>
      <c r="H463" s="70" t="s">
        <v>2125</v>
      </c>
      <c r="I463" s="148"/>
      <c r="J463" s="71">
        <v>64.154577671751127</v>
      </c>
      <c r="K463" s="71">
        <v>1.795215992901402</v>
      </c>
      <c r="L463" s="71">
        <v>5.760172622946464</v>
      </c>
      <c r="M463" s="71">
        <v>84.192293238296429</v>
      </c>
      <c r="N463" s="71">
        <v>131.22804279471967</v>
      </c>
      <c r="O463" s="71">
        <v>82.239135592479599</v>
      </c>
      <c r="P463" s="71">
        <v>36.079223012994028</v>
      </c>
      <c r="Q463" s="71">
        <v>7.3275182830104102</v>
      </c>
      <c r="R463" s="71">
        <v>0</v>
      </c>
      <c r="S463" s="71">
        <v>9.8930461807843315</v>
      </c>
      <c r="T463" s="72"/>
      <c r="U463" s="71">
        <v>9371403</v>
      </c>
      <c r="V463" s="71">
        <v>986</v>
      </c>
      <c r="W463" s="71">
        <v>69</v>
      </c>
      <c r="X463" s="71">
        <v>23677</v>
      </c>
      <c r="Y463" s="71">
        <v>47408</v>
      </c>
      <c r="Z463" s="71">
        <v>49170</v>
      </c>
      <c r="AA463" s="71">
        <v>7473</v>
      </c>
      <c r="AB463" s="71">
        <v>107280</v>
      </c>
      <c r="AC463" s="71">
        <v>0</v>
      </c>
      <c r="AD463" s="71">
        <v>9.8930461807843315</v>
      </c>
      <c r="AE463" s="72"/>
      <c r="AF463" s="71">
        <v>75266720.623785257</v>
      </c>
      <c r="AG463" s="71">
        <v>1507943.8851575691</v>
      </c>
      <c r="AH463" s="71">
        <v>1206592.1193501749</v>
      </c>
      <c r="AI463" s="71">
        <v>147196133.56803569</v>
      </c>
      <c r="AJ463" s="71">
        <v>217356531.86540961</v>
      </c>
      <c r="AK463" s="71">
        <v>0</v>
      </c>
      <c r="AL463" s="71">
        <v>0</v>
      </c>
      <c r="AM463" s="71">
        <v>14736719.11978003</v>
      </c>
      <c r="AN463" s="71">
        <v>0</v>
      </c>
      <c r="AO463" s="71">
        <v>0</v>
      </c>
      <c r="AP463" s="71">
        <v>457270641.18151832</v>
      </c>
      <c r="AQ463" s="72"/>
      <c r="AR463" s="71">
        <v>1875</v>
      </c>
      <c r="AS463" s="71">
        <v>203</v>
      </c>
      <c r="AT463" s="71">
        <v>0</v>
      </c>
      <c r="AU463" s="71">
        <v>0</v>
      </c>
      <c r="AV463" s="71">
        <v>0</v>
      </c>
      <c r="AW463" s="71">
        <v>0</v>
      </c>
      <c r="AX463" s="71"/>
      <c r="AY463" s="72"/>
      <c r="AZ463" s="71">
        <v>7605.4</v>
      </c>
      <c r="BA463" s="71">
        <v>3242.599999999999</v>
      </c>
      <c r="BB463" s="71">
        <v>0</v>
      </c>
      <c r="BC463" s="71">
        <v>0</v>
      </c>
      <c r="BD463" s="71">
        <v>0</v>
      </c>
      <c r="BE463" s="71">
        <v>0</v>
      </c>
      <c r="BF463" s="71"/>
      <c r="BG463" s="72"/>
      <c r="BH463" s="71">
        <v>0</v>
      </c>
      <c r="BI463" s="71">
        <v>0</v>
      </c>
      <c r="BJ463" s="71">
        <v>48.517000000000003</v>
      </c>
      <c r="BK463" s="71">
        <v>0</v>
      </c>
      <c r="BL463" s="71">
        <v>6.9859999999999998</v>
      </c>
      <c r="BM463" s="71">
        <v>0</v>
      </c>
      <c r="BN463" s="72"/>
      <c r="BO463" s="71">
        <v>0</v>
      </c>
      <c r="BP463" s="71">
        <v>0</v>
      </c>
      <c r="BQ463" s="71">
        <v>5</v>
      </c>
      <c r="BR463" s="71">
        <v>0</v>
      </c>
      <c r="BS463" s="71">
        <v>1</v>
      </c>
      <c r="BT463" s="71">
        <v>0</v>
      </c>
      <c r="BU463"/>
      <c r="BV463" s="70">
        <v>55.503</v>
      </c>
      <c r="BW463" s="70">
        <v>0</v>
      </c>
      <c r="BX463" s="70">
        <v>0</v>
      </c>
      <c r="BY463" s="70">
        <v>0</v>
      </c>
      <c r="BZ463" s="70">
        <v>0</v>
      </c>
      <c r="CA463" s="70">
        <v>0</v>
      </c>
      <c r="CB463" s="70">
        <v>0</v>
      </c>
      <c r="CC463" s="70">
        <v>0</v>
      </c>
      <c r="CD463" s="70">
        <v>0</v>
      </c>
    </row>
    <row r="464" spans="1:82">
      <c r="A464" s="70" t="s">
        <v>2139</v>
      </c>
      <c r="B464" s="70">
        <v>185</v>
      </c>
      <c r="C464" s="70">
        <v>15</v>
      </c>
      <c r="D464" s="70">
        <v>11</v>
      </c>
      <c r="E464" s="70">
        <v>2018</v>
      </c>
      <c r="F464" s="70" t="s">
        <v>183</v>
      </c>
      <c r="G464" s="70" t="s">
        <v>2124</v>
      </c>
      <c r="H464" s="70" t="s">
        <v>2125</v>
      </c>
      <c r="I464" s="148"/>
      <c r="J464" s="71">
        <v>66.422551417509922</v>
      </c>
      <c r="K464" s="71">
        <v>1.6132367605286011</v>
      </c>
      <c r="L464" s="71">
        <v>5.3341639935888967</v>
      </c>
      <c r="M464" s="71">
        <v>73.449787776721067</v>
      </c>
      <c r="N464" s="71">
        <v>105.41025263279553</v>
      </c>
      <c r="O464" s="71">
        <v>80.556187344290137</v>
      </c>
      <c r="P464" s="71">
        <v>36.140711758289648</v>
      </c>
      <c r="Q464" s="71">
        <v>6.7135513949642203</v>
      </c>
      <c r="R464" s="71">
        <v>0</v>
      </c>
      <c r="S464" s="71">
        <v>10.509514591122432</v>
      </c>
      <c r="T464" s="72"/>
      <c r="U464" s="71">
        <v>11121228</v>
      </c>
      <c r="V464" s="71">
        <v>986</v>
      </c>
      <c r="W464" s="71">
        <v>69</v>
      </c>
      <c r="X464" s="71">
        <v>23677</v>
      </c>
      <c r="Y464" s="71">
        <v>47393</v>
      </c>
      <c r="Z464" s="71">
        <v>49086</v>
      </c>
      <c r="AA464" s="71">
        <v>7561</v>
      </c>
      <c r="AB464" s="71">
        <v>105924</v>
      </c>
      <c r="AC464" s="71">
        <v>0</v>
      </c>
      <c r="AD464" s="71">
        <v>10.50951459112243</v>
      </c>
      <c r="AE464" s="72"/>
      <c r="AF464" s="71">
        <v>85519756.562916443</v>
      </c>
      <c r="AG464" s="71">
        <v>1379412.101835666</v>
      </c>
      <c r="AH464" s="71">
        <v>1158589.1839508719</v>
      </c>
      <c r="AI464" s="71">
        <v>142150116.1611836</v>
      </c>
      <c r="AJ464" s="71">
        <v>194199770.57684809</v>
      </c>
      <c r="AK464" s="71">
        <v>0</v>
      </c>
      <c r="AL464" s="71">
        <v>0</v>
      </c>
      <c r="AM464" s="71">
        <v>14580556.25102069</v>
      </c>
      <c r="AN464" s="71">
        <v>0</v>
      </c>
      <c r="AO464" s="71">
        <v>0</v>
      </c>
      <c r="AP464" s="71">
        <v>438988200.83775532</v>
      </c>
      <c r="AQ464" s="72"/>
      <c r="AR464" s="71">
        <v>1970</v>
      </c>
      <c r="AS464" s="71">
        <v>232</v>
      </c>
      <c r="AT464" s="71">
        <v>0</v>
      </c>
      <c r="AU464" s="71">
        <v>0</v>
      </c>
      <c r="AV464" s="71">
        <v>0</v>
      </c>
      <c r="AW464" s="71">
        <v>0</v>
      </c>
      <c r="AX464" s="71"/>
      <c r="AY464" s="72"/>
      <c r="AZ464" s="71">
        <v>8049.9</v>
      </c>
      <c r="BA464" s="71">
        <v>4430.2</v>
      </c>
      <c r="BB464" s="71">
        <v>0</v>
      </c>
      <c r="BC464" s="71">
        <v>0</v>
      </c>
      <c r="BD464" s="71">
        <v>0</v>
      </c>
      <c r="BE464" s="71">
        <v>0</v>
      </c>
      <c r="BF464" s="71"/>
      <c r="BG464" s="72"/>
      <c r="BH464" s="71">
        <v>0</v>
      </c>
      <c r="BI464" s="71">
        <v>0</v>
      </c>
      <c r="BJ464" s="71">
        <v>36.706000000000003</v>
      </c>
      <c r="BK464" s="71">
        <v>0</v>
      </c>
      <c r="BL464" s="71">
        <v>20.072000000000003</v>
      </c>
      <c r="BM464" s="71">
        <v>0</v>
      </c>
      <c r="BN464" s="72"/>
      <c r="BO464" s="71">
        <v>0</v>
      </c>
      <c r="BP464" s="71">
        <v>0</v>
      </c>
      <c r="BQ464" s="71">
        <v>5</v>
      </c>
      <c r="BR464" s="71">
        <v>0</v>
      </c>
      <c r="BS464" s="71">
        <v>2</v>
      </c>
      <c r="BT464" s="71">
        <v>0</v>
      </c>
      <c r="BU464"/>
      <c r="BV464" s="70">
        <v>43.584000000000003</v>
      </c>
      <c r="BW464" s="70">
        <v>0</v>
      </c>
      <c r="BX464" s="70">
        <v>13.194000000000001</v>
      </c>
      <c r="BY464" s="70">
        <v>0</v>
      </c>
      <c r="BZ464" s="70">
        <v>0</v>
      </c>
      <c r="CA464" s="70">
        <v>0</v>
      </c>
      <c r="CB464" s="70">
        <v>0</v>
      </c>
      <c r="CC464" s="70">
        <v>0</v>
      </c>
      <c r="CD464" s="70">
        <v>0</v>
      </c>
    </row>
    <row r="465" spans="1:82">
      <c r="A465" s="70" t="s">
        <v>2140</v>
      </c>
      <c r="B465" s="70">
        <v>186</v>
      </c>
      <c r="C465" s="70">
        <v>16</v>
      </c>
      <c r="D465" s="70">
        <v>11</v>
      </c>
      <c r="E465" s="70">
        <v>2019</v>
      </c>
      <c r="F465" s="70" t="s">
        <v>158</v>
      </c>
      <c r="G465" s="70" t="s">
        <v>2124</v>
      </c>
      <c r="H465" s="70" t="s">
        <v>2125</v>
      </c>
      <c r="I465" s="148"/>
      <c r="J465" s="71">
        <v>65.326715379000049</v>
      </c>
      <c r="K465" s="71">
        <v>1.4483900678941279</v>
      </c>
      <c r="L465" s="71">
        <v>5.3796882180254446</v>
      </c>
      <c r="M465" s="71">
        <v>69.976965338520742</v>
      </c>
      <c r="N465" s="71">
        <v>91.814897808900426</v>
      </c>
      <c r="O465" s="71">
        <v>77.857479913603484</v>
      </c>
      <c r="P465" s="71">
        <v>36.702223584139091</v>
      </c>
      <c r="Q465" s="71">
        <v>6.4525439759570498</v>
      </c>
      <c r="R465" s="71">
        <v>0</v>
      </c>
      <c r="S465" s="71">
        <v>9.9056260781425536</v>
      </c>
      <c r="T465" s="72"/>
      <c r="U465" s="71">
        <v>11230176</v>
      </c>
      <c r="V465" s="71">
        <v>986</v>
      </c>
      <c r="W465" s="71">
        <v>69</v>
      </c>
      <c r="X465" s="71">
        <v>23677</v>
      </c>
      <c r="Y465" s="71">
        <v>47469</v>
      </c>
      <c r="Z465" s="71">
        <v>48744</v>
      </c>
      <c r="AA465" s="71">
        <v>7621</v>
      </c>
      <c r="AB465" s="71">
        <v>104562</v>
      </c>
      <c r="AC465" s="71">
        <v>0</v>
      </c>
      <c r="AD465" s="71">
        <v>9.9056260781425536</v>
      </c>
      <c r="AE465" s="72"/>
      <c r="AF465" s="71">
        <v>85638338.318759397</v>
      </c>
      <c r="AG465" s="71">
        <v>1303263.9792331699</v>
      </c>
      <c r="AH465" s="71">
        <v>1229473.2576057401</v>
      </c>
      <c r="AI465" s="71">
        <v>143234129.91553399</v>
      </c>
      <c r="AJ465" s="71">
        <v>175618995.62289089</v>
      </c>
      <c r="AK465" s="71">
        <v>0</v>
      </c>
      <c r="AL465" s="71">
        <v>0</v>
      </c>
      <c r="AM465" s="71">
        <v>14240557.257685432</v>
      </c>
      <c r="AN465" s="71">
        <v>0</v>
      </c>
      <c r="AO465" s="71">
        <v>0</v>
      </c>
      <c r="AP465" s="71">
        <v>421264758.35170859</v>
      </c>
      <c r="AQ465" s="72"/>
      <c r="AR465" s="71">
        <v>2048</v>
      </c>
      <c r="AS465" s="71">
        <v>257</v>
      </c>
      <c r="AT465" s="71">
        <v>0</v>
      </c>
      <c r="AU465" s="71">
        <v>0</v>
      </c>
      <c r="AV465" s="71">
        <v>0</v>
      </c>
      <c r="AW465" s="71">
        <v>0</v>
      </c>
      <c r="AX465" s="71"/>
      <c r="AY465" s="72"/>
      <c r="AZ465" s="71">
        <v>8465.5000000000018</v>
      </c>
      <c r="BA465" s="71">
        <v>4802.199999999998</v>
      </c>
      <c r="BB465" s="71">
        <v>0</v>
      </c>
      <c r="BC465" s="71">
        <v>0</v>
      </c>
      <c r="BD465" s="71">
        <v>0</v>
      </c>
      <c r="BE465" s="71">
        <v>0</v>
      </c>
      <c r="BF465" s="71"/>
      <c r="BG465" s="72"/>
      <c r="BH465" s="71">
        <v>0</v>
      </c>
      <c r="BI465" s="71">
        <v>0</v>
      </c>
      <c r="BJ465" s="71">
        <v>35.823999999999998</v>
      </c>
      <c r="BK465" s="71">
        <v>0</v>
      </c>
      <c r="BL465" s="71">
        <v>19.632000000000001</v>
      </c>
      <c r="BM465" s="71">
        <v>0</v>
      </c>
      <c r="BN465" s="72"/>
      <c r="BO465" s="71">
        <v>0</v>
      </c>
      <c r="BP465" s="71">
        <v>0</v>
      </c>
      <c r="BQ465" s="71">
        <v>5</v>
      </c>
      <c r="BR465" s="71">
        <v>0</v>
      </c>
      <c r="BS465" s="71">
        <v>2</v>
      </c>
      <c r="BT465" s="71">
        <v>0</v>
      </c>
      <c r="BU465"/>
      <c r="BV465" s="70">
        <v>42.152000000000001</v>
      </c>
      <c r="BW465" s="70">
        <v>0</v>
      </c>
      <c r="BX465" s="70">
        <v>13.304</v>
      </c>
      <c r="BY465" s="70">
        <v>0</v>
      </c>
      <c r="BZ465" s="70">
        <v>0</v>
      </c>
      <c r="CA465" s="70">
        <v>0</v>
      </c>
      <c r="CB465" s="70">
        <v>0</v>
      </c>
      <c r="CC465" s="70">
        <v>0</v>
      </c>
      <c r="CD465" s="70">
        <v>0</v>
      </c>
    </row>
    <row r="466" spans="1:82">
      <c r="A466" s="70" t="s">
        <v>2141</v>
      </c>
      <c r="B466" s="70">
        <v>187</v>
      </c>
      <c r="C466" s="70">
        <v>17</v>
      </c>
      <c r="D466" s="70">
        <v>11</v>
      </c>
      <c r="E466" s="70">
        <v>2020</v>
      </c>
      <c r="F466" s="70" t="s">
        <v>159</v>
      </c>
      <c r="G466" s="70" t="s">
        <v>2124</v>
      </c>
      <c r="H466" s="70" t="s">
        <v>2125</v>
      </c>
      <c r="I466" s="148"/>
      <c r="J466" s="71">
        <v>56.287759971403098</v>
      </c>
      <c r="K466" s="71">
        <v>1.5457857645539841</v>
      </c>
      <c r="L466" s="71">
        <v>6.8412488294911862</v>
      </c>
      <c r="M466" s="71">
        <v>64.584368963858708</v>
      </c>
      <c r="N466" s="71">
        <v>112.32416375270287</v>
      </c>
      <c r="O466" s="71">
        <v>67.945468211514523</v>
      </c>
      <c r="P466" s="71">
        <v>34.779645585883948</v>
      </c>
      <c r="Q466" s="71">
        <v>6.0925294702571904</v>
      </c>
      <c r="R466" s="71">
        <v>0</v>
      </c>
      <c r="S466" s="71">
        <v>11.07689564620288</v>
      </c>
      <c r="T466" s="72"/>
      <c r="U466" s="71">
        <v>9910178</v>
      </c>
      <c r="V466" s="71">
        <v>1010</v>
      </c>
      <c r="W466" s="71">
        <v>99</v>
      </c>
      <c r="X466" s="71">
        <v>23145</v>
      </c>
      <c r="Y466" s="71">
        <v>47625</v>
      </c>
      <c r="Z466" s="71">
        <v>48552</v>
      </c>
      <c r="AA466" s="71">
        <v>7676</v>
      </c>
      <c r="AB466" s="71">
        <v>103332</v>
      </c>
      <c r="AC466" s="71">
        <v>0</v>
      </c>
      <c r="AD466" s="71">
        <v>11.07689564620288</v>
      </c>
      <c r="AE466" s="72"/>
      <c r="AF466" s="71">
        <v>71919032.442200825</v>
      </c>
      <c r="AG466" s="71">
        <v>1256319.7153244629</v>
      </c>
      <c r="AH466" s="71">
        <v>1579942.0480131379</v>
      </c>
      <c r="AI466" s="71">
        <v>126513484.47225463</v>
      </c>
      <c r="AJ466" s="71">
        <v>211817695.67745069</v>
      </c>
      <c r="AK466" s="71"/>
      <c r="AL466" s="71"/>
      <c r="AM466" s="71">
        <v>13485974.042464776</v>
      </c>
      <c r="AN466" s="71"/>
      <c r="AO466" s="71"/>
      <c r="AP466" s="71">
        <v>426572448.39770854</v>
      </c>
      <c r="AQ466" s="72"/>
      <c r="AR466" s="71">
        <v>2144</v>
      </c>
      <c r="AS466" s="71">
        <v>267</v>
      </c>
      <c r="AT466" s="71">
        <v>0</v>
      </c>
      <c r="AU466" s="71">
        <v>1</v>
      </c>
      <c r="AV466" s="71">
        <v>0</v>
      </c>
      <c r="AW466" s="71">
        <v>0</v>
      </c>
      <c r="AX466" s="71"/>
      <c r="AY466" s="72"/>
      <c r="AZ466" s="71">
        <v>9033.0999999999931</v>
      </c>
      <c r="BA466" s="71">
        <v>5898.8999999999969</v>
      </c>
      <c r="BB466" s="71">
        <v>0</v>
      </c>
      <c r="BC466" s="71">
        <v>41.5</v>
      </c>
      <c r="BD466" s="71">
        <v>0</v>
      </c>
      <c r="BE466" s="71">
        <v>0</v>
      </c>
      <c r="BF466" s="71"/>
      <c r="BG466" s="72"/>
      <c r="BH466" s="71">
        <v>0</v>
      </c>
      <c r="BI466" s="71">
        <v>0</v>
      </c>
      <c r="BJ466" s="71">
        <v>30.22</v>
      </c>
      <c r="BK466" s="71">
        <v>0</v>
      </c>
      <c r="BL466" s="71">
        <v>18.282</v>
      </c>
      <c r="BM466" s="71">
        <v>0</v>
      </c>
      <c r="BN466" s="72"/>
      <c r="BO466" s="71">
        <v>0</v>
      </c>
      <c r="BP466" s="71">
        <v>0</v>
      </c>
      <c r="BQ466" s="71">
        <v>5</v>
      </c>
      <c r="BR466" s="71">
        <v>0</v>
      </c>
      <c r="BS466" s="71">
        <v>2</v>
      </c>
      <c r="BT466" s="71">
        <v>0</v>
      </c>
      <c r="BU466"/>
      <c r="BV466" s="70">
        <v>36.732999999999997</v>
      </c>
      <c r="BW466" s="70">
        <v>0</v>
      </c>
      <c r="BX466" s="70">
        <v>11.769</v>
      </c>
      <c r="BY466" s="70">
        <v>0</v>
      </c>
      <c r="BZ466" s="70">
        <v>0</v>
      </c>
      <c r="CA466" s="70">
        <v>0</v>
      </c>
      <c r="CB466" s="70">
        <v>0</v>
      </c>
      <c r="CC466" s="70">
        <v>0</v>
      </c>
      <c r="CD466" s="70">
        <v>0</v>
      </c>
    </row>
    <row r="467" spans="1:82">
      <c r="A467" s="70" t="s">
        <v>2142</v>
      </c>
      <c r="B467" s="70">
        <v>187</v>
      </c>
      <c r="C467" s="70">
        <v>18</v>
      </c>
      <c r="D467" s="70">
        <v>11</v>
      </c>
      <c r="E467" s="70">
        <v>2021</v>
      </c>
      <c r="F467" s="70" t="s">
        <v>160</v>
      </c>
      <c r="G467" s="70" t="s">
        <v>2124</v>
      </c>
      <c r="H467" s="70" t="s">
        <v>2125</v>
      </c>
      <c r="I467" s="148"/>
      <c r="J467" s="71">
        <v>50.997995060591052</v>
      </c>
      <c r="K467" s="71">
        <v>1.6653434754605643</v>
      </c>
      <c r="L467" s="71">
        <v>6.544594773249794</v>
      </c>
      <c r="M467" s="71">
        <v>65.35547154964496</v>
      </c>
      <c r="N467" s="71">
        <v>92.695582137278208</v>
      </c>
      <c r="O467" s="71">
        <v>65.299673132913242</v>
      </c>
      <c r="P467" s="71">
        <v>35.816069121748207</v>
      </c>
      <c r="Q467" s="71">
        <v>5.9460262431400901</v>
      </c>
      <c r="R467" s="71">
        <v>0</v>
      </c>
      <c r="S467" s="71">
        <v>10.93655513757002</v>
      </c>
      <c r="T467" s="72"/>
      <c r="U467" s="71">
        <v>10659267</v>
      </c>
      <c r="V467" s="71">
        <v>1010</v>
      </c>
      <c r="W467" s="71">
        <v>99</v>
      </c>
      <c r="X467" s="71">
        <v>23145</v>
      </c>
      <c r="Y467" s="71">
        <v>47537</v>
      </c>
      <c r="Z467" s="71">
        <v>48045</v>
      </c>
      <c r="AA467" s="71">
        <v>7708</v>
      </c>
      <c r="AB467" s="71">
        <v>101838</v>
      </c>
      <c r="AC467" s="71">
        <v>0</v>
      </c>
      <c r="AD467" s="71">
        <v>10.93655513757002</v>
      </c>
      <c r="AE467" s="72"/>
      <c r="AF467" s="71">
        <v>72438938.844325498</v>
      </c>
      <c r="AG467" s="71">
        <v>1466781.7367410408</v>
      </c>
      <c r="AH467" s="71">
        <v>1399713.5275300348</v>
      </c>
      <c r="AI467" s="71">
        <v>144627477.076217</v>
      </c>
      <c r="AJ467" s="71">
        <v>192921481.33505419</v>
      </c>
      <c r="AK467" s="71">
        <v>0</v>
      </c>
      <c r="AL467" s="71">
        <v>0</v>
      </c>
      <c r="AM467" s="71">
        <v>13367651.806571035</v>
      </c>
      <c r="AN467" s="71">
        <v>0</v>
      </c>
      <c r="AO467" s="71">
        <v>0</v>
      </c>
      <c r="AP467" s="71">
        <v>426222044.32643878</v>
      </c>
      <c r="AQ467" s="72"/>
      <c r="AR467" s="71">
        <v>2250</v>
      </c>
      <c r="AS467" s="71">
        <v>267</v>
      </c>
      <c r="AT467" s="71">
        <v>0</v>
      </c>
      <c r="AU467" s="71">
        <v>1</v>
      </c>
      <c r="AV467" s="71">
        <v>0</v>
      </c>
      <c r="AW467" s="71">
        <v>0</v>
      </c>
      <c r="AX467" s="71"/>
      <c r="AY467" s="72"/>
      <c r="AZ467" s="71">
        <v>9742.3999999999796</v>
      </c>
      <c r="BA467" s="71">
        <v>5898.8999999999969</v>
      </c>
      <c r="BB467" s="71">
        <v>0</v>
      </c>
      <c r="BC467" s="71">
        <v>41.5</v>
      </c>
      <c r="BD467" s="71">
        <v>0</v>
      </c>
      <c r="BE467" s="71">
        <v>0</v>
      </c>
      <c r="BF467" s="71"/>
      <c r="BG467" s="72"/>
      <c r="BH467" s="71">
        <v>0</v>
      </c>
      <c r="BI467" s="71">
        <v>0</v>
      </c>
      <c r="BJ467" s="71">
        <v>34.302</v>
      </c>
      <c r="BK467" s="71">
        <v>0</v>
      </c>
      <c r="BL467" s="71">
        <v>18.215</v>
      </c>
      <c r="BM467" s="71">
        <v>0</v>
      </c>
      <c r="BN467" s="72"/>
      <c r="BO467" s="71">
        <v>0</v>
      </c>
      <c r="BP467" s="71">
        <v>0</v>
      </c>
      <c r="BQ467" s="71">
        <v>5</v>
      </c>
      <c r="BR467" s="71">
        <v>0</v>
      </c>
      <c r="BS467" s="71">
        <v>2</v>
      </c>
      <c r="BT467" s="71">
        <v>0</v>
      </c>
      <c r="BU467"/>
      <c r="BV467" s="70">
        <v>41.033999999999999</v>
      </c>
      <c r="BW467" s="70">
        <v>0</v>
      </c>
      <c r="BX467" s="70">
        <v>11.483000000000001</v>
      </c>
      <c r="BY467" s="70">
        <v>0</v>
      </c>
      <c r="BZ467" s="70">
        <v>0</v>
      </c>
      <c r="CA467" s="70">
        <v>0</v>
      </c>
      <c r="CB467" s="70">
        <v>0</v>
      </c>
      <c r="CC467" s="70">
        <v>0</v>
      </c>
      <c r="CD467" s="70">
        <v>0</v>
      </c>
    </row>
    <row r="468" spans="1:82">
      <c r="A468" s="70" t="s">
        <v>2143</v>
      </c>
      <c r="B468" s="70">
        <v>187</v>
      </c>
      <c r="C468" s="70">
        <v>19</v>
      </c>
      <c r="D468" s="70">
        <v>11</v>
      </c>
      <c r="E468" s="70">
        <v>2022</v>
      </c>
      <c r="F468" s="70" t="s">
        <v>161</v>
      </c>
      <c r="G468" s="70" t="s">
        <v>2124</v>
      </c>
      <c r="H468" s="70" t="s">
        <v>2125</v>
      </c>
      <c r="I468" s="148"/>
      <c r="J468" s="71">
        <v>89.135013578831717</v>
      </c>
      <c r="K468" s="71">
        <v>1.7040693114291274</v>
      </c>
      <c r="L468" s="71">
        <v>6.0358150129883743</v>
      </c>
      <c r="M468" s="71">
        <v>70.424005587121655</v>
      </c>
      <c r="N468" s="71">
        <v>113.98434596181724</v>
      </c>
      <c r="O468" s="71">
        <v>68.275224051268083</v>
      </c>
      <c r="P468" s="71">
        <v>35.891568657124552</v>
      </c>
      <c r="Q468" s="71">
        <v>5.9154772544818552</v>
      </c>
      <c r="R468" s="71">
        <v>0</v>
      </c>
      <c r="S468" s="71">
        <v>10.83616351723043</v>
      </c>
      <c r="T468" s="72"/>
      <c r="U468" s="71">
        <v>19361850</v>
      </c>
      <c r="V468" s="71">
        <v>1010</v>
      </c>
      <c r="W468" s="71">
        <v>99</v>
      </c>
      <c r="X468" s="71">
        <v>23145</v>
      </c>
      <c r="Y468" s="71">
        <v>47519</v>
      </c>
      <c r="Z468" s="71">
        <v>47728</v>
      </c>
      <c r="AA468" s="71">
        <v>7842</v>
      </c>
      <c r="AB468" s="71">
        <v>100484</v>
      </c>
      <c r="AC468" s="71">
        <v>0</v>
      </c>
      <c r="AD468" s="71">
        <v>10.83616351723043</v>
      </c>
      <c r="AE468" s="72"/>
      <c r="AF468" s="71">
        <v>109779654.84526552</v>
      </c>
      <c r="AG468" s="71">
        <v>1515635.3930425795</v>
      </c>
      <c r="AH468" s="71">
        <v>1516728.5386746619</v>
      </c>
      <c r="AI468" s="71">
        <v>138674635.254958</v>
      </c>
      <c r="AJ468" s="71">
        <v>222606117.27195954</v>
      </c>
      <c r="AK468" s="71">
        <v>0</v>
      </c>
      <c r="AL468" s="71">
        <v>0</v>
      </c>
      <c r="AM468" s="71">
        <v>12975227.051204599</v>
      </c>
      <c r="AN468" s="71">
        <v>0</v>
      </c>
      <c r="AO468" s="71">
        <v>0</v>
      </c>
      <c r="AP468" s="71">
        <v>487067998.35510492</v>
      </c>
      <c r="AQ468" s="72"/>
      <c r="AR468" s="71">
        <v>2367</v>
      </c>
      <c r="AS468" s="71">
        <v>270</v>
      </c>
      <c r="AT468" s="71">
        <v>0</v>
      </c>
      <c r="AU468" s="71">
        <v>1</v>
      </c>
      <c r="AV468" s="71">
        <v>0</v>
      </c>
      <c r="AW468" s="71">
        <v>0</v>
      </c>
      <c r="AX468" s="71"/>
      <c r="AY468" s="72"/>
      <c r="AZ468" s="71">
        <v>10518.999999999967</v>
      </c>
      <c r="BA468" s="71">
        <v>6185.0999999999967</v>
      </c>
      <c r="BB468" s="71">
        <v>0</v>
      </c>
      <c r="BC468" s="71">
        <v>41.5</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2144</v>
      </c>
      <c r="B469" s="70">
        <v>187</v>
      </c>
      <c r="C469" s="70">
        <v>20</v>
      </c>
      <c r="D469" s="70">
        <v>11</v>
      </c>
      <c r="E469" s="70">
        <v>2023</v>
      </c>
      <c r="F469" s="70" t="s">
        <v>1539</v>
      </c>
      <c r="G469" s="70" t="s">
        <v>2124</v>
      </c>
      <c r="H469" s="70" t="s">
        <v>2125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2509</v>
      </c>
      <c r="AS469" s="71">
        <v>272</v>
      </c>
      <c r="AT469" s="71">
        <v>0</v>
      </c>
      <c r="AU469" s="71">
        <v>1</v>
      </c>
      <c r="AV469" s="71">
        <v>0</v>
      </c>
      <c r="AW469" s="71">
        <v>0</v>
      </c>
      <c r="AX469" s="71"/>
      <c r="AY469" s="72"/>
      <c r="AZ469" s="71">
        <v>11375.799999999954</v>
      </c>
      <c r="BA469" s="71">
        <v>6207.0999999999967</v>
      </c>
      <c r="BB469" s="71">
        <v>0</v>
      </c>
      <c r="BC469" s="71">
        <v>41.5</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2145</v>
      </c>
      <c r="B470" s="70">
        <v>187</v>
      </c>
      <c r="C470" s="70">
        <v>21</v>
      </c>
      <c r="D470" s="70">
        <v>11</v>
      </c>
      <c r="E470" s="70">
        <v>2024</v>
      </c>
      <c r="F470" s="70" t="s">
        <v>1554</v>
      </c>
      <c r="G470" s="70" t="s">
        <v>2124</v>
      </c>
      <c r="H470" s="70" t="s">
        <v>2125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2146</v>
      </c>
      <c r="B471" s="70">
        <v>409</v>
      </c>
      <c r="C471" s="70">
        <v>1</v>
      </c>
      <c r="D471" s="70">
        <v>25</v>
      </c>
      <c r="E471" s="70">
        <v>1990</v>
      </c>
      <c r="F471" s="70" t="s">
        <v>787</v>
      </c>
      <c r="G471" s="70" t="s">
        <v>2147</v>
      </c>
      <c r="H471" s="70" t="s">
        <v>2148</v>
      </c>
      <c r="I471" s="148"/>
      <c r="J471" s="71">
        <v>237.93284863667091</v>
      </c>
      <c r="K471" s="71">
        <v>5.1851376635641104</v>
      </c>
      <c r="L471" s="71">
        <v>1.34863256791442</v>
      </c>
      <c r="M471" s="71">
        <v>55.950245950698672</v>
      </c>
      <c r="N471" s="71">
        <v>65.622336549154596</v>
      </c>
      <c r="O471" s="71">
        <v>58.758358606657957</v>
      </c>
      <c r="P471" s="71">
        <v>69.370800827208214</v>
      </c>
      <c r="Q471" s="71">
        <v>5.4731874966767</v>
      </c>
      <c r="R471" s="71">
        <v>0</v>
      </c>
      <c r="S471" s="71">
        <v>9.4346355010970271</v>
      </c>
      <c r="T471" s="72"/>
      <c r="U471" s="71">
        <v>34750928</v>
      </c>
      <c r="V471" s="71">
        <v>2529</v>
      </c>
      <c r="W471" s="71">
        <v>17</v>
      </c>
      <c r="X471" s="71">
        <v>25198</v>
      </c>
      <c r="Y471" s="71">
        <v>26575</v>
      </c>
      <c r="Z471" s="71">
        <v>24168</v>
      </c>
      <c r="AA471" s="71">
        <v>16844</v>
      </c>
      <c r="AB471" s="71">
        <v>88866</v>
      </c>
      <c r="AC471" s="71">
        <v>0</v>
      </c>
      <c r="AD471" s="71">
        <v>9.4346355010970271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2149</v>
      </c>
      <c r="B472" s="70">
        <v>410</v>
      </c>
      <c r="C472" s="70">
        <v>2</v>
      </c>
      <c r="D472" s="70">
        <v>25</v>
      </c>
      <c r="E472" s="70">
        <v>2005</v>
      </c>
      <c r="F472" s="70" t="s">
        <v>789</v>
      </c>
      <c r="G472" s="70" t="s">
        <v>2147</v>
      </c>
      <c r="H472" s="70" t="s">
        <v>2148</v>
      </c>
      <c r="I472" s="148"/>
      <c r="J472" s="71">
        <v>202.12585278723481</v>
      </c>
      <c r="K472" s="71">
        <v>4.3488714669926463</v>
      </c>
      <c r="L472" s="71">
        <v>1.621929237785023</v>
      </c>
      <c r="M472" s="71">
        <v>135.7557020596054</v>
      </c>
      <c r="N472" s="71">
        <v>110.0627236421643</v>
      </c>
      <c r="O472" s="71">
        <v>93.107480201550217</v>
      </c>
      <c r="P472" s="71">
        <v>66.926482628427451</v>
      </c>
      <c r="Q472" s="71">
        <v>5.9707303646495697</v>
      </c>
      <c r="R472" s="71">
        <v>41.349025548139949</v>
      </c>
      <c r="S472" s="71">
        <v>4.2940559670360781</v>
      </c>
      <c r="T472" s="72"/>
      <c r="U472" s="71">
        <v>21275814</v>
      </c>
      <c r="V472" s="71">
        <v>2392</v>
      </c>
      <c r="W472" s="71">
        <v>18</v>
      </c>
      <c r="X472" s="71">
        <v>32296</v>
      </c>
      <c r="Y472" s="71">
        <v>40031</v>
      </c>
      <c r="Z472" s="71">
        <v>44316</v>
      </c>
      <c r="AA472" s="71">
        <v>13309</v>
      </c>
      <c r="AB472" s="71">
        <v>101346</v>
      </c>
      <c r="AC472" s="71">
        <v>7311719</v>
      </c>
      <c r="AD472" s="71">
        <v>4.2940559670360781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2150</v>
      </c>
      <c r="B473" s="70">
        <v>411</v>
      </c>
      <c r="C473" s="70">
        <v>3</v>
      </c>
      <c r="D473" s="70">
        <v>25</v>
      </c>
      <c r="E473" s="70">
        <v>2006</v>
      </c>
      <c r="F473" s="70" t="s">
        <v>790</v>
      </c>
      <c r="G473" s="70" t="s">
        <v>2147</v>
      </c>
      <c r="H473" s="70" t="s">
        <v>2148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2151</v>
      </c>
      <c r="B474" s="70">
        <v>412</v>
      </c>
      <c r="C474" s="70">
        <v>4</v>
      </c>
      <c r="D474" s="70">
        <v>25</v>
      </c>
      <c r="E474" s="70">
        <v>2007</v>
      </c>
      <c r="F474" s="70" t="s">
        <v>791</v>
      </c>
      <c r="G474" s="70" t="s">
        <v>2147</v>
      </c>
      <c r="H474" s="70" t="s">
        <v>2148</v>
      </c>
      <c r="I474" s="148"/>
      <c r="J474" s="71">
        <v>190.30656959294171</v>
      </c>
      <c r="K474" s="71">
        <v>4.1438927122980962</v>
      </c>
      <c r="L474" s="71">
        <v>1.249547524276116</v>
      </c>
      <c r="M474" s="71">
        <v>138.8314336063236</v>
      </c>
      <c r="N474" s="71">
        <v>118.4366515949197</v>
      </c>
      <c r="O474" s="71">
        <v>90.965628995915182</v>
      </c>
      <c r="P474" s="71">
        <v>64.888313421797577</v>
      </c>
      <c r="Q474" s="71">
        <v>6.3289078903926104</v>
      </c>
      <c r="R474" s="71">
        <v>3.129855241983218</v>
      </c>
      <c r="S474" s="71">
        <v>14.76895840057348</v>
      </c>
      <c r="T474" s="72"/>
      <c r="U474" s="71">
        <v>22583891</v>
      </c>
      <c r="V474" s="71">
        <v>2219</v>
      </c>
      <c r="W474" s="71">
        <v>14</v>
      </c>
      <c r="X474" s="71">
        <v>38162</v>
      </c>
      <c r="Y474" s="71">
        <v>41471</v>
      </c>
      <c r="Z474" s="71">
        <v>45009</v>
      </c>
      <c r="AA474" s="71">
        <v>12707</v>
      </c>
      <c r="AB474" s="71">
        <v>101745</v>
      </c>
      <c r="AC474" s="71">
        <v>569330</v>
      </c>
      <c r="AD474" s="71">
        <v>14.76895840057348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2152</v>
      </c>
      <c r="B475" s="70">
        <v>413</v>
      </c>
      <c r="C475" s="70">
        <v>5</v>
      </c>
      <c r="D475" s="70">
        <v>25</v>
      </c>
      <c r="E475" s="70">
        <v>2008</v>
      </c>
      <c r="F475" s="70" t="s">
        <v>792</v>
      </c>
      <c r="G475" s="70" t="s">
        <v>2147</v>
      </c>
      <c r="H475" s="70" t="s">
        <v>2148</v>
      </c>
      <c r="I475" s="148"/>
      <c r="J475" s="71">
        <v>191.4925921522408</v>
      </c>
      <c r="K475" s="71">
        <v>3.1089514861608931</v>
      </c>
      <c r="L475" s="71">
        <v>1.106886109444031</v>
      </c>
      <c r="M475" s="71">
        <v>145.72202148073441</v>
      </c>
      <c r="N475" s="71">
        <v>115.9216370941289</v>
      </c>
      <c r="O475" s="71">
        <v>88.111552320356836</v>
      </c>
      <c r="P475" s="71">
        <v>63.324964499346201</v>
      </c>
      <c r="Q475" s="71">
        <v>6.2484038697390698</v>
      </c>
      <c r="R475" s="71">
        <v>1.319842031658645E-2</v>
      </c>
      <c r="S475" s="71">
        <v>20.00482340716685</v>
      </c>
      <c r="T475" s="72"/>
      <c r="U475" s="71">
        <v>24130851</v>
      </c>
      <c r="V475" s="71">
        <v>2219</v>
      </c>
      <c r="W475" s="71">
        <v>14</v>
      </c>
      <c r="X475" s="71">
        <v>38162</v>
      </c>
      <c r="Y475" s="71">
        <v>42270</v>
      </c>
      <c r="Z475" s="71">
        <v>45127</v>
      </c>
      <c r="AA475" s="71">
        <v>12415</v>
      </c>
      <c r="AB475" s="71">
        <v>102103</v>
      </c>
      <c r="AC475" s="71">
        <v>2493</v>
      </c>
      <c r="AD475" s="71">
        <v>20.00482340716685</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2153</v>
      </c>
      <c r="B476" s="70">
        <v>414</v>
      </c>
      <c r="C476" s="70">
        <v>6</v>
      </c>
      <c r="D476" s="70">
        <v>25</v>
      </c>
      <c r="E476" s="70">
        <v>2009</v>
      </c>
      <c r="F476" s="70" t="s">
        <v>176</v>
      </c>
      <c r="G476" s="70" t="s">
        <v>2147</v>
      </c>
      <c r="H476" s="70" t="s">
        <v>2148</v>
      </c>
      <c r="I476" s="148"/>
      <c r="J476" s="71">
        <v>176.79302275997861</v>
      </c>
      <c r="K476" s="71">
        <v>2.574356129854138</v>
      </c>
      <c r="L476" s="71">
        <v>2.2507337845875801</v>
      </c>
      <c r="M476" s="71">
        <v>131.8955730929199</v>
      </c>
      <c r="N476" s="71">
        <v>95.133157166437101</v>
      </c>
      <c r="O476" s="71">
        <v>89.174722035111671</v>
      </c>
      <c r="P476" s="71">
        <v>61.221325655385698</v>
      </c>
      <c r="Q476" s="71">
        <v>5.9407340059704001</v>
      </c>
      <c r="R476" s="71">
        <v>3.7037304713481163E-2</v>
      </c>
      <c r="S476" s="71">
        <v>22.486585217471809</v>
      </c>
      <c r="T476" s="72"/>
      <c r="U476" s="71">
        <v>23157373</v>
      </c>
      <c r="V476" s="71">
        <v>2222</v>
      </c>
      <c r="W476" s="71">
        <v>48</v>
      </c>
      <c r="X476" s="71">
        <v>43000</v>
      </c>
      <c r="Y476" s="71">
        <v>42646</v>
      </c>
      <c r="Z476" s="71">
        <v>45080</v>
      </c>
      <c r="AA476" s="71">
        <v>12322</v>
      </c>
      <c r="AB476" s="71">
        <v>101904</v>
      </c>
      <c r="AC476" s="71">
        <v>6825</v>
      </c>
      <c r="AD476" s="71">
        <v>22.486585217471809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223.13200000000001</v>
      </c>
      <c r="BK476" s="71">
        <v>0.66</v>
      </c>
      <c r="BL476" s="71">
        <v>67.41</v>
      </c>
      <c r="BM476" s="71">
        <v>0</v>
      </c>
      <c r="BN476" s="72"/>
      <c r="BO476" s="71">
        <v>0</v>
      </c>
      <c r="BP476" s="71">
        <v>0</v>
      </c>
      <c r="BQ476" s="71">
        <v>8</v>
      </c>
      <c r="BR476" s="71">
        <v>1</v>
      </c>
      <c r="BS476" s="71">
        <v>6</v>
      </c>
      <c r="BT476" s="71">
        <v>0</v>
      </c>
      <c r="BU476"/>
      <c r="BV476" s="70">
        <v>291.202</v>
      </c>
      <c r="BW476" s="70">
        <v>0</v>
      </c>
      <c r="BX476" s="70">
        <v>0</v>
      </c>
      <c r="BY476" s="70">
        <v>0</v>
      </c>
      <c r="BZ476" s="70">
        <v>0</v>
      </c>
      <c r="CA476" s="70">
        <v>0</v>
      </c>
      <c r="CB476" s="70">
        <v>0</v>
      </c>
      <c r="CC476" s="70">
        <v>0</v>
      </c>
      <c r="CD476" s="70">
        <v>0</v>
      </c>
    </row>
    <row r="477" spans="1:82">
      <c r="A477" s="70" t="s">
        <v>2154</v>
      </c>
      <c r="B477" s="70">
        <v>415</v>
      </c>
      <c r="C477" s="70">
        <v>7</v>
      </c>
      <c r="D477" s="70">
        <v>25</v>
      </c>
      <c r="E477" s="70">
        <v>2010</v>
      </c>
      <c r="F477" s="70" t="s">
        <v>177</v>
      </c>
      <c r="G477" s="70" t="s">
        <v>2147</v>
      </c>
      <c r="H477" s="70" t="s">
        <v>2148</v>
      </c>
      <c r="I477" s="148"/>
      <c r="J477" s="71">
        <v>162.70483032569541</v>
      </c>
      <c r="K477" s="71">
        <v>2.8051214798335158</v>
      </c>
      <c r="L477" s="71">
        <v>2.1350164896266852</v>
      </c>
      <c r="M477" s="71">
        <v>142.37756913301871</v>
      </c>
      <c r="N477" s="71">
        <v>110.7125517922528</v>
      </c>
      <c r="O477" s="71">
        <v>89.626650082999603</v>
      </c>
      <c r="P477" s="71">
        <v>62.723164552317463</v>
      </c>
      <c r="Q477" s="71">
        <v>6.1824557453495599</v>
      </c>
      <c r="R477" s="71">
        <v>3.1804647605162863E-2</v>
      </c>
      <c r="S477" s="71">
        <v>17.52446797122089</v>
      </c>
      <c r="T477" s="72"/>
      <c r="U477" s="71">
        <v>21487119</v>
      </c>
      <c r="V477" s="71">
        <v>2222</v>
      </c>
      <c r="W477" s="71">
        <v>48</v>
      </c>
      <c r="X477" s="71">
        <v>43000</v>
      </c>
      <c r="Y477" s="71">
        <v>42973</v>
      </c>
      <c r="Z477" s="71">
        <v>45519</v>
      </c>
      <c r="AA477" s="71">
        <v>12309</v>
      </c>
      <c r="AB477" s="71">
        <v>101620</v>
      </c>
      <c r="AC477" s="71">
        <v>5554</v>
      </c>
      <c r="AD477" s="71">
        <v>17.52446797122089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221.67</v>
      </c>
      <c r="BK477" s="71">
        <v>0.626</v>
      </c>
      <c r="BL477" s="71">
        <v>74.731999999999999</v>
      </c>
      <c r="BM477" s="71">
        <v>0</v>
      </c>
      <c r="BN477" s="72"/>
      <c r="BO477" s="71">
        <v>0</v>
      </c>
      <c r="BP477" s="71">
        <v>0</v>
      </c>
      <c r="BQ477" s="71">
        <v>9</v>
      </c>
      <c r="BR477" s="71">
        <v>1</v>
      </c>
      <c r="BS477" s="71">
        <v>7</v>
      </c>
      <c r="BT477" s="71">
        <v>0</v>
      </c>
      <c r="BU477"/>
      <c r="BV477" s="70">
        <v>297.02800000000002</v>
      </c>
      <c r="BW477" s="70">
        <v>0</v>
      </c>
      <c r="BX477" s="70">
        <v>0</v>
      </c>
      <c r="BY477" s="70">
        <v>0</v>
      </c>
      <c r="BZ477" s="70">
        <v>0</v>
      </c>
      <c r="CA477" s="70">
        <v>0</v>
      </c>
      <c r="CB477" s="70">
        <v>0</v>
      </c>
      <c r="CC477" s="70">
        <v>0</v>
      </c>
      <c r="CD477" s="70">
        <v>0</v>
      </c>
    </row>
    <row r="478" spans="1:82">
      <c r="A478" s="70" t="s">
        <v>2155</v>
      </c>
      <c r="B478" s="70">
        <v>416</v>
      </c>
      <c r="C478" s="70">
        <v>8</v>
      </c>
      <c r="D478" s="70">
        <v>25</v>
      </c>
      <c r="E478" s="70">
        <v>2011</v>
      </c>
      <c r="F478" s="70" t="s">
        <v>178</v>
      </c>
      <c r="G478" s="70" t="s">
        <v>2147</v>
      </c>
      <c r="H478" s="70" t="s">
        <v>2148</v>
      </c>
      <c r="I478" s="148"/>
      <c r="J478" s="71">
        <v>191.02242467359329</v>
      </c>
      <c r="K478" s="71">
        <v>4.4642334049099244</v>
      </c>
      <c r="L478" s="71">
        <v>1.8783795928575799</v>
      </c>
      <c r="M478" s="71">
        <v>181.58177718059429</v>
      </c>
      <c r="N478" s="71">
        <v>136.87402326145079</v>
      </c>
      <c r="O478" s="71">
        <v>89.339700413934224</v>
      </c>
      <c r="P478" s="71">
        <v>60.781906398226937</v>
      </c>
      <c r="Q478" s="71">
        <v>7.1134256653846997</v>
      </c>
      <c r="R478" s="71">
        <v>1.457498919103921E-2</v>
      </c>
      <c r="S478" s="71">
        <v>17.567348857286358</v>
      </c>
      <c r="T478" s="72"/>
      <c r="U478" s="71">
        <v>22836577</v>
      </c>
      <c r="V478" s="71">
        <v>2222</v>
      </c>
      <c r="W478" s="71">
        <v>48</v>
      </c>
      <c r="X478" s="71">
        <v>43000</v>
      </c>
      <c r="Y478" s="71">
        <v>43316</v>
      </c>
      <c r="Z478" s="71">
        <v>46359</v>
      </c>
      <c r="AA478" s="71">
        <v>12283</v>
      </c>
      <c r="AB478" s="71">
        <v>101364</v>
      </c>
      <c r="AC478" s="71">
        <v>2541</v>
      </c>
      <c r="AD478" s="71">
        <v>17.567348857286358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226.64400000000001</v>
      </c>
      <c r="BK478" s="71">
        <v>0.59699999999999998</v>
      </c>
      <c r="BL478" s="71">
        <v>62.319000000000003</v>
      </c>
      <c r="BM478" s="71">
        <v>0</v>
      </c>
      <c r="BN478" s="72"/>
      <c r="BO478" s="71">
        <v>0</v>
      </c>
      <c r="BP478" s="71">
        <v>0</v>
      </c>
      <c r="BQ478" s="71">
        <v>10</v>
      </c>
      <c r="BR478" s="71">
        <v>1</v>
      </c>
      <c r="BS478" s="71">
        <v>7</v>
      </c>
      <c r="BT478" s="71">
        <v>0</v>
      </c>
      <c r="BU478"/>
      <c r="BV478" s="70">
        <v>289.56</v>
      </c>
      <c r="BW478" s="70">
        <v>0</v>
      </c>
      <c r="BX478" s="70">
        <v>0</v>
      </c>
      <c r="BY478" s="70">
        <v>0</v>
      </c>
      <c r="BZ478" s="70">
        <v>0</v>
      </c>
      <c r="CA478" s="70">
        <v>0</v>
      </c>
      <c r="CB478" s="70">
        <v>0</v>
      </c>
      <c r="CC478" s="70">
        <v>0</v>
      </c>
      <c r="CD478" s="70">
        <v>0</v>
      </c>
    </row>
    <row r="479" spans="1:82">
      <c r="A479" s="70" t="s">
        <v>2156</v>
      </c>
      <c r="B479" s="70">
        <v>417</v>
      </c>
      <c r="C479" s="70">
        <v>9</v>
      </c>
      <c r="D479" s="70">
        <v>25</v>
      </c>
      <c r="E479" s="70">
        <v>2012</v>
      </c>
      <c r="F479" s="70" t="s">
        <v>179</v>
      </c>
      <c r="G479" s="70" t="s">
        <v>2147</v>
      </c>
      <c r="H479" s="70" t="s">
        <v>2148</v>
      </c>
      <c r="I479" s="148"/>
      <c r="J479" s="71">
        <v>200.02684298137211</v>
      </c>
      <c r="K479" s="71">
        <v>4.3412088900741264</v>
      </c>
      <c r="L479" s="71">
        <v>1.870841034014741</v>
      </c>
      <c r="M479" s="71">
        <v>203.09809963128359</v>
      </c>
      <c r="N479" s="71">
        <v>146.4263588353011</v>
      </c>
      <c r="O479" s="71">
        <v>89.424401202535861</v>
      </c>
      <c r="P479" s="71">
        <v>60.326490782120096</v>
      </c>
      <c r="Q479" s="71">
        <v>7.7815845795762897</v>
      </c>
      <c r="R479" s="71">
        <v>5.6328835124292598E-2</v>
      </c>
      <c r="S479" s="71">
        <v>19.652201391887559</v>
      </c>
      <c r="T479" s="72"/>
      <c r="U479" s="71">
        <v>23250102</v>
      </c>
      <c r="V479" s="71">
        <v>2222</v>
      </c>
      <c r="W479" s="71">
        <v>48</v>
      </c>
      <c r="X479" s="71">
        <v>43000</v>
      </c>
      <c r="Y479" s="71">
        <v>44137</v>
      </c>
      <c r="Z479" s="71">
        <v>46771</v>
      </c>
      <c r="AA479" s="71">
        <v>12122</v>
      </c>
      <c r="AB479" s="71">
        <v>102059</v>
      </c>
      <c r="AC479" s="71">
        <v>9566</v>
      </c>
      <c r="AD479" s="71">
        <v>19.652201391887559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235.18299999999999</v>
      </c>
      <c r="BK479" s="71">
        <v>0.70799999999999996</v>
      </c>
      <c r="BL479" s="71">
        <v>60.736999999999995</v>
      </c>
      <c r="BM479" s="71">
        <v>0</v>
      </c>
      <c r="BN479" s="72"/>
      <c r="BO479" s="71">
        <v>0</v>
      </c>
      <c r="BP479" s="71">
        <v>0</v>
      </c>
      <c r="BQ479" s="71">
        <v>10</v>
      </c>
      <c r="BR479" s="71">
        <v>1</v>
      </c>
      <c r="BS479" s="71">
        <v>6</v>
      </c>
      <c r="BT479" s="71">
        <v>0</v>
      </c>
      <c r="BU479"/>
      <c r="BV479" s="70">
        <v>296.62799999999999</v>
      </c>
      <c r="BW479" s="70">
        <v>0</v>
      </c>
      <c r="BX479" s="70">
        <v>0</v>
      </c>
      <c r="BY479" s="70">
        <v>0</v>
      </c>
      <c r="BZ479" s="70">
        <v>0</v>
      </c>
      <c r="CA479" s="70">
        <v>0</v>
      </c>
      <c r="CB479" s="70">
        <v>0</v>
      </c>
      <c r="CC479" s="70">
        <v>0</v>
      </c>
      <c r="CD479" s="70">
        <v>0</v>
      </c>
    </row>
    <row r="480" spans="1:82">
      <c r="A480" s="70" t="s">
        <v>2157</v>
      </c>
      <c r="B480" s="70">
        <v>418</v>
      </c>
      <c r="C480" s="70">
        <v>10</v>
      </c>
      <c r="D480" s="70">
        <v>25</v>
      </c>
      <c r="E480" s="70">
        <v>2013</v>
      </c>
      <c r="F480" s="70" t="s">
        <v>180</v>
      </c>
      <c r="G480" s="70" t="s">
        <v>2147</v>
      </c>
      <c r="H480" s="70" t="s">
        <v>2148</v>
      </c>
      <c r="I480" s="148"/>
      <c r="J480" s="71">
        <v>202.31232098980109</v>
      </c>
      <c r="K480" s="71">
        <v>3.6809297488606898</v>
      </c>
      <c r="L480" s="71">
        <v>1.6598312010351219</v>
      </c>
      <c r="M480" s="71">
        <v>204.565410568966</v>
      </c>
      <c r="N480" s="71">
        <v>146.52486921183629</v>
      </c>
      <c r="O480" s="71">
        <v>87.275255673257575</v>
      </c>
      <c r="P480" s="71">
        <v>60.593764348233314</v>
      </c>
      <c r="Q480" s="71">
        <v>7.8658323758497799</v>
      </c>
      <c r="R480" s="71">
        <v>1.5768664191433281E-2</v>
      </c>
      <c r="S480" s="71">
        <v>19.62361565742431</v>
      </c>
      <c r="T480" s="72"/>
      <c r="U480" s="71">
        <v>23254408</v>
      </c>
      <c r="V480" s="71">
        <v>2222</v>
      </c>
      <c r="W480" s="71">
        <v>48</v>
      </c>
      <c r="X480" s="71">
        <v>43000</v>
      </c>
      <c r="Y480" s="71">
        <v>44250</v>
      </c>
      <c r="Z480" s="71">
        <v>47685</v>
      </c>
      <c r="AA480" s="71">
        <v>12130</v>
      </c>
      <c r="AB480" s="71">
        <v>101685</v>
      </c>
      <c r="AC480" s="71">
        <v>2614</v>
      </c>
      <c r="AD480" s="71">
        <v>19.62361565742431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241.79599999999999</v>
      </c>
      <c r="BK480" s="71">
        <v>0.80900000000000005</v>
      </c>
      <c r="BL480" s="71">
        <v>79.997</v>
      </c>
      <c r="BM480" s="71">
        <v>0</v>
      </c>
      <c r="BN480" s="72"/>
      <c r="BO480" s="71">
        <v>0</v>
      </c>
      <c r="BP480" s="71">
        <v>0</v>
      </c>
      <c r="BQ480" s="71">
        <v>11</v>
      </c>
      <c r="BR480" s="71">
        <v>1</v>
      </c>
      <c r="BS480" s="71">
        <v>6</v>
      </c>
      <c r="BT480" s="71">
        <v>0</v>
      </c>
      <c r="BU480"/>
      <c r="BV480" s="70">
        <v>322.60199999999998</v>
      </c>
      <c r="BW480" s="70">
        <v>0</v>
      </c>
      <c r="BX480" s="70">
        <v>0</v>
      </c>
      <c r="BY480" s="70">
        <v>0</v>
      </c>
      <c r="BZ480" s="70">
        <v>0</v>
      </c>
      <c r="CA480" s="70">
        <v>0</v>
      </c>
      <c r="CB480" s="70">
        <v>0</v>
      </c>
      <c r="CC480" s="70">
        <v>0</v>
      </c>
      <c r="CD480" s="70">
        <v>0</v>
      </c>
    </row>
    <row r="481" spans="1:82">
      <c r="A481" s="70" t="s">
        <v>2158</v>
      </c>
      <c r="B481" s="70">
        <v>419</v>
      </c>
      <c r="C481" s="70">
        <v>11</v>
      </c>
      <c r="D481" s="70">
        <v>25</v>
      </c>
      <c r="E481" s="70">
        <v>2014</v>
      </c>
      <c r="F481" s="70" t="s">
        <v>181</v>
      </c>
      <c r="G481" s="70" t="s">
        <v>2147</v>
      </c>
      <c r="H481" s="70" t="s">
        <v>2148</v>
      </c>
      <c r="I481" s="148"/>
      <c r="J481" s="71">
        <v>190.83922374044181</v>
      </c>
      <c r="K481" s="71">
        <v>3.8758720657165888</v>
      </c>
      <c r="L481" s="71">
        <v>3.4859501286641228</v>
      </c>
      <c r="M481" s="71">
        <v>212.30252066719939</v>
      </c>
      <c r="N481" s="71">
        <v>142.361276857268</v>
      </c>
      <c r="O481" s="71">
        <v>83.792933374807745</v>
      </c>
      <c r="P481" s="71">
        <v>60.943870784297509</v>
      </c>
      <c r="Q481" s="71">
        <v>7.52141529438346</v>
      </c>
      <c r="R481" s="71">
        <v>0.17249667706525909</v>
      </c>
      <c r="S481" s="71">
        <v>16.48247008317859</v>
      </c>
      <c r="T481" s="72"/>
      <c r="U481" s="71">
        <v>23340335</v>
      </c>
      <c r="V481" s="71">
        <v>1949</v>
      </c>
      <c r="W481" s="71">
        <v>38</v>
      </c>
      <c r="X481" s="71">
        <v>44825</v>
      </c>
      <c r="Y481" s="71">
        <v>44628</v>
      </c>
      <c r="Z481" s="71">
        <v>48219</v>
      </c>
      <c r="AA481" s="71">
        <v>12137</v>
      </c>
      <c r="AB481" s="71">
        <v>101343</v>
      </c>
      <c r="AC481" s="71">
        <v>28685</v>
      </c>
      <c r="AD481" s="71">
        <v>16.48247008317859</v>
      </c>
      <c r="AE481" s="72"/>
      <c r="AF481" s="71"/>
      <c r="AG481" s="71"/>
      <c r="AH481" s="71"/>
      <c r="AI481" s="71"/>
      <c r="AJ481" s="71"/>
      <c r="AK481" s="71"/>
      <c r="AL481" s="71"/>
      <c r="AM481" s="71"/>
      <c r="AN481" s="71"/>
      <c r="AO481" s="71"/>
      <c r="AP481" s="71"/>
      <c r="AQ481" s="72"/>
      <c r="AR481" s="71">
        <v>1640</v>
      </c>
      <c r="AS481" s="71">
        <v>210</v>
      </c>
      <c r="AT481" s="71">
        <v>0</v>
      </c>
      <c r="AU481" s="71">
        <v>0</v>
      </c>
      <c r="AV481" s="71">
        <v>0</v>
      </c>
      <c r="AW481" s="71">
        <v>0</v>
      </c>
      <c r="AX481" s="71"/>
      <c r="AY481" s="72"/>
      <c r="AZ481" s="71">
        <v>6059.4</v>
      </c>
      <c r="BA481" s="71">
        <v>6590.8</v>
      </c>
      <c r="BB481" s="71">
        <v>0</v>
      </c>
      <c r="BC481" s="71">
        <v>0</v>
      </c>
      <c r="BD481" s="71">
        <v>0</v>
      </c>
      <c r="BE481" s="71">
        <v>0</v>
      </c>
      <c r="BF481" s="71"/>
      <c r="BG481" s="72"/>
      <c r="BH481" s="71">
        <v>0</v>
      </c>
      <c r="BI481" s="71">
        <v>0</v>
      </c>
      <c r="BJ481" s="71">
        <v>236.08699999999999</v>
      </c>
      <c r="BK481" s="71">
        <v>0.52900000000000003</v>
      </c>
      <c r="BL481" s="71">
        <v>77.328000000000003</v>
      </c>
      <c r="BM481" s="71">
        <v>0</v>
      </c>
      <c r="BN481" s="72"/>
      <c r="BO481" s="71">
        <v>0</v>
      </c>
      <c r="BP481" s="71">
        <v>0</v>
      </c>
      <c r="BQ481" s="71">
        <v>11</v>
      </c>
      <c r="BR481" s="71">
        <v>1</v>
      </c>
      <c r="BS481" s="71">
        <v>6</v>
      </c>
      <c r="BT481" s="71">
        <v>0</v>
      </c>
      <c r="BU481"/>
      <c r="BV481" s="70">
        <v>313.94400000000002</v>
      </c>
      <c r="BW481" s="70">
        <v>0</v>
      </c>
      <c r="BX481" s="70">
        <v>0</v>
      </c>
      <c r="BY481" s="70">
        <v>0</v>
      </c>
      <c r="BZ481" s="70">
        <v>0</v>
      </c>
      <c r="CA481" s="70">
        <v>0</v>
      </c>
      <c r="CB481" s="70">
        <v>0</v>
      </c>
      <c r="CC481" s="70">
        <v>0</v>
      </c>
      <c r="CD481" s="70">
        <v>0</v>
      </c>
    </row>
    <row r="482" spans="1:82">
      <c r="A482" s="70" t="s">
        <v>2159</v>
      </c>
      <c r="B482" s="70">
        <v>420</v>
      </c>
      <c r="C482" s="70">
        <v>12</v>
      </c>
      <c r="D482" s="70">
        <v>25</v>
      </c>
      <c r="E482" s="70">
        <v>2015</v>
      </c>
      <c r="F482" s="70" t="s">
        <v>182</v>
      </c>
      <c r="G482" s="1064" t="s">
        <v>2147</v>
      </c>
      <c r="H482" s="70" t="s">
        <v>2148</v>
      </c>
      <c r="I482" s="148"/>
      <c r="J482" s="71">
        <v>195.34037803363671</v>
      </c>
      <c r="K482" s="71">
        <v>3.7030504146300038</v>
      </c>
      <c r="L482" s="71">
        <v>3.9175883425257081</v>
      </c>
      <c r="M482" s="71">
        <v>194.60849593923959</v>
      </c>
      <c r="N482" s="71">
        <v>133.9289710809048</v>
      </c>
      <c r="O482" s="71">
        <v>84.042410610862476</v>
      </c>
      <c r="P482" s="71">
        <v>61.102576519987821</v>
      </c>
      <c r="Q482" s="71">
        <v>7.3406033750513</v>
      </c>
      <c r="R482" s="71">
        <v>0.17602148064874551</v>
      </c>
      <c r="S482" s="71">
        <v>15.74153211782547</v>
      </c>
      <c r="T482" s="72"/>
      <c r="U482" s="71">
        <v>25188042</v>
      </c>
      <c r="V482" s="71">
        <v>1949</v>
      </c>
      <c r="W482" s="71">
        <v>38</v>
      </c>
      <c r="X482" s="71">
        <v>44825</v>
      </c>
      <c r="Y482" s="71">
        <v>45120</v>
      </c>
      <c r="Z482" s="71">
        <v>48828</v>
      </c>
      <c r="AA482" s="71">
        <v>12159</v>
      </c>
      <c r="AB482" s="71">
        <v>101035</v>
      </c>
      <c r="AC482" s="71">
        <v>30088</v>
      </c>
      <c r="AD482" s="71">
        <v>15.74153211782547</v>
      </c>
      <c r="AE482" s="72"/>
      <c r="AF482" s="71">
        <v>204773914.34479761</v>
      </c>
      <c r="AG482" s="71">
        <v>3116900.4931250759</v>
      </c>
      <c r="AH482" s="71">
        <v>796911.09066927584</v>
      </c>
      <c r="AI482" s="71">
        <v>279856240.53363138</v>
      </c>
      <c r="AJ482" s="71">
        <v>204276724.72181839</v>
      </c>
      <c r="AK482" s="71">
        <v>0</v>
      </c>
      <c r="AL482" s="71">
        <v>0</v>
      </c>
      <c r="AM482" s="71">
        <v>13846422.924115401</v>
      </c>
      <c r="AN482" s="71">
        <v>0</v>
      </c>
      <c r="AO482" s="71">
        <v>0</v>
      </c>
      <c r="AP482" s="71">
        <v>706667114.10815716</v>
      </c>
      <c r="AQ482" s="72"/>
      <c r="AR482" s="71">
        <v>1827</v>
      </c>
      <c r="AS482" s="71">
        <v>292</v>
      </c>
      <c r="AT482" s="71">
        <v>0</v>
      </c>
      <c r="AU482" s="71">
        <v>0</v>
      </c>
      <c r="AV482" s="71">
        <v>0</v>
      </c>
      <c r="AW482" s="71">
        <v>0</v>
      </c>
      <c r="AX482" s="71"/>
      <c r="AY482" s="72"/>
      <c r="AZ482" s="71">
        <v>6849.9</v>
      </c>
      <c r="BA482" s="71">
        <v>9276.5</v>
      </c>
      <c r="BB482" s="71">
        <v>0</v>
      </c>
      <c r="BC482" s="71">
        <v>0</v>
      </c>
      <c r="BD482" s="71">
        <v>0</v>
      </c>
      <c r="BE482" s="71">
        <v>0</v>
      </c>
      <c r="BF482" s="71"/>
      <c r="BG482" s="72"/>
      <c r="BH482" s="71">
        <v>0</v>
      </c>
      <c r="BI482" s="71">
        <v>0</v>
      </c>
      <c r="BJ482" s="71">
        <v>236.99199999999999</v>
      </c>
      <c r="BK482" s="71">
        <v>1.415</v>
      </c>
      <c r="BL482" s="71">
        <v>30.901999999999997</v>
      </c>
      <c r="BM482" s="71">
        <v>0</v>
      </c>
      <c r="BN482" s="72"/>
      <c r="BO482" s="71">
        <v>0</v>
      </c>
      <c r="BP482" s="71">
        <v>0</v>
      </c>
      <c r="BQ482" s="71">
        <v>10</v>
      </c>
      <c r="BR482" s="71">
        <v>1</v>
      </c>
      <c r="BS482" s="71">
        <v>5</v>
      </c>
      <c r="BT482" s="71">
        <v>0</v>
      </c>
      <c r="BU482"/>
      <c r="BV482" s="70">
        <v>269.30900000000003</v>
      </c>
      <c r="BW482" s="70">
        <v>0</v>
      </c>
      <c r="BX482" s="70">
        <v>0</v>
      </c>
      <c r="BY482" s="70">
        <v>0</v>
      </c>
      <c r="BZ482" s="70">
        <v>0</v>
      </c>
      <c r="CA482" s="70">
        <v>0</v>
      </c>
      <c r="CB482" s="70">
        <v>0</v>
      </c>
      <c r="CC482" s="70">
        <v>0</v>
      </c>
      <c r="CD482" s="70">
        <v>0</v>
      </c>
    </row>
    <row r="483" spans="1:82">
      <c r="A483" s="70" t="s">
        <v>2160</v>
      </c>
      <c r="B483" s="70">
        <v>421</v>
      </c>
      <c r="C483" s="70">
        <v>13</v>
      </c>
      <c r="D483" s="70">
        <v>25</v>
      </c>
      <c r="E483" s="70">
        <v>2016</v>
      </c>
      <c r="F483" s="70" t="s">
        <v>155</v>
      </c>
      <c r="G483" s="1064" t="s">
        <v>2147</v>
      </c>
      <c r="H483" s="70" t="s">
        <v>2148</v>
      </c>
      <c r="I483" s="148"/>
      <c r="J483" s="71">
        <v>205.31154987554601</v>
      </c>
      <c r="K483" s="71">
        <v>3.6067330385008214</v>
      </c>
      <c r="L483" s="71">
        <v>3.7450679419825921</v>
      </c>
      <c r="M483" s="71">
        <v>177.47311825568113</v>
      </c>
      <c r="N483" s="71">
        <v>135.46133636394862</v>
      </c>
      <c r="O483" s="71">
        <v>83.992709743532373</v>
      </c>
      <c r="P483" s="71">
        <v>59.485332638705366</v>
      </c>
      <c r="Q483" s="71">
        <v>7.1206266237737204</v>
      </c>
      <c r="R483" s="71">
        <v>8.5313530298120224</v>
      </c>
      <c r="S483" s="71">
        <v>17.922637723202218</v>
      </c>
      <c r="T483" s="72"/>
      <c r="U483" s="71">
        <v>25127842</v>
      </c>
      <c r="V483" s="71">
        <v>1949</v>
      </c>
      <c r="W483" s="71">
        <v>38</v>
      </c>
      <c r="X483" s="71">
        <v>44825</v>
      </c>
      <c r="Y483" s="71">
        <v>45643</v>
      </c>
      <c r="Z483" s="71">
        <v>49399</v>
      </c>
      <c r="AA483" s="71">
        <v>12243</v>
      </c>
      <c r="AB483" s="71">
        <v>100813</v>
      </c>
      <c r="AC483" s="71">
        <v>1457071.119288567</v>
      </c>
      <c r="AD483" s="71">
        <v>17.922637723202222</v>
      </c>
      <c r="AE483" s="72"/>
      <c r="AF483" s="71">
        <v>214364629.78767809</v>
      </c>
      <c r="AG483" s="71">
        <v>2828969.910325761</v>
      </c>
      <c r="AH483" s="71">
        <v>566553.63894355635</v>
      </c>
      <c r="AI483" s="71">
        <v>272381899.49568641</v>
      </c>
      <c r="AJ483" s="71">
        <v>195219841.55179429</v>
      </c>
      <c r="AK483" s="71">
        <v>0</v>
      </c>
      <c r="AL483" s="71">
        <v>0</v>
      </c>
      <c r="AM483" s="71">
        <v>13826732.430789649</v>
      </c>
      <c r="AN483" s="71">
        <v>0</v>
      </c>
      <c r="AO483" s="71">
        <v>0</v>
      </c>
      <c r="AP483" s="71">
        <v>699188626.81521773</v>
      </c>
      <c r="AQ483" s="72"/>
      <c r="AR483" s="71">
        <v>1986</v>
      </c>
      <c r="AS483" s="71">
        <v>339</v>
      </c>
      <c r="AT483" s="71">
        <v>0</v>
      </c>
      <c r="AU483" s="71">
        <v>0</v>
      </c>
      <c r="AV483" s="71">
        <v>0</v>
      </c>
      <c r="AW483" s="71">
        <v>0</v>
      </c>
      <c r="AX483" s="71"/>
      <c r="AY483" s="72"/>
      <c r="AZ483" s="71">
        <v>7531.9</v>
      </c>
      <c r="BA483" s="71">
        <v>10242.9</v>
      </c>
      <c r="BB483" s="71">
        <v>0</v>
      </c>
      <c r="BC483" s="71">
        <v>0</v>
      </c>
      <c r="BD483" s="71">
        <v>0</v>
      </c>
      <c r="BE483" s="71">
        <v>0</v>
      </c>
      <c r="BF483" s="71"/>
      <c r="BG483" s="72"/>
      <c r="BH483" s="71">
        <v>0</v>
      </c>
      <c r="BI483" s="71">
        <v>0</v>
      </c>
      <c r="BJ483" s="71">
        <v>236.26400000000001</v>
      </c>
      <c r="BK483" s="71">
        <v>0</v>
      </c>
      <c r="BL483" s="71">
        <v>105.63</v>
      </c>
      <c r="BM483" s="71">
        <v>0</v>
      </c>
      <c r="BN483" s="72"/>
      <c r="BO483" s="71">
        <v>0</v>
      </c>
      <c r="BP483" s="71">
        <v>0</v>
      </c>
      <c r="BQ483" s="71">
        <v>11</v>
      </c>
      <c r="BR483" s="71">
        <v>0</v>
      </c>
      <c r="BS483" s="71">
        <v>6</v>
      </c>
      <c r="BT483" s="71">
        <v>0</v>
      </c>
      <c r="BU483"/>
      <c r="BV483" s="70">
        <v>341.89400000000001</v>
      </c>
      <c r="BW483" s="70">
        <v>0</v>
      </c>
      <c r="BX483" s="70">
        <v>0</v>
      </c>
      <c r="BY483" s="70">
        <v>0</v>
      </c>
      <c r="BZ483" s="70">
        <v>0</v>
      </c>
      <c r="CA483" s="70">
        <v>0</v>
      </c>
      <c r="CB483" s="70">
        <v>0</v>
      </c>
      <c r="CC483" s="70">
        <v>0</v>
      </c>
      <c r="CD483" s="70">
        <v>0</v>
      </c>
    </row>
    <row r="484" spans="1:82">
      <c r="A484" s="70" t="s">
        <v>2161</v>
      </c>
      <c r="B484" s="70">
        <v>422</v>
      </c>
      <c r="C484" s="70">
        <v>14</v>
      </c>
      <c r="D484" s="70">
        <v>25</v>
      </c>
      <c r="E484" s="70">
        <v>2017</v>
      </c>
      <c r="F484" s="70" t="s">
        <v>156</v>
      </c>
      <c r="G484" s="70" t="s">
        <v>2147</v>
      </c>
      <c r="H484" s="70" t="s">
        <v>2148</v>
      </c>
      <c r="I484" s="148"/>
      <c r="J484" s="71">
        <v>178.52018356027614</v>
      </c>
      <c r="K484" s="71">
        <v>3.5485557506742724</v>
      </c>
      <c r="L484" s="71">
        <v>3.1722689807531252</v>
      </c>
      <c r="M484" s="71">
        <v>159.39179559938498</v>
      </c>
      <c r="N484" s="71">
        <v>127.82056471759556</v>
      </c>
      <c r="O484" s="71">
        <v>83.580518279995729</v>
      </c>
      <c r="P484" s="71">
        <v>58.765730297626554</v>
      </c>
      <c r="Q484" s="71">
        <v>6.8807500401956201</v>
      </c>
      <c r="R484" s="71">
        <v>9.2716693946795701</v>
      </c>
      <c r="S484" s="71">
        <v>19.790535373020276</v>
      </c>
      <c r="T484" s="72"/>
      <c r="U484" s="71">
        <v>26077400</v>
      </c>
      <c r="V484" s="71">
        <v>1949</v>
      </c>
      <c r="W484" s="71">
        <v>38</v>
      </c>
      <c r="X484" s="71">
        <v>44825</v>
      </c>
      <c r="Y484" s="71">
        <v>46177</v>
      </c>
      <c r="Z484" s="71">
        <v>49972</v>
      </c>
      <c r="AA484" s="71">
        <v>12172</v>
      </c>
      <c r="AB484" s="71">
        <v>100739</v>
      </c>
      <c r="AC484" s="71">
        <v>1614929.9999999991</v>
      </c>
      <c r="AD484" s="71">
        <v>19.79053537302028</v>
      </c>
      <c r="AE484" s="72"/>
      <c r="AF484" s="71">
        <v>209441465.74367759</v>
      </c>
      <c r="AG484" s="71">
        <v>2980712.6086938158</v>
      </c>
      <c r="AH484" s="71">
        <v>664500.00775806734</v>
      </c>
      <c r="AI484" s="71">
        <v>278669877.39946783</v>
      </c>
      <c r="AJ484" s="71">
        <v>211712634.40661961</v>
      </c>
      <c r="AK484" s="71">
        <v>0</v>
      </c>
      <c r="AL484" s="71">
        <v>0</v>
      </c>
      <c r="AM484" s="71">
        <v>13838202.343470549</v>
      </c>
      <c r="AN484" s="71">
        <v>0</v>
      </c>
      <c r="AO484" s="71">
        <v>0</v>
      </c>
      <c r="AP484" s="71">
        <v>717307392.50968742</v>
      </c>
      <c r="AQ484" s="72"/>
      <c r="AR484" s="71">
        <v>2111</v>
      </c>
      <c r="AS484" s="71">
        <v>379</v>
      </c>
      <c r="AT484" s="71">
        <v>0</v>
      </c>
      <c r="AU484" s="71">
        <v>0</v>
      </c>
      <c r="AV484" s="71">
        <v>0</v>
      </c>
      <c r="AW484" s="71">
        <v>0</v>
      </c>
      <c r="AX484" s="71"/>
      <c r="AY484" s="72"/>
      <c r="AZ484" s="71">
        <v>8059.7</v>
      </c>
      <c r="BA484" s="71">
        <v>11455.4</v>
      </c>
      <c r="BB484" s="71">
        <v>0</v>
      </c>
      <c r="BC484" s="71">
        <v>0</v>
      </c>
      <c r="BD484" s="71">
        <v>0</v>
      </c>
      <c r="BE484" s="71">
        <v>0</v>
      </c>
      <c r="BF484" s="71"/>
      <c r="BG484" s="72"/>
      <c r="BH484" s="71">
        <v>0</v>
      </c>
      <c r="BI484" s="71">
        <v>0</v>
      </c>
      <c r="BJ484" s="71">
        <v>117.776</v>
      </c>
      <c r="BK484" s="71">
        <v>0</v>
      </c>
      <c r="BL484" s="71">
        <v>105.06299999999999</v>
      </c>
      <c r="BM484" s="71">
        <v>0</v>
      </c>
      <c r="BN484" s="72"/>
      <c r="BO484" s="71">
        <v>0</v>
      </c>
      <c r="BP484" s="71">
        <v>0</v>
      </c>
      <c r="BQ484" s="71">
        <v>10</v>
      </c>
      <c r="BR484" s="71">
        <v>0</v>
      </c>
      <c r="BS484" s="71">
        <v>6</v>
      </c>
      <c r="BT484" s="71">
        <v>0</v>
      </c>
      <c r="BU484"/>
      <c r="BV484" s="70">
        <v>222.839</v>
      </c>
      <c r="BW484" s="70">
        <v>0</v>
      </c>
      <c r="BX484" s="70">
        <v>0</v>
      </c>
      <c r="BY484" s="70">
        <v>0</v>
      </c>
      <c r="BZ484" s="70">
        <v>0</v>
      </c>
      <c r="CA484" s="70">
        <v>0</v>
      </c>
      <c r="CB484" s="70">
        <v>0</v>
      </c>
      <c r="CC484" s="70">
        <v>0</v>
      </c>
      <c r="CD484" s="70">
        <v>0</v>
      </c>
    </row>
    <row r="485" spans="1:82">
      <c r="A485" s="70" t="s">
        <v>2162</v>
      </c>
      <c r="B485" s="70">
        <v>423</v>
      </c>
      <c r="C485" s="70">
        <v>15</v>
      </c>
      <c r="D485" s="70">
        <v>25</v>
      </c>
      <c r="E485" s="70">
        <v>2018</v>
      </c>
      <c r="F485" s="70" t="s">
        <v>183</v>
      </c>
      <c r="G485" s="70" t="s">
        <v>2147</v>
      </c>
      <c r="H485" s="70" t="s">
        <v>2148</v>
      </c>
      <c r="I485" s="148"/>
      <c r="J485" s="71">
        <v>159.98813005529738</v>
      </c>
      <c r="K485" s="71">
        <v>3.1888422375965959</v>
      </c>
      <c r="L485" s="71">
        <v>2.9376555327011316</v>
      </c>
      <c r="M485" s="71">
        <v>139.05421873934711</v>
      </c>
      <c r="N485" s="71">
        <v>104.07130021186961</v>
      </c>
      <c r="O485" s="71">
        <v>82.784833035801896</v>
      </c>
      <c r="P485" s="71">
        <v>58.998122633589354</v>
      </c>
      <c r="Q485" s="71">
        <v>6.3825766830528199</v>
      </c>
      <c r="R485" s="71">
        <v>9.4643716234142854</v>
      </c>
      <c r="S485" s="71">
        <v>15.965740033807322</v>
      </c>
      <c r="T485" s="72"/>
      <c r="U485" s="71">
        <v>26787054</v>
      </c>
      <c r="V485" s="71">
        <v>1949</v>
      </c>
      <c r="W485" s="71">
        <v>38</v>
      </c>
      <c r="X485" s="71">
        <v>44825</v>
      </c>
      <c r="Y485" s="71">
        <v>46791</v>
      </c>
      <c r="Z485" s="71">
        <v>50444</v>
      </c>
      <c r="AA485" s="71">
        <v>12343</v>
      </c>
      <c r="AB485" s="71">
        <v>100702</v>
      </c>
      <c r="AC485" s="71">
        <v>1642034</v>
      </c>
      <c r="AD485" s="71">
        <v>15.96574003380732</v>
      </c>
      <c r="AE485" s="72"/>
      <c r="AF485" s="71">
        <v>205986455.5530825</v>
      </c>
      <c r="AG485" s="71">
        <v>2726647.247949</v>
      </c>
      <c r="AH485" s="71">
        <v>638063.60855265416</v>
      </c>
      <c r="AI485" s="71">
        <v>269116820.41327262</v>
      </c>
      <c r="AJ485" s="71">
        <v>191732987.25679529</v>
      </c>
      <c r="AK485" s="71">
        <v>0</v>
      </c>
      <c r="AL485" s="71">
        <v>0</v>
      </c>
      <c r="AM485" s="71">
        <v>13861742.150884461</v>
      </c>
      <c r="AN485" s="71">
        <v>0</v>
      </c>
      <c r="AO485" s="71">
        <v>0</v>
      </c>
      <c r="AP485" s="71">
        <v>684062716.23053658</v>
      </c>
      <c r="AQ485" s="72"/>
      <c r="AR485" s="71">
        <v>2233</v>
      </c>
      <c r="AS485" s="71">
        <v>418</v>
      </c>
      <c r="AT485" s="71">
        <v>0</v>
      </c>
      <c r="AU485" s="71">
        <v>0</v>
      </c>
      <c r="AV485" s="71">
        <v>0</v>
      </c>
      <c r="AW485" s="71">
        <v>0</v>
      </c>
      <c r="AX485" s="71"/>
      <c r="AY485" s="72"/>
      <c r="AZ485" s="71">
        <v>8598.5999999999967</v>
      </c>
      <c r="BA485" s="71">
        <v>13071.1</v>
      </c>
      <c r="BB485" s="71">
        <v>0</v>
      </c>
      <c r="BC485" s="71">
        <v>0</v>
      </c>
      <c r="BD485" s="71">
        <v>0</v>
      </c>
      <c r="BE485" s="71">
        <v>0</v>
      </c>
      <c r="BF485" s="71"/>
      <c r="BG485" s="72"/>
      <c r="BH485" s="71">
        <v>0</v>
      </c>
      <c r="BI485" s="71">
        <v>0</v>
      </c>
      <c r="BJ485" s="71">
        <v>220.43299999999999</v>
      </c>
      <c r="BK485" s="71">
        <v>0</v>
      </c>
      <c r="BL485" s="71">
        <v>90.828999999999979</v>
      </c>
      <c r="BM485" s="71">
        <v>0</v>
      </c>
      <c r="BN485" s="72"/>
      <c r="BO485" s="71">
        <v>0</v>
      </c>
      <c r="BP485" s="71">
        <v>0</v>
      </c>
      <c r="BQ485" s="71">
        <v>12</v>
      </c>
      <c r="BR485" s="71">
        <v>0</v>
      </c>
      <c r="BS485" s="71">
        <v>6</v>
      </c>
      <c r="BT485" s="71">
        <v>0</v>
      </c>
      <c r="BU485"/>
      <c r="BV485" s="70">
        <v>311.262</v>
      </c>
      <c r="BW485" s="70">
        <v>0</v>
      </c>
      <c r="BX485" s="70">
        <v>0</v>
      </c>
      <c r="BY485" s="70">
        <v>0</v>
      </c>
      <c r="BZ485" s="70">
        <v>0</v>
      </c>
      <c r="CA485" s="70">
        <v>0</v>
      </c>
      <c r="CB485" s="70">
        <v>0</v>
      </c>
      <c r="CC485" s="70">
        <v>0</v>
      </c>
      <c r="CD485" s="70">
        <v>0</v>
      </c>
    </row>
    <row r="486" spans="1:82">
      <c r="A486" s="70" t="s">
        <v>2163</v>
      </c>
      <c r="B486" s="70">
        <v>424</v>
      </c>
      <c r="C486" s="70">
        <v>16</v>
      </c>
      <c r="D486" s="70">
        <v>25</v>
      </c>
      <c r="E486" s="70">
        <v>2019</v>
      </c>
      <c r="F486" s="70" t="s">
        <v>158</v>
      </c>
      <c r="G486" s="70" t="s">
        <v>2147</v>
      </c>
      <c r="H486" s="70" t="s">
        <v>2148</v>
      </c>
      <c r="I486" s="148"/>
      <c r="J486" s="71">
        <v>155.44936469545323</v>
      </c>
      <c r="K486" s="71">
        <v>2.8629941605736873</v>
      </c>
      <c r="L486" s="71">
        <v>2.9627268447096649</v>
      </c>
      <c r="M486" s="71">
        <v>132.47951477379704</v>
      </c>
      <c r="N486" s="71">
        <v>91.540240337943288</v>
      </c>
      <c r="O486" s="71">
        <v>81.312381625673169</v>
      </c>
      <c r="P486" s="71">
        <v>59.077047199400901</v>
      </c>
      <c r="Q486" s="71">
        <v>6.1969402466059096</v>
      </c>
      <c r="R486" s="71">
        <v>10.275010429961918</v>
      </c>
      <c r="S486" s="71">
        <v>15.967460022993583</v>
      </c>
      <c r="T486" s="72"/>
      <c r="U486" s="71">
        <v>26722968</v>
      </c>
      <c r="V486" s="71">
        <v>1949</v>
      </c>
      <c r="W486" s="71">
        <v>38</v>
      </c>
      <c r="X486" s="71">
        <v>44825</v>
      </c>
      <c r="Y486" s="71">
        <v>47327</v>
      </c>
      <c r="Z486" s="71">
        <v>50907</v>
      </c>
      <c r="AA486" s="71">
        <v>12267</v>
      </c>
      <c r="AB486" s="71">
        <v>100420</v>
      </c>
      <c r="AC486" s="71">
        <v>1811875</v>
      </c>
      <c r="AD486" s="71">
        <v>15.967460022993579</v>
      </c>
      <c r="AE486" s="72"/>
      <c r="AF486" s="71">
        <v>203782253.67664599</v>
      </c>
      <c r="AG486" s="71">
        <v>2576127.2774091759</v>
      </c>
      <c r="AH486" s="71">
        <v>677101.21433359606</v>
      </c>
      <c r="AI486" s="71">
        <v>271169061.68280661</v>
      </c>
      <c r="AJ486" s="71">
        <v>175093644.39622819</v>
      </c>
      <c r="AK486" s="71">
        <v>0</v>
      </c>
      <c r="AL486" s="71">
        <v>0</v>
      </c>
      <c r="AM486" s="71">
        <v>13676448.03864474</v>
      </c>
      <c r="AN486" s="71">
        <v>0</v>
      </c>
      <c r="AO486" s="71">
        <v>0</v>
      </c>
      <c r="AP486" s="71">
        <v>666974636.28606832</v>
      </c>
      <c r="AQ486" s="72"/>
      <c r="AR486" s="71">
        <v>2364</v>
      </c>
      <c r="AS486" s="71">
        <v>444</v>
      </c>
      <c r="AT486" s="71">
        <v>0</v>
      </c>
      <c r="AU486" s="71">
        <v>0</v>
      </c>
      <c r="AV486" s="71">
        <v>0</v>
      </c>
      <c r="AW486" s="71">
        <v>0</v>
      </c>
      <c r="AX486" s="71"/>
      <c r="AY486" s="72"/>
      <c r="AZ486" s="71">
        <v>9223.8000000000029</v>
      </c>
      <c r="BA486" s="71">
        <v>13533.4</v>
      </c>
      <c r="BB486" s="71">
        <v>0</v>
      </c>
      <c r="BC486" s="71">
        <v>0</v>
      </c>
      <c r="BD486" s="71">
        <v>0</v>
      </c>
      <c r="BE486" s="71">
        <v>0</v>
      </c>
      <c r="BF486" s="71"/>
      <c r="BG486" s="72"/>
      <c r="BH486" s="71">
        <v>0</v>
      </c>
      <c r="BI486" s="71">
        <v>0</v>
      </c>
      <c r="BJ486" s="71">
        <v>217.20699999999999</v>
      </c>
      <c r="BK486" s="71">
        <v>0</v>
      </c>
      <c r="BL486" s="71">
        <v>76.128</v>
      </c>
      <c r="BM486" s="71">
        <v>0</v>
      </c>
      <c r="BN486" s="72"/>
      <c r="BO486" s="71">
        <v>0</v>
      </c>
      <c r="BP486" s="71">
        <v>0</v>
      </c>
      <c r="BQ486" s="71">
        <v>12</v>
      </c>
      <c r="BR486" s="71">
        <v>0</v>
      </c>
      <c r="BS486" s="71">
        <v>6</v>
      </c>
      <c r="BT486" s="71">
        <v>0</v>
      </c>
      <c r="BU486"/>
      <c r="BV486" s="70">
        <v>293.33499999999998</v>
      </c>
      <c r="BW486" s="70">
        <v>0</v>
      </c>
      <c r="BX486" s="70">
        <v>0</v>
      </c>
      <c r="BY486" s="70">
        <v>0</v>
      </c>
      <c r="BZ486" s="70">
        <v>0</v>
      </c>
      <c r="CA486" s="70">
        <v>0</v>
      </c>
      <c r="CB486" s="70">
        <v>0</v>
      </c>
      <c r="CC486" s="70">
        <v>0</v>
      </c>
      <c r="CD486" s="70">
        <v>0</v>
      </c>
    </row>
    <row r="487" spans="1:82">
      <c r="A487" s="70" t="s">
        <v>2164</v>
      </c>
      <c r="B487" s="70">
        <v>425</v>
      </c>
      <c r="C487" s="70">
        <v>17</v>
      </c>
      <c r="D487" s="70">
        <v>25</v>
      </c>
      <c r="E487" s="70">
        <v>2020</v>
      </c>
      <c r="F487" s="70" t="s">
        <v>159</v>
      </c>
      <c r="G487" s="70" t="s">
        <v>2147</v>
      </c>
      <c r="H487" s="70" t="s">
        <v>2148</v>
      </c>
      <c r="I487" s="148"/>
      <c r="J487" s="71">
        <v>145.522681621819</v>
      </c>
      <c r="K487" s="71">
        <v>2.759457161872112</v>
      </c>
      <c r="L487" s="71">
        <v>7.8086981589141811</v>
      </c>
      <c r="M487" s="71">
        <v>130.06725453201045</v>
      </c>
      <c r="N487" s="71">
        <v>112.09774654072891</v>
      </c>
      <c r="O487" s="71">
        <v>70.985045509162603</v>
      </c>
      <c r="P487" s="71">
        <v>55.907510016183167</v>
      </c>
      <c r="Q487" s="71">
        <v>5.8760846546597501</v>
      </c>
      <c r="R487" s="71">
        <v>5.3925551902771494</v>
      </c>
      <c r="S487" s="71">
        <v>16.83834524287813</v>
      </c>
      <c r="T487" s="72"/>
      <c r="U487" s="71">
        <v>25621124</v>
      </c>
      <c r="V487" s="71">
        <v>1803</v>
      </c>
      <c r="W487" s="71">
        <v>113</v>
      </c>
      <c r="X487" s="71">
        <v>46612</v>
      </c>
      <c r="Y487" s="71">
        <v>47529</v>
      </c>
      <c r="Z487" s="71">
        <v>50724</v>
      </c>
      <c r="AA487" s="71">
        <v>12339</v>
      </c>
      <c r="AB487" s="71">
        <v>99661</v>
      </c>
      <c r="AC487" s="71">
        <v>955936.99999999977</v>
      </c>
      <c r="AD487" s="71">
        <v>16.83834524287813</v>
      </c>
      <c r="AE487" s="72"/>
      <c r="AF487" s="71">
        <v>185934747.90883169</v>
      </c>
      <c r="AG487" s="71">
        <v>2242717.2739901054</v>
      </c>
      <c r="AH487" s="71">
        <v>1803368.1962170159</v>
      </c>
      <c r="AI487" s="71">
        <v>254787061.4914985</v>
      </c>
      <c r="AJ487" s="71">
        <v>211390724.5743528</v>
      </c>
      <c r="AK487" s="71"/>
      <c r="AL487" s="71"/>
      <c r="AM487" s="71">
        <v>13006867.756804107</v>
      </c>
      <c r="AN487" s="71"/>
      <c r="AO487" s="71"/>
      <c r="AP487" s="71">
        <v>669165487.20169413</v>
      </c>
      <c r="AQ487" s="72"/>
      <c r="AR487" s="71">
        <v>2474</v>
      </c>
      <c r="AS487" s="71">
        <v>447</v>
      </c>
      <c r="AT487" s="71">
        <v>0</v>
      </c>
      <c r="AU487" s="71">
        <v>0</v>
      </c>
      <c r="AV487" s="71">
        <v>0</v>
      </c>
      <c r="AW487" s="71">
        <v>0</v>
      </c>
      <c r="AX487" s="71"/>
      <c r="AY487" s="72"/>
      <c r="AZ487" s="71">
        <v>9810.4000000000251</v>
      </c>
      <c r="BA487" s="71">
        <v>13580.7</v>
      </c>
      <c r="BB487" s="71">
        <v>0</v>
      </c>
      <c r="BC487" s="71">
        <v>0</v>
      </c>
      <c r="BD487" s="71">
        <v>0</v>
      </c>
      <c r="BE487" s="71">
        <v>0</v>
      </c>
      <c r="BF487" s="71"/>
      <c r="BG487" s="72"/>
      <c r="BH487" s="71">
        <v>0</v>
      </c>
      <c r="BI487" s="71">
        <v>0</v>
      </c>
      <c r="BJ487" s="71">
        <v>199.43700000000001</v>
      </c>
      <c r="BK487" s="71">
        <v>0</v>
      </c>
      <c r="BL487" s="71">
        <v>63.144999999999989</v>
      </c>
      <c r="BM487" s="71">
        <v>0</v>
      </c>
      <c r="BN487" s="72"/>
      <c r="BO487" s="71">
        <v>0</v>
      </c>
      <c r="BP487" s="71">
        <v>0</v>
      </c>
      <c r="BQ487" s="71">
        <v>12</v>
      </c>
      <c r="BR487" s="71">
        <v>0</v>
      </c>
      <c r="BS487" s="71">
        <v>6</v>
      </c>
      <c r="BT487" s="71">
        <v>0</v>
      </c>
      <c r="BU487"/>
      <c r="BV487" s="70">
        <v>262.58199999999999</v>
      </c>
      <c r="BW487" s="70">
        <v>0</v>
      </c>
      <c r="BX487" s="70">
        <v>0</v>
      </c>
      <c r="BY487" s="70">
        <v>0</v>
      </c>
      <c r="BZ487" s="70">
        <v>0</v>
      </c>
      <c r="CA487" s="70">
        <v>0</v>
      </c>
      <c r="CB487" s="70">
        <v>0</v>
      </c>
      <c r="CC487" s="70">
        <v>0</v>
      </c>
      <c r="CD487" s="70">
        <v>0</v>
      </c>
    </row>
    <row r="488" spans="1:82">
      <c r="A488" s="70" t="s">
        <v>2165</v>
      </c>
      <c r="B488" s="70">
        <v>425</v>
      </c>
      <c r="C488" s="70">
        <v>18</v>
      </c>
      <c r="D488" s="70">
        <v>25</v>
      </c>
      <c r="E488" s="70">
        <v>2021</v>
      </c>
      <c r="F488" s="70" t="s">
        <v>160</v>
      </c>
      <c r="G488" s="70" t="s">
        <v>2147</v>
      </c>
      <c r="H488" s="70" t="s">
        <v>2148</v>
      </c>
      <c r="I488" s="148"/>
      <c r="J488" s="71">
        <v>128.22882797815126</v>
      </c>
      <c r="K488" s="71">
        <v>2.9728854319360365</v>
      </c>
      <c r="L488" s="71">
        <v>7.4700930240123915</v>
      </c>
      <c r="M488" s="71">
        <v>131.62018750797367</v>
      </c>
      <c r="N488" s="71">
        <v>92.931528146462853</v>
      </c>
      <c r="O488" s="71">
        <v>69.035937082177028</v>
      </c>
      <c r="P488" s="71">
        <v>57.72948141782561</v>
      </c>
      <c r="Q488" s="71">
        <v>5.7709816951625799</v>
      </c>
      <c r="R488" s="71">
        <v>5.2964118453069347</v>
      </c>
      <c r="S488" s="71">
        <v>15.12803883533743</v>
      </c>
      <c r="T488" s="72"/>
      <c r="U488" s="71">
        <v>26801550</v>
      </c>
      <c r="V488" s="71">
        <v>1803</v>
      </c>
      <c r="W488" s="71">
        <v>113</v>
      </c>
      <c r="X488" s="71">
        <v>46612</v>
      </c>
      <c r="Y488" s="71">
        <v>47658</v>
      </c>
      <c r="Z488" s="71">
        <v>50794</v>
      </c>
      <c r="AA488" s="71">
        <v>12424</v>
      </c>
      <c r="AB488" s="71">
        <v>98840</v>
      </c>
      <c r="AC488" s="71">
        <v>910836.99999999988</v>
      </c>
      <c r="AD488" s="71">
        <v>15.12803883533743</v>
      </c>
      <c r="AE488" s="72"/>
      <c r="AF488" s="71">
        <v>182139713.8642959</v>
      </c>
      <c r="AG488" s="71">
        <v>2618423.2389545506</v>
      </c>
      <c r="AH488" s="71">
        <v>1597652.8142514538</v>
      </c>
      <c r="AI488" s="71">
        <v>291267053.85511452</v>
      </c>
      <c r="AJ488" s="71">
        <v>193412540.9147824</v>
      </c>
      <c r="AK488" s="71">
        <v>0</v>
      </c>
      <c r="AL488" s="71">
        <v>0</v>
      </c>
      <c r="AM488" s="71">
        <v>12974122.67092324</v>
      </c>
      <c r="AN488" s="71">
        <v>0</v>
      </c>
      <c r="AO488" s="71">
        <v>0</v>
      </c>
      <c r="AP488" s="71">
        <v>684009507.35832202</v>
      </c>
      <c r="AQ488" s="72"/>
      <c r="AR488" s="71">
        <v>2605</v>
      </c>
      <c r="AS488" s="71">
        <v>451</v>
      </c>
      <c r="AT488" s="71">
        <v>0</v>
      </c>
      <c r="AU488" s="71">
        <v>0</v>
      </c>
      <c r="AV488" s="71">
        <v>0</v>
      </c>
      <c r="AW488" s="71">
        <v>0</v>
      </c>
      <c r="AX488" s="71"/>
      <c r="AY488" s="72"/>
      <c r="AZ488" s="71">
        <v>10608.00000000002</v>
      </c>
      <c r="BA488" s="71">
        <v>13684.2</v>
      </c>
      <c r="BB488" s="71">
        <v>0</v>
      </c>
      <c r="BC488" s="71">
        <v>0</v>
      </c>
      <c r="BD488" s="71">
        <v>0</v>
      </c>
      <c r="BE488" s="71">
        <v>0</v>
      </c>
      <c r="BF488" s="71"/>
      <c r="BG488" s="72"/>
      <c r="BH488" s="71">
        <v>0</v>
      </c>
      <c r="BI488" s="71">
        <v>0</v>
      </c>
      <c r="BJ488" s="71">
        <v>204.464</v>
      </c>
      <c r="BK488" s="71">
        <v>0</v>
      </c>
      <c r="BL488" s="71">
        <v>68.204000000000008</v>
      </c>
      <c r="BM488" s="71">
        <v>0</v>
      </c>
      <c r="BN488" s="72"/>
      <c r="BO488" s="71">
        <v>0</v>
      </c>
      <c r="BP488" s="71">
        <v>0</v>
      </c>
      <c r="BQ488" s="71">
        <v>12</v>
      </c>
      <c r="BR488" s="71">
        <v>0</v>
      </c>
      <c r="BS488" s="71">
        <v>6</v>
      </c>
      <c r="BT488" s="71">
        <v>0</v>
      </c>
      <c r="BU488"/>
      <c r="BV488" s="70">
        <v>272.66800000000001</v>
      </c>
      <c r="BW488" s="70">
        <v>0</v>
      </c>
      <c r="BX488" s="70">
        <v>0</v>
      </c>
      <c r="BY488" s="70">
        <v>0</v>
      </c>
      <c r="BZ488" s="70">
        <v>0</v>
      </c>
      <c r="CA488" s="70">
        <v>0</v>
      </c>
      <c r="CB488" s="70">
        <v>0</v>
      </c>
      <c r="CC488" s="70">
        <v>0</v>
      </c>
      <c r="CD488" s="70">
        <v>0</v>
      </c>
    </row>
    <row r="489" spans="1:82">
      <c r="A489" s="70" t="s">
        <v>2166</v>
      </c>
      <c r="B489" s="70">
        <v>425</v>
      </c>
      <c r="C489" s="70">
        <v>19</v>
      </c>
      <c r="D489" s="70">
        <v>25</v>
      </c>
      <c r="E489" s="70">
        <v>2022</v>
      </c>
      <c r="F489" s="70" t="s">
        <v>161</v>
      </c>
      <c r="G489" s="70" t="s">
        <v>2147</v>
      </c>
      <c r="H489" s="70" t="s">
        <v>2148</v>
      </c>
      <c r="I489" s="148"/>
      <c r="J489" s="71">
        <v>125.11689955572095</v>
      </c>
      <c r="K489" s="71">
        <v>3.0420168005016999</v>
      </c>
      <c r="L489" s="71">
        <v>6.8893646107847104</v>
      </c>
      <c r="M489" s="71">
        <v>141.82777050883192</v>
      </c>
      <c r="N489" s="71">
        <v>115.7665882028078</v>
      </c>
      <c r="O489" s="71">
        <v>73.678247878825047</v>
      </c>
      <c r="P489" s="71">
        <v>57.242520937854728</v>
      </c>
      <c r="Q489" s="71">
        <v>5.8013286298606195</v>
      </c>
      <c r="R489" s="71">
        <v>5.2116280155281665</v>
      </c>
      <c r="S489" s="71">
        <v>15.94112687806432</v>
      </c>
      <c r="T489" s="72"/>
      <c r="U489" s="71">
        <v>27177812</v>
      </c>
      <c r="V489" s="71">
        <v>1803</v>
      </c>
      <c r="W489" s="71">
        <v>113</v>
      </c>
      <c r="X489" s="71">
        <v>46612</v>
      </c>
      <c r="Y489" s="71">
        <v>48262</v>
      </c>
      <c r="Z489" s="71">
        <v>51505</v>
      </c>
      <c r="AA489" s="71">
        <v>12507</v>
      </c>
      <c r="AB489" s="71">
        <v>98545</v>
      </c>
      <c r="AC489" s="71">
        <v>907512.99999999977</v>
      </c>
      <c r="AD489" s="71">
        <v>15.94112687806432</v>
      </c>
      <c r="AE489" s="72"/>
      <c r="AF489" s="71">
        <v>154095338.03895369</v>
      </c>
      <c r="AG489" s="71">
        <v>2705634.2709463076</v>
      </c>
      <c r="AH489" s="71">
        <v>1731215.4027296647</v>
      </c>
      <c r="AI489" s="71">
        <v>279278552.53852242</v>
      </c>
      <c r="AJ489" s="71">
        <v>226086753.33612472</v>
      </c>
      <c r="AK489" s="71">
        <v>0</v>
      </c>
      <c r="AL489" s="71">
        <v>0</v>
      </c>
      <c r="AM489" s="71">
        <v>12724849.227349203</v>
      </c>
      <c r="AN489" s="71">
        <v>0</v>
      </c>
      <c r="AO489" s="71">
        <v>0</v>
      </c>
      <c r="AP489" s="71">
        <v>676622342.81462598</v>
      </c>
      <c r="AQ489" s="72"/>
      <c r="AR489" s="71">
        <v>2815</v>
      </c>
      <c r="AS489" s="71">
        <v>454</v>
      </c>
      <c r="AT489" s="71">
        <v>0</v>
      </c>
      <c r="AU489" s="71">
        <v>0</v>
      </c>
      <c r="AV489" s="71">
        <v>0</v>
      </c>
      <c r="AW489" s="71">
        <v>0</v>
      </c>
      <c r="AX489" s="71"/>
      <c r="AY489" s="72"/>
      <c r="AZ489" s="71">
        <v>11868.999999999993</v>
      </c>
      <c r="BA489" s="71">
        <v>13848.099999999999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2167</v>
      </c>
      <c r="B490" s="70">
        <v>425</v>
      </c>
      <c r="C490" s="70">
        <v>20</v>
      </c>
      <c r="D490" s="70">
        <v>25</v>
      </c>
      <c r="E490" s="70">
        <v>2023</v>
      </c>
      <c r="F490" s="70" t="s">
        <v>1539</v>
      </c>
      <c r="G490" s="70" t="s">
        <v>2147</v>
      </c>
      <c r="H490" s="70" t="s">
        <v>2148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3018</v>
      </c>
      <c r="AS490" s="71">
        <v>457</v>
      </c>
      <c r="AT490" s="71">
        <v>0</v>
      </c>
      <c r="AU490" s="71">
        <v>0</v>
      </c>
      <c r="AV490" s="71">
        <v>0</v>
      </c>
      <c r="AW490" s="71">
        <v>1</v>
      </c>
      <c r="AX490" s="71"/>
      <c r="AY490" s="72"/>
      <c r="AZ490" s="71">
        <v>13062.29999999997</v>
      </c>
      <c r="BA490" s="71">
        <v>14071.199999999997</v>
      </c>
      <c r="BB490" s="71">
        <v>0</v>
      </c>
      <c r="BC490" s="71">
        <v>0</v>
      </c>
      <c r="BD490" s="71">
        <v>0</v>
      </c>
      <c r="BE490" s="71">
        <v>49</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2168</v>
      </c>
      <c r="B491" s="70">
        <v>425</v>
      </c>
      <c r="C491" s="70">
        <v>21</v>
      </c>
      <c r="D491" s="70">
        <v>25</v>
      </c>
      <c r="E491" s="70">
        <v>2024</v>
      </c>
      <c r="F491" s="70" t="s">
        <v>1554</v>
      </c>
      <c r="G491" s="70" t="s">
        <v>2147</v>
      </c>
      <c r="H491" s="70" t="s">
        <v>2148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2169</v>
      </c>
      <c r="B492" s="70">
        <v>426</v>
      </c>
      <c r="C492" s="70">
        <v>1</v>
      </c>
      <c r="D492" s="70">
        <v>26</v>
      </c>
      <c r="E492" s="70">
        <v>1990</v>
      </c>
      <c r="F492" s="70" t="s">
        <v>787</v>
      </c>
      <c r="G492" s="70" t="s">
        <v>2170</v>
      </c>
      <c r="H492" s="70" t="s">
        <v>2171</v>
      </c>
      <c r="I492" s="148"/>
      <c r="J492" s="71">
        <v>233.26867600552751</v>
      </c>
      <c r="K492" s="71">
        <v>8.0727567757407872</v>
      </c>
      <c r="L492" s="71">
        <v>0.34739869605462348</v>
      </c>
      <c r="M492" s="71">
        <v>47.70537228337885</v>
      </c>
      <c r="N492" s="71">
        <v>87.376138552789939</v>
      </c>
      <c r="O492" s="71">
        <v>78.541409085902231</v>
      </c>
      <c r="P492" s="71">
        <v>53.675471810793432</v>
      </c>
      <c r="Q492" s="71">
        <v>5.77934750214538</v>
      </c>
      <c r="R492" s="71">
        <v>0</v>
      </c>
      <c r="S492" s="71">
        <v>6.275676644118624</v>
      </c>
      <c r="T492" s="72"/>
      <c r="U492" s="71">
        <v>19852760</v>
      </c>
      <c r="V492" s="71">
        <v>3021</v>
      </c>
      <c r="W492" s="71">
        <v>4</v>
      </c>
      <c r="X492" s="71">
        <v>18140</v>
      </c>
      <c r="Y492" s="71">
        <v>27989</v>
      </c>
      <c r="Z492" s="71">
        <v>32305</v>
      </c>
      <c r="AA492" s="71">
        <v>13033</v>
      </c>
      <c r="AB492" s="71">
        <v>93837</v>
      </c>
      <c r="AC492" s="71">
        <v>0</v>
      </c>
      <c r="AD492" s="71">
        <v>6.275676644118624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2172</v>
      </c>
      <c r="B493" s="70">
        <v>427</v>
      </c>
      <c r="C493" s="70">
        <v>2</v>
      </c>
      <c r="D493" s="70">
        <v>26</v>
      </c>
      <c r="E493" s="70">
        <v>2005</v>
      </c>
      <c r="F493" s="70" t="s">
        <v>789</v>
      </c>
      <c r="G493" s="70" t="s">
        <v>2170</v>
      </c>
      <c r="H493" s="70" t="s">
        <v>2171</v>
      </c>
      <c r="I493" s="148"/>
      <c r="J493" s="71">
        <v>157.64619974860051</v>
      </c>
      <c r="K493" s="71">
        <v>5.259461816475091</v>
      </c>
      <c r="L493" s="71">
        <v>7.0353676275582364</v>
      </c>
      <c r="M493" s="71">
        <v>92.579594226755788</v>
      </c>
      <c r="N493" s="71">
        <v>129.5610506581879</v>
      </c>
      <c r="O493" s="71">
        <v>111.1276728563182</v>
      </c>
      <c r="P493" s="71">
        <v>42.959872349136347</v>
      </c>
      <c r="Q493" s="71">
        <v>5.8676303100037304</v>
      </c>
      <c r="R493" s="71">
        <v>0</v>
      </c>
      <c r="S493" s="71">
        <v>6.5524787415686934</v>
      </c>
      <c r="T493" s="72"/>
      <c r="U493" s="71">
        <v>16023961</v>
      </c>
      <c r="V493" s="71">
        <v>2295</v>
      </c>
      <c r="W493" s="71">
        <v>93</v>
      </c>
      <c r="X493" s="71">
        <v>18684</v>
      </c>
      <c r="Y493" s="71">
        <v>35241</v>
      </c>
      <c r="Z493" s="71">
        <v>52893</v>
      </c>
      <c r="AA493" s="71">
        <v>8543</v>
      </c>
      <c r="AB493" s="71">
        <v>99596</v>
      </c>
      <c r="AC493" s="71">
        <v>0</v>
      </c>
      <c r="AD493" s="71">
        <v>6.5524787415686934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2173</v>
      </c>
      <c r="B494" s="70">
        <v>428</v>
      </c>
      <c r="C494" s="70">
        <v>3</v>
      </c>
      <c r="D494" s="70">
        <v>26</v>
      </c>
      <c r="E494" s="70">
        <v>2006</v>
      </c>
      <c r="F494" s="70" t="s">
        <v>790</v>
      </c>
      <c r="G494" s="70" t="s">
        <v>2170</v>
      </c>
      <c r="H494" s="70" t="s">
        <v>2171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2174</v>
      </c>
      <c r="B495" s="70">
        <v>429</v>
      </c>
      <c r="C495" s="70">
        <v>4</v>
      </c>
      <c r="D495" s="70">
        <v>26</v>
      </c>
      <c r="E495" s="70">
        <v>2007</v>
      </c>
      <c r="F495" s="70" t="s">
        <v>791</v>
      </c>
      <c r="G495" s="70" t="s">
        <v>2170</v>
      </c>
      <c r="H495" s="70" t="s">
        <v>2171</v>
      </c>
      <c r="I495" s="148"/>
      <c r="J495" s="71">
        <v>150.1030750847564</v>
      </c>
      <c r="K495" s="71">
        <v>5.055036557806007</v>
      </c>
      <c r="L495" s="71">
        <v>0.35274262482321711</v>
      </c>
      <c r="M495" s="71">
        <v>101.3664033858563</v>
      </c>
      <c r="N495" s="71">
        <v>128.82886941554139</v>
      </c>
      <c r="O495" s="71">
        <v>107.89397906967341</v>
      </c>
      <c r="P495" s="71">
        <v>41.199253379008653</v>
      </c>
      <c r="Q495" s="71">
        <v>6.2153240699802303</v>
      </c>
      <c r="R495" s="71">
        <v>0</v>
      </c>
      <c r="S495" s="71">
        <v>7.6418794426297287</v>
      </c>
      <c r="T495" s="72"/>
      <c r="U495" s="71">
        <v>18207923</v>
      </c>
      <c r="V495" s="71">
        <v>2210</v>
      </c>
      <c r="W495" s="71">
        <v>4</v>
      </c>
      <c r="X495" s="71">
        <v>22391</v>
      </c>
      <c r="Y495" s="71">
        <v>36444</v>
      </c>
      <c r="Z495" s="71">
        <v>53385</v>
      </c>
      <c r="AA495" s="71">
        <v>8068</v>
      </c>
      <c r="AB495" s="71">
        <v>99919</v>
      </c>
      <c r="AC495" s="71">
        <v>0</v>
      </c>
      <c r="AD495" s="71">
        <v>7.6418794426297287</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2175</v>
      </c>
      <c r="B496" s="70">
        <v>430</v>
      </c>
      <c r="C496" s="70">
        <v>5</v>
      </c>
      <c r="D496" s="70">
        <v>26</v>
      </c>
      <c r="E496" s="70">
        <v>2008</v>
      </c>
      <c r="F496" s="70" t="s">
        <v>792</v>
      </c>
      <c r="G496" s="70" t="s">
        <v>2170</v>
      </c>
      <c r="H496" s="70" t="s">
        <v>2171</v>
      </c>
      <c r="I496" s="148"/>
      <c r="J496" s="71">
        <v>137.6730161033729</v>
      </c>
      <c r="K496" s="71">
        <v>3.775020814151719</v>
      </c>
      <c r="L496" s="71">
        <v>0.3143330291311584</v>
      </c>
      <c r="M496" s="71">
        <v>101.0755888312638</v>
      </c>
      <c r="N496" s="71">
        <v>129.1554895866218</v>
      </c>
      <c r="O496" s="71">
        <v>104.8505409090603</v>
      </c>
      <c r="P496" s="71">
        <v>39.785318010060443</v>
      </c>
      <c r="Q496" s="71">
        <v>6.1333533886062002</v>
      </c>
      <c r="R496" s="71">
        <v>0</v>
      </c>
      <c r="S496" s="71">
        <v>5.9972767698101306</v>
      </c>
      <c r="T496" s="72"/>
      <c r="U496" s="71">
        <v>17797382</v>
      </c>
      <c r="V496" s="71">
        <v>2210</v>
      </c>
      <c r="W496" s="71">
        <v>4</v>
      </c>
      <c r="X496" s="71">
        <v>22391</v>
      </c>
      <c r="Y496" s="71">
        <v>36941</v>
      </c>
      <c r="Z496" s="71">
        <v>53700</v>
      </c>
      <c r="AA496" s="71">
        <v>7800</v>
      </c>
      <c r="AB496" s="71">
        <v>100223</v>
      </c>
      <c r="AC496" s="71">
        <v>0</v>
      </c>
      <c r="AD496" s="71">
        <v>5.9972767698101306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2176</v>
      </c>
      <c r="B497" s="70">
        <v>431</v>
      </c>
      <c r="C497" s="70">
        <v>6</v>
      </c>
      <c r="D497" s="70">
        <v>26</v>
      </c>
      <c r="E497" s="70">
        <v>2009</v>
      </c>
      <c r="F497" s="70" t="s">
        <v>176</v>
      </c>
      <c r="G497" s="70" t="s">
        <v>2170</v>
      </c>
      <c r="H497" s="70" t="s">
        <v>2171</v>
      </c>
      <c r="I497" s="148"/>
      <c r="J497" s="71">
        <v>116.1274685993242</v>
      </c>
      <c r="K497" s="71">
        <v>3.6498669678803299</v>
      </c>
      <c r="L497" s="71">
        <v>2.72884565515748</v>
      </c>
      <c r="M497" s="71">
        <v>106.2433932618739</v>
      </c>
      <c r="N497" s="71">
        <v>125.91279057785469</v>
      </c>
      <c r="O497" s="71">
        <v>107.18374309561869</v>
      </c>
      <c r="P497" s="71">
        <v>37.765240732558567</v>
      </c>
      <c r="Q497" s="71">
        <v>5.8334668665942697</v>
      </c>
      <c r="R497" s="71">
        <v>0</v>
      </c>
      <c r="S497" s="71">
        <v>4.8640245076044488</v>
      </c>
      <c r="T497" s="72"/>
      <c r="U497" s="71">
        <v>11801853</v>
      </c>
      <c r="V497" s="71">
        <v>2245</v>
      </c>
      <c r="W497" s="71">
        <v>59</v>
      </c>
      <c r="X497" s="71">
        <v>24899</v>
      </c>
      <c r="Y497" s="71">
        <v>37205</v>
      </c>
      <c r="Z497" s="71">
        <v>54184</v>
      </c>
      <c r="AA497" s="71">
        <v>7601</v>
      </c>
      <c r="AB497" s="71">
        <v>100064</v>
      </c>
      <c r="AC497" s="71">
        <v>0</v>
      </c>
      <c r="AD497" s="71">
        <v>4.8640245076044488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74.19</v>
      </c>
      <c r="BK497" s="71">
        <v>0</v>
      </c>
      <c r="BL497" s="71">
        <v>12.89</v>
      </c>
      <c r="BM497" s="71">
        <v>0</v>
      </c>
      <c r="BN497" s="72"/>
      <c r="BO497" s="71">
        <v>0</v>
      </c>
      <c r="BP497" s="71">
        <v>0</v>
      </c>
      <c r="BQ497" s="71">
        <v>5</v>
      </c>
      <c r="BR497" s="71">
        <v>0</v>
      </c>
      <c r="BS497" s="71">
        <v>2</v>
      </c>
      <c r="BT497" s="71">
        <v>0</v>
      </c>
      <c r="BU497"/>
      <c r="BV497" s="70">
        <v>87.08</v>
      </c>
      <c r="BW497" s="70">
        <v>0</v>
      </c>
      <c r="BX497" s="70">
        <v>0</v>
      </c>
      <c r="BY497" s="70">
        <v>0</v>
      </c>
      <c r="BZ497" s="70">
        <v>0</v>
      </c>
      <c r="CA497" s="70">
        <v>0</v>
      </c>
      <c r="CB497" s="70">
        <v>0</v>
      </c>
      <c r="CC497" s="70">
        <v>0</v>
      </c>
      <c r="CD497" s="70">
        <v>0</v>
      </c>
    </row>
    <row r="498" spans="1:82">
      <c r="A498" s="70" t="s">
        <v>2177</v>
      </c>
      <c r="B498" s="70">
        <v>432</v>
      </c>
      <c r="C498" s="70">
        <v>7</v>
      </c>
      <c r="D498" s="70">
        <v>26</v>
      </c>
      <c r="E498" s="70">
        <v>2010</v>
      </c>
      <c r="F498" s="70" t="s">
        <v>177</v>
      </c>
      <c r="G498" s="70" t="s">
        <v>2170</v>
      </c>
      <c r="H498" s="70" t="s">
        <v>2171</v>
      </c>
      <c r="I498" s="148"/>
      <c r="J498" s="71">
        <v>111.6025568641677</v>
      </c>
      <c r="K498" s="71">
        <v>3.8940187727072089</v>
      </c>
      <c r="L498" s="71">
        <v>2.5742051711312048</v>
      </c>
      <c r="M498" s="71">
        <v>109.0716895228808</v>
      </c>
      <c r="N498" s="71">
        <v>139.62784976107949</v>
      </c>
      <c r="O498" s="71">
        <v>107.0620943257326</v>
      </c>
      <c r="P498" s="71">
        <v>38.58985499672599</v>
      </c>
      <c r="Q498" s="71">
        <v>6.0856609501237102</v>
      </c>
      <c r="R498" s="71">
        <v>0</v>
      </c>
      <c r="S498" s="71">
        <v>6.1819874500175249</v>
      </c>
      <c r="T498" s="72"/>
      <c r="U498" s="71">
        <v>11490762</v>
      </c>
      <c r="V498" s="71">
        <v>2245</v>
      </c>
      <c r="W498" s="71">
        <v>59</v>
      </c>
      <c r="X498" s="71">
        <v>24899</v>
      </c>
      <c r="Y498" s="71">
        <v>37581</v>
      </c>
      <c r="Z498" s="71">
        <v>54374</v>
      </c>
      <c r="AA498" s="71">
        <v>7573</v>
      </c>
      <c r="AB498" s="71">
        <v>100029</v>
      </c>
      <c r="AC498" s="71">
        <v>0</v>
      </c>
      <c r="AD498" s="71">
        <v>6.1819874500175249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79.978999999999999</v>
      </c>
      <c r="BK498" s="71">
        <v>0</v>
      </c>
      <c r="BL498" s="71">
        <v>13.545</v>
      </c>
      <c r="BM498" s="71">
        <v>0</v>
      </c>
      <c r="BN498" s="72"/>
      <c r="BO498" s="71">
        <v>0</v>
      </c>
      <c r="BP498" s="71">
        <v>0</v>
      </c>
      <c r="BQ498" s="71">
        <v>5</v>
      </c>
      <c r="BR498" s="71">
        <v>0</v>
      </c>
      <c r="BS498" s="71">
        <v>2</v>
      </c>
      <c r="BT498" s="71">
        <v>0</v>
      </c>
      <c r="BU498"/>
      <c r="BV498" s="70">
        <v>93.524000000000001</v>
      </c>
      <c r="BW498" s="70">
        <v>0</v>
      </c>
      <c r="BX498" s="70">
        <v>0</v>
      </c>
      <c r="BY498" s="70">
        <v>0</v>
      </c>
      <c r="BZ498" s="70">
        <v>0</v>
      </c>
      <c r="CA498" s="70">
        <v>0</v>
      </c>
      <c r="CB498" s="70">
        <v>0</v>
      </c>
      <c r="CC498" s="70">
        <v>0</v>
      </c>
      <c r="CD498" s="70">
        <v>0</v>
      </c>
    </row>
    <row r="499" spans="1:82">
      <c r="A499" s="70" t="s">
        <v>2178</v>
      </c>
      <c r="B499" s="70">
        <v>433</v>
      </c>
      <c r="C499" s="70">
        <v>8</v>
      </c>
      <c r="D499" s="70">
        <v>26</v>
      </c>
      <c r="E499" s="70">
        <v>2011</v>
      </c>
      <c r="F499" s="70" t="s">
        <v>178</v>
      </c>
      <c r="G499" s="70" t="s">
        <v>2170</v>
      </c>
      <c r="H499" s="70" t="s">
        <v>2171</v>
      </c>
      <c r="I499" s="148"/>
      <c r="J499" s="71">
        <v>113.29713460026331</v>
      </c>
      <c r="K499" s="71">
        <v>5.287927809092464</v>
      </c>
      <c r="L499" s="71">
        <v>2.6730386283736838</v>
      </c>
      <c r="M499" s="71">
        <v>118.1271469644888</v>
      </c>
      <c r="N499" s="71">
        <v>142.12821685239871</v>
      </c>
      <c r="O499" s="71">
        <v>105.93034043773888</v>
      </c>
      <c r="P499" s="71">
        <v>37.573639606100876</v>
      </c>
      <c r="Q499" s="71">
        <v>7.0174234721973097</v>
      </c>
      <c r="R499" s="71">
        <v>0</v>
      </c>
      <c r="S499" s="71">
        <v>8.2685387470503908</v>
      </c>
      <c r="T499" s="72"/>
      <c r="U499" s="71">
        <v>11485594</v>
      </c>
      <c r="V499" s="71">
        <v>2245</v>
      </c>
      <c r="W499" s="71">
        <v>59</v>
      </c>
      <c r="X499" s="71">
        <v>24899</v>
      </c>
      <c r="Y499" s="71">
        <v>37979</v>
      </c>
      <c r="Z499" s="71">
        <v>54968</v>
      </c>
      <c r="AA499" s="71">
        <v>7593</v>
      </c>
      <c r="AB499" s="71">
        <v>99996</v>
      </c>
      <c r="AC499" s="71">
        <v>0</v>
      </c>
      <c r="AD499" s="71">
        <v>8.2685387470503908</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80.129000000000005</v>
      </c>
      <c r="BK499" s="71">
        <v>0</v>
      </c>
      <c r="BL499" s="71">
        <v>13.113999999999999</v>
      </c>
      <c r="BM499" s="71">
        <v>0</v>
      </c>
      <c r="BN499" s="72"/>
      <c r="BO499" s="71">
        <v>0</v>
      </c>
      <c r="BP499" s="71">
        <v>0</v>
      </c>
      <c r="BQ499" s="71">
        <v>5</v>
      </c>
      <c r="BR499" s="71">
        <v>0</v>
      </c>
      <c r="BS499" s="71">
        <v>2</v>
      </c>
      <c r="BT499" s="71">
        <v>0</v>
      </c>
      <c r="BU499"/>
      <c r="BV499" s="70">
        <v>93.242999999999995</v>
      </c>
      <c r="BW499" s="70">
        <v>0</v>
      </c>
      <c r="BX499" s="70">
        <v>0</v>
      </c>
      <c r="BY499" s="70">
        <v>0</v>
      </c>
      <c r="BZ499" s="70">
        <v>0</v>
      </c>
      <c r="CA499" s="70">
        <v>0</v>
      </c>
      <c r="CB499" s="70">
        <v>0</v>
      </c>
      <c r="CC499" s="70">
        <v>0</v>
      </c>
      <c r="CD499" s="70">
        <v>0</v>
      </c>
    </row>
    <row r="500" spans="1:82">
      <c r="A500" s="70" t="s">
        <v>2179</v>
      </c>
      <c r="B500" s="70">
        <v>434</v>
      </c>
      <c r="C500" s="70">
        <v>9</v>
      </c>
      <c r="D500" s="70">
        <v>26</v>
      </c>
      <c r="E500" s="70">
        <v>2012</v>
      </c>
      <c r="F500" s="70" t="s">
        <v>179</v>
      </c>
      <c r="G500" s="70" t="s">
        <v>2170</v>
      </c>
      <c r="H500" s="70" t="s">
        <v>2171</v>
      </c>
      <c r="I500" s="148"/>
      <c r="J500" s="71">
        <v>113.9155027674303</v>
      </c>
      <c r="K500" s="71">
        <v>4.7289856578424612</v>
      </c>
      <c r="L500" s="71">
        <v>2.6038525407102968</v>
      </c>
      <c r="M500" s="71">
        <v>124.79669423885051</v>
      </c>
      <c r="N500" s="71">
        <v>147.6018506759475</v>
      </c>
      <c r="O500" s="71">
        <v>105.9743491790416</v>
      </c>
      <c r="P500" s="71">
        <v>37.857087558124704</v>
      </c>
      <c r="Q500" s="71">
        <v>7.7433091167660804</v>
      </c>
      <c r="R500" s="71">
        <v>0</v>
      </c>
      <c r="S500" s="71">
        <v>8.4752039445798975</v>
      </c>
      <c r="T500" s="72"/>
      <c r="U500" s="71">
        <v>12434722</v>
      </c>
      <c r="V500" s="71">
        <v>2245</v>
      </c>
      <c r="W500" s="71">
        <v>59</v>
      </c>
      <c r="X500" s="71">
        <v>24899</v>
      </c>
      <c r="Y500" s="71">
        <v>39017</v>
      </c>
      <c r="Z500" s="71">
        <v>55427</v>
      </c>
      <c r="AA500" s="71">
        <v>7607</v>
      </c>
      <c r="AB500" s="71">
        <v>101557</v>
      </c>
      <c r="AC500" s="71">
        <v>0</v>
      </c>
      <c r="AD500" s="71">
        <v>8.4752039445798975</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77.793999999999997</v>
      </c>
      <c r="BK500" s="71">
        <v>0</v>
      </c>
      <c r="BL500" s="71">
        <v>13.641999999999999</v>
      </c>
      <c r="BM500" s="71">
        <v>0</v>
      </c>
      <c r="BN500" s="72"/>
      <c r="BO500" s="71">
        <v>0</v>
      </c>
      <c r="BP500" s="71">
        <v>0</v>
      </c>
      <c r="BQ500" s="71">
        <v>6</v>
      </c>
      <c r="BR500" s="71">
        <v>0</v>
      </c>
      <c r="BS500" s="71">
        <v>2</v>
      </c>
      <c r="BT500" s="71">
        <v>0</v>
      </c>
      <c r="BU500"/>
      <c r="BV500" s="70">
        <v>91.436000000000007</v>
      </c>
      <c r="BW500" s="70">
        <v>0</v>
      </c>
      <c r="BX500" s="70">
        <v>0</v>
      </c>
      <c r="BY500" s="70">
        <v>0</v>
      </c>
      <c r="BZ500" s="70">
        <v>0</v>
      </c>
      <c r="CA500" s="70">
        <v>0</v>
      </c>
      <c r="CB500" s="70">
        <v>0</v>
      </c>
      <c r="CC500" s="70">
        <v>0</v>
      </c>
      <c r="CD500" s="70">
        <v>0</v>
      </c>
    </row>
    <row r="501" spans="1:82">
      <c r="A501" s="70" t="s">
        <v>2180</v>
      </c>
      <c r="B501" s="70">
        <v>435</v>
      </c>
      <c r="C501" s="70">
        <v>10</v>
      </c>
      <c r="D501" s="70">
        <v>26</v>
      </c>
      <c r="E501" s="70">
        <v>2013</v>
      </c>
      <c r="F501" s="70" t="s">
        <v>180</v>
      </c>
      <c r="G501" s="1064" t="s">
        <v>2170</v>
      </c>
      <c r="H501" s="70" t="s">
        <v>2171</v>
      </c>
      <c r="I501" s="148"/>
      <c r="J501" s="71">
        <v>110.0790568612302</v>
      </c>
      <c r="K501" s="71">
        <v>4.0186021468670772</v>
      </c>
      <c r="L501" s="71">
        <v>2.4026225196170898</v>
      </c>
      <c r="M501" s="71">
        <v>124.2432939989646</v>
      </c>
      <c r="N501" s="71">
        <v>134.00796379805641</v>
      </c>
      <c r="O501" s="71">
        <v>102.5980708246996</v>
      </c>
      <c r="P501" s="71">
        <v>37.734979050828898</v>
      </c>
      <c r="Q501" s="71">
        <v>7.8485048796390302</v>
      </c>
      <c r="R501" s="71">
        <v>0</v>
      </c>
      <c r="S501" s="71">
        <v>6.9922414656691751</v>
      </c>
      <c r="T501" s="72"/>
      <c r="U501" s="71">
        <v>12394428</v>
      </c>
      <c r="V501" s="71">
        <v>2245</v>
      </c>
      <c r="W501" s="71">
        <v>59</v>
      </c>
      <c r="X501" s="71">
        <v>24899</v>
      </c>
      <c r="Y501" s="71">
        <v>39201</v>
      </c>
      <c r="Z501" s="71">
        <v>56057</v>
      </c>
      <c r="AA501" s="71">
        <v>7554</v>
      </c>
      <c r="AB501" s="71">
        <v>101461</v>
      </c>
      <c r="AC501" s="71">
        <v>0</v>
      </c>
      <c r="AD501" s="71">
        <v>6.9922414656691751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77.153000000000006</v>
      </c>
      <c r="BK501" s="71">
        <v>0</v>
      </c>
      <c r="BL501" s="71">
        <v>13.763999999999999</v>
      </c>
      <c r="BM501" s="71">
        <v>0</v>
      </c>
      <c r="BN501" s="72"/>
      <c r="BO501" s="71">
        <v>0</v>
      </c>
      <c r="BP501" s="71">
        <v>0</v>
      </c>
      <c r="BQ501" s="71">
        <v>6</v>
      </c>
      <c r="BR501" s="71">
        <v>0</v>
      </c>
      <c r="BS501" s="71">
        <v>2</v>
      </c>
      <c r="BT501" s="71">
        <v>0</v>
      </c>
      <c r="BU501"/>
      <c r="BV501" s="70">
        <v>90.917000000000002</v>
      </c>
      <c r="BW501" s="70">
        <v>0</v>
      </c>
      <c r="BX501" s="70">
        <v>0</v>
      </c>
      <c r="BY501" s="70">
        <v>0</v>
      </c>
      <c r="BZ501" s="70">
        <v>0</v>
      </c>
      <c r="CA501" s="70">
        <v>0</v>
      </c>
      <c r="CB501" s="70">
        <v>0</v>
      </c>
      <c r="CC501" s="70">
        <v>0</v>
      </c>
      <c r="CD501" s="70">
        <v>0</v>
      </c>
    </row>
    <row r="502" spans="1:82">
      <c r="A502" s="70" t="s">
        <v>2181</v>
      </c>
      <c r="B502" s="70">
        <v>436</v>
      </c>
      <c r="C502" s="70">
        <v>11</v>
      </c>
      <c r="D502" s="70">
        <v>26</v>
      </c>
      <c r="E502" s="70">
        <v>2014</v>
      </c>
      <c r="F502" s="70" t="s">
        <v>181</v>
      </c>
      <c r="G502" s="1064" t="s">
        <v>2170</v>
      </c>
      <c r="H502" s="70" t="s">
        <v>2171</v>
      </c>
      <c r="I502" s="148"/>
      <c r="J502" s="71">
        <v>110.03743047185419</v>
      </c>
      <c r="K502" s="71">
        <v>3.581302462948142</v>
      </c>
      <c r="L502" s="71">
        <v>5.1953860024226604</v>
      </c>
      <c r="M502" s="71">
        <v>116.01399437687139</v>
      </c>
      <c r="N502" s="71">
        <v>129.28746777719439</v>
      </c>
      <c r="O502" s="71">
        <v>98.27540515451382</v>
      </c>
      <c r="P502" s="71">
        <v>38.101844896700136</v>
      </c>
      <c r="Q502" s="71">
        <v>7.5110990739644903</v>
      </c>
      <c r="R502" s="71">
        <v>0</v>
      </c>
      <c r="S502" s="71">
        <v>7.0157086032542129</v>
      </c>
      <c r="T502" s="72"/>
      <c r="U502" s="71">
        <v>13529183</v>
      </c>
      <c r="V502" s="71">
        <v>1733</v>
      </c>
      <c r="W502" s="71">
        <v>109</v>
      </c>
      <c r="X502" s="71">
        <v>24907</v>
      </c>
      <c r="Y502" s="71">
        <v>39441</v>
      </c>
      <c r="Z502" s="71">
        <v>56553</v>
      </c>
      <c r="AA502" s="71">
        <v>7588</v>
      </c>
      <c r="AB502" s="71">
        <v>101204</v>
      </c>
      <c r="AC502" s="71">
        <v>0</v>
      </c>
      <c r="AD502" s="71">
        <v>7.0157086032542129</v>
      </c>
      <c r="AE502" s="72"/>
      <c r="AF502" s="71"/>
      <c r="AG502" s="71"/>
      <c r="AH502" s="71"/>
      <c r="AI502" s="71"/>
      <c r="AJ502" s="71"/>
      <c r="AK502" s="71"/>
      <c r="AL502" s="71"/>
      <c r="AM502" s="71"/>
      <c r="AN502" s="71"/>
      <c r="AO502" s="71"/>
      <c r="AP502" s="71"/>
      <c r="AQ502" s="72"/>
      <c r="AR502" s="71">
        <v>2341</v>
      </c>
      <c r="AS502" s="71">
        <v>270</v>
      </c>
      <c r="AT502" s="71">
        <v>0</v>
      </c>
      <c r="AU502" s="71">
        <v>0</v>
      </c>
      <c r="AV502" s="71">
        <v>0</v>
      </c>
      <c r="AW502" s="71">
        <v>0</v>
      </c>
      <c r="AX502" s="71"/>
      <c r="AY502" s="72"/>
      <c r="AZ502" s="71">
        <v>9693.2999999999993</v>
      </c>
      <c r="BA502" s="71">
        <v>6063.5</v>
      </c>
      <c r="BB502" s="71">
        <v>0</v>
      </c>
      <c r="BC502" s="71">
        <v>0</v>
      </c>
      <c r="BD502" s="71">
        <v>0</v>
      </c>
      <c r="BE502" s="71">
        <v>0</v>
      </c>
      <c r="BF502" s="71"/>
      <c r="BG502" s="72"/>
      <c r="BH502" s="71">
        <v>0</v>
      </c>
      <c r="BI502" s="71">
        <v>0</v>
      </c>
      <c r="BJ502" s="71">
        <v>77.521000000000001</v>
      </c>
      <c r="BK502" s="71">
        <v>0</v>
      </c>
      <c r="BL502" s="71">
        <v>13.391</v>
      </c>
      <c r="BM502" s="71">
        <v>0</v>
      </c>
      <c r="BN502" s="72"/>
      <c r="BO502" s="71">
        <v>0</v>
      </c>
      <c r="BP502" s="71">
        <v>0</v>
      </c>
      <c r="BQ502" s="71">
        <v>6</v>
      </c>
      <c r="BR502" s="71">
        <v>0</v>
      </c>
      <c r="BS502" s="71">
        <v>2</v>
      </c>
      <c r="BT502" s="71">
        <v>0</v>
      </c>
      <c r="BU502"/>
      <c r="BV502" s="70">
        <v>90.912000000000006</v>
      </c>
      <c r="BW502" s="70">
        <v>0</v>
      </c>
      <c r="BX502" s="70">
        <v>0</v>
      </c>
      <c r="BY502" s="70">
        <v>0</v>
      </c>
      <c r="BZ502" s="70">
        <v>0</v>
      </c>
      <c r="CA502" s="70">
        <v>0</v>
      </c>
      <c r="CB502" s="70">
        <v>0</v>
      </c>
      <c r="CC502" s="70">
        <v>0</v>
      </c>
      <c r="CD502" s="70">
        <v>0</v>
      </c>
    </row>
    <row r="503" spans="1:82">
      <c r="A503" s="70" t="s">
        <v>2182</v>
      </c>
      <c r="B503" s="70">
        <v>437</v>
      </c>
      <c r="C503" s="70">
        <v>12</v>
      </c>
      <c r="D503" s="70">
        <v>26</v>
      </c>
      <c r="E503" s="70">
        <v>2015</v>
      </c>
      <c r="F503" s="70" t="s">
        <v>182</v>
      </c>
      <c r="G503" s="70" t="s">
        <v>2170</v>
      </c>
      <c r="H503" s="70" t="s">
        <v>2171</v>
      </c>
      <c r="I503" s="148"/>
      <c r="J503" s="71">
        <v>97.507991134055729</v>
      </c>
      <c r="K503" s="71">
        <v>3.4725784882115249</v>
      </c>
      <c r="L503" s="71">
        <v>6.1055424998727004</v>
      </c>
      <c r="M503" s="71">
        <v>110.589796944216</v>
      </c>
      <c r="N503" s="71">
        <v>117.4953855282421</v>
      </c>
      <c r="O503" s="71">
        <v>97.756876240160238</v>
      </c>
      <c r="P503" s="71">
        <v>38.322908836370353</v>
      </c>
      <c r="Q503" s="71">
        <v>7.3419111482066501</v>
      </c>
      <c r="R503" s="71">
        <v>0</v>
      </c>
      <c r="S503" s="71">
        <v>6.9061773427402899</v>
      </c>
      <c r="T503" s="72"/>
      <c r="U503" s="71">
        <v>13741710</v>
      </c>
      <c r="V503" s="71">
        <v>1733</v>
      </c>
      <c r="W503" s="71">
        <v>109</v>
      </c>
      <c r="X503" s="71">
        <v>24907</v>
      </c>
      <c r="Y503" s="71">
        <v>39859</v>
      </c>
      <c r="Z503" s="71">
        <v>56796</v>
      </c>
      <c r="AA503" s="71">
        <v>7626</v>
      </c>
      <c r="AB503" s="71">
        <v>101053</v>
      </c>
      <c r="AC503" s="71">
        <v>0</v>
      </c>
      <c r="AD503" s="71">
        <v>6.9061773427402899</v>
      </c>
      <c r="AE503" s="72"/>
      <c r="AF503" s="71">
        <v>72510672.782162651</v>
      </c>
      <c r="AG503" s="71">
        <v>2881173.959041297</v>
      </c>
      <c r="AH503" s="71">
        <v>1236987.627181326</v>
      </c>
      <c r="AI503" s="71">
        <v>149698224.17402259</v>
      </c>
      <c r="AJ503" s="71">
        <v>174441917.53960401</v>
      </c>
      <c r="AK503" s="71">
        <v>0</v>
      </c>
      <c r="AL503" s="71">
        <v>0</v>
      </c>
      <c r="AM503" s="71">
        <v>13848889.748608241</v>
      </c>
      <c r="AN503" s="71">
        <v>0</v>
      </c>
      <c r="AO503" s="71">
        <v>0</v>
      </c>
      <c r="AP503" s="71">
        <v>414617865.83062011</v>
      </c>
      <c r="AQ503" s="72"/>
      <c r="AR503" s="71">
        <v>2602</v>
      </c>
      <c r="AS503" s="71">
        <v>397</v>
      </c>
      <c r="AT503" s="71">
        <v>0</v>
      </c>
      <c r="AU503" s="71">
        <v>0</v>
      </c>
      <c r="AV503" s="71">
        <v>0</v>
      </c>
      <c r="AW503" s="71">
        <v>0</v>
      </c>
      <c r="AX503" s="71"/>
      <c r="AY503" s="72"/>
      <c r="AZ503" s="71">
        <v>10997.4</v>
      </c>
      <c r="BA503" s="71">
        <v>8932.6</v>
      </c>
      <c r="BB503" s="71">
        <v>0</v>
      </c>
      <c r="BC503" s="71">
        <v>0</v>
      </c>
      <c r="BD503" s="71">
        <v>0</v>
      </c>
      <c r="BE503" s="71">
        <v>0</v>
      </c>
      <c r="BF503" s="71"/>
      <c r="BG503" s="72"/>
      <c r="BH503" s="71">
        <v>0</v>
      </c>
      <c r="BI503" s="71">
        <v>0</v>
      </c>
      <c r="BJ503" s="71">
        <v>75.507999999999996</v>
      </c>
      <c r="BK503" s="71">
        <v>0</v>
      </c>
      <c r="BL503" s="71">
        <v>12.812000000000001</v>
      </c>
      <c r="BM503" s="71">
        <v>0</v>
      </c>
      <c r="BN503" s="72"/>
      <c r="BO503" s="71">
        <v>0</v>
      </c>
      <c r="BP503" s="71">
        <v>0</v>
      </c>
      <c r="BQ503" s="71">
        <v>6</v>
      </c>
      <c r="BR503" s="71">
        <v>0</v>
      </c>
      <c r="BS503" s="71">
        <v>2</v>
      </c>
      <c r="BT503" s="71">
        <v>0</v>
      </c>
      <c r="BU503"/>
      <c r="BV503" s="70">
        <v>88.32</v>
      </c>
      <c r="BW503" s="70">
        <v>0</v>
      </c>
      <c r="BX503" s="70">
        <v>0</v>
      </c>
      <c r="BY503" s="70">
        <v>0</v>
      </c>
      <c r="BZ503" s="70">
        <v>0</v>
      </c>
      <c r="CA503" s="70">
        <v>0</v>
      </c>
      <c r="CB503" s="70">
        <v>0</v>
      </c>
      <c r="CC503" s="70">
        <v>0</v>
      </c>
      <c r="CD503" s="70">
        <v>0</v>
      </c>
    </row>
    <row r="504" spans="1:82">
      <c r="A504" s="70" t="s">
        <v>2183</v>
      </c>
      <c r="B504" s="70">
        <v>438</v>
      </c>
      <c r="C504" s="70">
        <v>13</v>
      </c>
      <c r="D504" s="70">
        <v>26</v>
      </c>
      <c r="E504" s="70">
        <v>2016</v>
      </c>
      <c r="F504" s="70" t="s">
        <v>155</v>
      </c>
      <c r="G504" s="70" t="s">
        <v>2170</v>
      </c>
      <c r="H504" s="70" t="s">
        <v>2171</v>
      </c>
      <c r="I504" s="148"/>
      <c r="J504" s="71">
        <v>109.52158403203013</v>
      </c>
      <c r="K504" s="71">
        <v>3.4947642184761363</v>
      </c>
      <c r="L504" s="71">
        <v>6.464494396600811</v>
      </c>
      <c r="M504" s="71">
        <v>95.941569199835456</v>
      </c>
      <c r="N504" s="71">
        <v>116.98894186677791</v>
      </c>
      <c r="O504" s="71">
        <v>97.387607764940668</v>
      </c>
      <c r="P504" s="71">
        <v>37.893172363739545</v>
      </c>
      <c r="Q504" s="71">
        <v>7.1379314705972901</v>
      </c>
      <c r="R504" s="71">
        <v>0</v>
      </c>
      <c r="S504" s="71">
        <v>7.8483309197466111</v>
      </c>
      <c r="T504" s="72"/>
      <c r="U504" s="71">
        <v>14308119</v>
      </c>
      <c r="V504" s="71">
        <v>1733</v>
      </c>
      <c r="W504" s="71">
        <v>109</v>
      </c>
      <c r="X504" s="71">
        <v>24907</v>
      </c>
      <c r="Y504" s="71">
        <v>40286</v>
      </c>
      <c r="Z504" s="71">
        <v>57277</v>
      </c>
      <c r="AA504" s="71">
        <v>7799</v>
      </c>
      <c r="AB504" s="71">
        <v>101058</v>
      </c>
      <c r="AC504" s="71">
        <v>0</v>
      </c>
      <c r="AD504" s="71">
        <v>7.8483309197466111</v>
      </c>
      <c r="AE504" s="72"/>
      <c r="AF504" s="71">
        <v>77113133.119424924</v>
      </c>
      <c r="AG504" s="71">
        <v>2736080.1652895501</v>
      </c>
      <c r="AH504" s="71">
        <v>994868.34211714042</v>
      </c>
      <c r="AI504" s="71">
        <v>148418648.83476171</v>
      </c>
      <c r="AJ504" s="71">
        <v>167722196.69146621</v>
      </c>
      <c r="AK504" s="71">
        <v>0</v>
      </c>
      <c r="AL504" s="71">
        <v>0</v>
      </c>
      <c r="AM504" s="71">
        <v>13860334.73848353</v>
      </c>
      <c r="AN504" s="71">
        <v>0</v>
      </c>
      <c r="AO504" s="71">
        <v>0</v>
      </c>
      <c r="AP504" s="71">
        <v>410845261.89154309</v>
      </c>
      <c r="AQ504" s="72"/>
      <c r="AR504" s="71">
        <v>2863</v>
      </c>
      <c r="AS504" s="71">
        <v>490</v>
      </c>
      <c r="AT504" s="71">
        <v>0</v>
      </c>
      <c r="AU504" s="71">
        <v>0</v>
      </c>
      <c r="AV504" s="71">
        <v>0</v>
      </c>
      <c r="AW504" s="71">
        <v>0</v>
      </c>
      <c r="AX504" s="71"/>
      <c r="AY504" s="72"/>
      <c r="AZ504" s="71">
        <v>12305.8</v>
      </c>
      <c r="BA504" s="71">
        <v>10718</v>
      </c>
      <c r="BB504" s="71">
        <v>0</v>
      </c>
      <c r="BC504" s="71">
        <v>0</v>
      </c>
      <c r="BD504" s="71">
        <v>0</v>
      </c>
      <c r="BE504" s="71">
        <v>0</v>
      </c>
      <c r="BF504" s="71"/>
      <c r="BG504" s="72"/>
      <c r="BH504" s="71">
        <v>0</v>
      </c>
      <c r="BI504" s="71">
        <v>0</v>
      </c>
      <c r="BJ504" s="71">
        <v>78.004000000000005</v>
      </c>
      <c r="BK504" s="71">
        <v>0</v>
      </c>
      <c r="BL504" s="71">
        <v>12.713999999999999</v>
      </c>
      <c r="BM504" s="71">
        <v>0</v>
      </c>
      <c r="BN504" s="72"/>
      <c r="BO504" s="71">
        <v>0</v>
      </c>
      <c r="BP504" s="71">
        <v>0</v>
      </c>
      <c r="BQ504" s="71">
        <v>7</v>
      </c>
      <c r="BR504" s="71">
        <v>0</v>
      </c>
      <c r="BS504" s="71">
        <v>2</v>
      </c>
      <c r="BT504" s="71">
        <v>0</v>
      </c>
      <c r="BU504"/>
      <c r="BV504" s="70">
        <v>90.718000000000004</v>
      </c>
      <c r="BW504" s="70">
        <v>0</v>
      </c>
      <c r="BX504" s="70">
        <v>0</v>
      </c>
      <c r="BY504" s="70">
        <v>0</v>
      </c>
      <c r="BZ504" s="70">
        <v>0</v>
      </c>
      <c r="CA504" s="70">
        <v>0</v>
      </c>
      <c r="CB504" s="70">
        <v>0</v>
      </c>
      <c r="CC504" s="70">
        <v>0</v>
      </c>
      <c r="CD504" s="70">
        <v>0</v>
      </c>
    </row>
    <row r="505" spans="1:82">
      <c r="A505" s="70" t="s">
        <v>2184</v>
      </c>
      <c r="B505" s="70">
        <v>439</v>
      </c>
      <c r="C505" s="70">
        <v>14</v>
      </c>
      <c r="D505" s="70">
        <v>26</v>
      </c>
      <c r="E505" s="70">
        <v>2017</v>
      </c>
      <c r="F505" s="70" t="s">
        <v>156</v>
      </c>
      <c r="G505" s="70" t="s">
        <v>2170</v>
      </c>
      <c r="H505" s="70" t="s">
        <v>2171</v>
      </c>
      <c r="I505" s="148"/>
      <c r="J505" s="71">
        <v>102.07494243769933</v>
      </c>
      <c r="K505" s="71">
        <v>3.5680052316613766</v>
      </c>
      <c r="L505" s="71">
        <v>6.0136870252142636</v>
      </c>
      <c r="M505" s="71">
        <v>95.080860242822894</v>
      </c>
      <c r="N505" s="71">
        <v>120.78437633083766</v>
      </c>
      <c r="O505" s="71">
        <v>96.295220512536517</v>
      </c>
      <c r="P505" s="71">
        <v>37.769003295952395</v>
      </c>
      <c r="Q505" s="71">
        <v>6.8904490297201102</v>
      </c>
      <c r="R505" s="71">
        <v>0</v>
      </c>
      <c r="S505" s="71">
        <v>9.1791403834491678</v>
      </c>
      <c r="T505" s="72"/>
      <c r="U505" s="71">
        <v>14208260</v>
      </c>
      <c r="V505" s="71">
        <v>1733</v>
      </c>
      <c r="W505" s="71">
        <v>109</v>
      </c>
      <c r="X505" s="71">
        <v>24907</v>
      </c>
      <c r="Y505" s="71">
        <v>40660</v>
      </c>
      <c r="Z505" s="71">
        <v>57574</v>
      </c>
      <c r="AA505" s="71">
        <v>7823</v>
      </c>
      <c r="AB505" s="71">
        <v>100881</v>
      </c>
      <c r="AC505" s="71">
        <v>0</v>
      </c>
      <c r="AD505" s="71">
        <v>9.1791403834491678</v>
      </c>
      <c r="AE505" s="72"/>
      <c r="AF505" s="71">
        <v>76660268.061262295</v>
      </c>
      <c r="AG505" s="71">
        <v>2831749.039248595</v>
      </c>
      <c r="AH505" s="71">
        <v>1267834.925692145</v>
      </c>
      <c r="AI505" s="71">
        <v>150809871.18304989</v>
      </c>
      <c r="AJ505" s="71">
        <v>178725038.6622425</v>
      </c>
      <c r="AK505" s="71">
        <v>0</v>
      </c>
      <c r="AL505" s="71">
        <v>0</v>
      </c>
      <c r="AM505" s="71">
        <v>13857708.44073946</v>
      </c>
      <c r="AN505" s="71">
        <v>0</v>
      </c>
      <c r="AO505" s="71">
        <v>0</v>
      </c>
      <c r="AP505" s="71">
        <v>424152470.31223488</v>
      </c>
      <c r="AQ505" s="72"/>
      <c r="AR505" s="71">
        <v>3029</v>
      </c>
      <c r="AS505" s="71">
        <v>570</v>
      </c>
      <c r="AT505" s="71">
        <v>0</v>
      </c>
      <c r="AU505" s="71">
        <v>0</v>
      </c>
      <c r="AV505" s="71">
        <v>0</v>
      </c>
      <c r="AW505" s="71">
        <v>0</v>
      </c>
      <c r="AX505" s="71"/>
      <c r="AY505" s="72"/>
      <c r="AZ505" s="71">
        <v>13125.2</v>
      </c>
      <c r="BA505" s="71">
        <v>12277.9</v>
      </c>
      <c r="BB505" s="71">
        <v>0</v>
      </c>
      <c r="BC505" s="71">
        <v>0</v>
      </c>
      <c r="BD505" s="71">
        <v>0</v>
      </c>
      <c r="BE505" s="71">
        <v>0</v>
      </c>
      <c r="BF505" s="71"/>
      <c r="BG505" s="72"/>
      <c r="BH505" s="71">
        <v>0</v>
      </c>
      <c r="BI505" s="71">
        <v>0</v>
      </c>
      <c r="BJ505" s="71">
        <v>78.540000000000006</v>
      </c>
      <c r="BK505" s="71">
        <v>0</v>
      </c>
      <c r="BL505" s="71">
        <v>12.507999999999999</v>
      </c>
      <c r="BM505" s="71">
        <v>0</v>
      </c>
      <c r="BN505" s="72"/>
      <c r="BO505" s="71">
        <v>0</v>
      </c>
      <c r="BP505" s="71">
        <v>0</v>
      </c>
      <c r="BQ505" s="71">
        <v>7</v>
      </c>
      <c r="BR505" s="71">
        <v>0</v>
      </c>
      <c r="BS505" s="71">
        <v>2</v>
      </c>
      <c r="BT505" s="71">
        <v>0</v>
      </c>
      <c r="BU505"/>
      <c r="BV505" s="70">
        <v>91.048000000000002</v>
      </c>
      <c r="BW505" s="70">
        <v>0</v>
      </c>
      <c r="BX505" s="70">
        <v>0</v>
      </c>
      <c r="BY505" s="70">
        <v>0</v>
      </c>
      <c r="BZ505" s="70">
        <v>0</v>
      </c>
      <c r="CA505" s="70">
        <v>0</v>
      </c>
      <c r="CB505" s="70">
        <v>0</v>
      </c>
      <c r="CC505" s="70">
        <v>0</v>
      </c>
      <c r="CD505" s="70">
        <v>0</v>
      </c>
    </row>
    <row r="506" spans="1:82">
      <c r="A506" s="70" t="s">
        <v>2185</v>
      </c>
      <c r="B506" s="70">
        <v>440</v>
      </c>
      <c r="C506" s="70">
        <v>15</v>
      </c>
      <c r="D506" s="70">
        <v>26</v>
      </c>
      <c r="E506" s="70">
        <v>2018</v>
      </c>
      <c r="F506" s="70" t="s">
        <v>183</v>
      </c>
      <c r="G506" s="70" t="s">
        <v>2170</v>
      </c>
      <c r="H506" s="70" t="s">
        <v>2171</v>
      </c>
      <c r="I506" s="148"/>
      <c r="J506" s="71">
        <v>100.79793320523271</v>
      </c>
      <c r="K506" s="71">
        <v>3.3310899903778832</v>
      </c>
      <c r="L506" s="71">
        <v>5.6001641129512931</v>
      </c>
      <c r="M506" s="71">
        <v>96.560112228536028</v>
      </c>
      <c r="N506" s="71">
        <v>110.44862238917175</v>
      </c>
      <c r="O506" s="71">
        <v>94.825756039205245</v>
      </c>
      <c r="P506" s="71">
        <v>37.359582476232234</v>
      </c>
      <c r="Q506" s="71">
        <v>6.3785836905498599</v>
      </c>
      <c r="R506" s="71">
        <v>0</v>
      </c>
      <c r="S506" s="71">
        <v>12.328182320946091</v>
      </c>
      <c r="T506" s="72"/>
      <c r="U506" s="71">
        <v>14641927</v>
      </c>
      <c r="V506" s="71">
        <v>1733</v>
      </c>
      <c r="W506" s="71">
        <v>109</v>
      </c>
      <c r="X506" s="71">
        <v>24907</v>
      </c>
      <c r="Y506" s="71">
        <v>40988</v>
      </c>
      <c r="Z506" s="71">
        <v>57781</v>
      </c>
      <c r="AA506" s="71">
        <v>7816</v>
      </c>
      <c r="AB506" s="71">
        <v>100639</v>
      </c>
      <c r="AC506" s="71">
        <v>0</v>
      </c>
      <c r="AD506" s="71">
        <v>12.328182320946089</v>
      </c>
      <c r="AE506" s="72"/>
      <c r="AF506" s="71">
        <v>76163169.79831934</v>
      </c>
      <c r="AG506" s="71">
        <v>2515734.7476144438</v>
      </c>
      <c r="AH506" s="71">
        <v>1195647.3844770051</v>
      </c>
      <c r="AI506" s="71">
        <v>145513453.20244461</v>
      </c>
      <c r="AJ506" s="71">
        <v>161399628.5204576</v>
      </c>
      <c r="AK506" s="71">
        <v>0</v>
      </c>
      <c r="AL506" s="71">
        <v>0</v>
      </c>
      <c r="AM506" s="71">
        <v>13853070.130909629</v>
      </c>
      <c r="AN506" s="71">
        <v>0</v>
      </c>
      <c r="AO506" s="71">
        <v>0</v>
      </c>
      <c r="AP506" s="71">
        <v>400640703.78422266</v>
      </c>
      <c r="AQ506" s="72"/>
      <c r="AR506" s="71">
        <v>3244</v>
      </c>
      <c r="AS506" s="71">
        <v>643</v>
      </c>
      <c r="AT506" s="71">
        <v>0</v>
      </c>
      <c r="AU506" s="71">
        <v>0</v>
      </c>
      <c r="AV506" s="71">
        <v>0</v>
      </c>
      <c r="AW506" s="71">
        <v>0</v>
      </c>
      <c r="AX506" s="71"/>
      <c r="AY506" s="72"/>
      <c r="AZ506" s="71">
        <v>14250.900000000001</v>
      </c>
      <c r="BA506" s="71">
        <v>13488</v>
      </c>
      <c r="BB506" s="71">
        <v>0</v>
      </c>
      <c r="BC506" s="71">
        <v>0</v>
      </c>
      <c r="BD506" s="71">
        <v>0</v>
      </c>
      <c r="BE506" s="71">
        <v>0</v>
      </c>
      <c r="BF506" s="71"/>
      <c r="BG506" s="72"/>
      <c r="BH506" s="71">
        <v>0</v>
      </c>
      <c r="BI506" s="71">
        <v>0</v>
      </c>
      <c r="BJ506" s="71">
        <v>78.906000000000006</v>
      </c>
      <c r="BK506" s="71">
        <v>0</v>
      </c>
      <c r="BL506" s="71">
        <v>11.999000000000001</v>
      </c>
      <c r="BM506" s="71">
        <v>0</v>
      </c>
      <c r="BN506" s="72"/>
      <c r="BO506" s="71">
        <v>0</v>
      </c>
      <c r="BP506" s="71">
        <v>0</v>
      </c>
      <c r="BQ506" s="71">
        <v>7</v>
      </c>
      <c r="BR506" s="71">
        <v>0</v>
      </c>
      <c r="BS506" s="71">
        <v>2</v>
      </c>
      <c r="BT506" s="71">
        <v>0</v>
      </c>
      <c r="BU506"/>
      <c r="BV506" s="70">
        <v>90.905000000000001</v>
      </c>
      <c r="BW506" s="70">
        <v>0</v>
      </c>
      <c r="BX506" s="70">
        <v>0</v>
      </c>
      <c r="BY506" s="70">
        <v>0</v>
      </c>
      <c r="BZ506" s="70">
        <v>0</v>
      </c>
      <c r="CA506" s="70">
        <v>0</v>
      </c>
      <c r="CB506" s="70">
        <v>0</v>
      </c>
      <c r="CC506" s="70">
        <v>0</v>
      </c>
      <c r="CD506" s="70">
        <v>0</v>
      </c>
    </row>
    <row r="507" spans="1:82">
      <c r="A507" s="70" t="s">
        <v>2186</v>
      </c>
      <c r="B507" s="70">
        <v>441</v>
      </c>
      <c r="C507" s="70">
        <v>16</v>
      </c>
      <c r="D507" s="70">
        <v>26</v>
      </c>
      <c r="E507" s="70">
        <v>2019</v>
      </c>
      <c r="F507" s="70" t="s">
        <v>158</v>
      </c>
      <c r="G507" s="70" t="s">
        <v>2170</v>
      </c>
      <c r="H507" s="70" t="s">
        <v>2171</v>
      </c>
      <c r="I507" s="148"/>
      <c r="J507" s="71">
        <v>93.797968609748054</v>
      </c>
      <c r="K507" s="71">
        <v>2.9887431724459654</v>
      </c>
      <c r="L507" s="71">
        <v>5.6302649946098384</v>
      </c>
      <c r="M507" s="71">
        <v>92.046676707968444</v>
      </c>
      <c r="N507" s="71">
        <v>108.27738571130783</v>
      </c>
      <c r="O507" s="71">
        <v>92.630658801690615</v>
      </c>
      <c r="P507" s="71">
        <v>36.596273063360833</v>
      </c>
      <c r="Q507" s="71">
        <v>6.2089737394169804</v>
      </c>
      <c r="R507" s="71">
        <v>0</v>
      </c>
      <c r="S507" s="71">
        <v>6.6913357634506649</v>
      </c>
      <c r="T507" s="72"/>
      <c r="U507" s="71">
        <v>14258306</v>
      </c>
      <c r="V507" s="71">
        <v>1733</v>
      </c>
      <c r="W507" s="71">
        <v>109</v>
      </c>
      <c r="X507" s="71">
        <v>24907</v>
      </c>
      <c r="Y507" s="71">
        <v>41398</v>
      </c>
      <c r="Z507" s="71">
        <v>57993</v>
      </c>
      <c r="AA507" s="71">
        <v>7599</v>
      </c>
      <c r="AB507" s="71">
        <v>100615</v>
      </c>
      <c r="AC507" s="71">
        <v>0</v>
      </c>
      <c r="AD507" s="71">
        <v>6.6913357634506649</v>
      </c>
      <c r="AE507" s="72"/>
      <c r="AF507" s="71">
        <v>72072579.567338333</v>
      </c>
      <c r="AG507" s="71">
        <v>2425480.1541915061</v>
      </c>
      <c r="AH507" s="71">
        <v>1284222.392689025</v>
      </c>
      <c r="AI507" s="71">
        <v>150224312.20853421</v>
      </c>
      <c r="AJ507" s="71">
        <v>176362483.95362461</v>
      </c>
      <c r="AK507" s="71">
        <v>0</v>
      </c>
      <c r="AL507" s="71">
        <v>0</v>
      </c>
      <c r="AM507" s="71">
        <v>13703005.570685524</v>
      </c>
      <c r="AN507" s="71">
        <v>0</v>
      </c>
      <c r="AO507" s="71">
        <v>0</v>
      </c>
      <c r="AP507" s="71">
        <v>416072083.84706318</v>
      </c>
      <c r="AQ507" s="72"/>
      <c r="AR507" s="71">
        <v>3464</v>
      </c>
      <c r="AS507" s="71">
        <v>705</v>
      </c>
      <c r="AT507" s="71">
        <v>0</v>
      </c>
      <c r="AU507" s="71">
        <v>0</v>
      </c>
      <c r="AV507" s="71">
        <v>0</v>
      </c>
      <c r="AW507" s="71">
        <v>0</v>
      </c>
      <c r="AX507" s="71"/>
      <c r="AY507" s="72"/>
      <c r="AZ507" s="71">
        <v>15345.699999999981</v>
      </c>
      <c r="BA507" s="71">
        <v>14689.8</v>
      </c>
      <c r="BB507" s="71">
        <v>0</v>
      </c>
      <c r="BC507" s="71">
        <v>0</v>
      </c>
      <c r="BD507" s="71">
        <v>0</v>
      </c>
      <c r="BE507" s="71">
        <v>0</v>
      </c>
      <c r="BF507" s="71"/>
      <c r="BG507" s="72"/>
      <c r="BH507" s="71">
        <v>0</v>
      </c>
      <c r="BI507" s="71">
        <v>0</v>
      </c>
      <c r="BJ507" s="71">
        <v>74.611999999999995</v>
      </c>
      <c r="BK507" s="71">
        <v>0</v>
      </c>
      <c r="BL507" s="71">
        <v>11.07</v>
      </c>
      <c r="BM507" s="71">
        <v>0</v>
      </c>
      <c r="BN507" s="72"/>
      <c r="BO507" s="71">
        <v>0</v>
      </c>
      <c r="BP507" s="71">
        <v>0</v>
      </c>
      <c r="BQ507" s="71">
        <v>6</v>
      </c>
      <c r="BR507" s="71">
        <v>0</v>
      </c>
      <c r="BS507" s="71">
        <v>2</v>
      </c>
      <c r="BT507" s="71">
        <v>0</v>
      </c>
      <c r="BU507"/>
      <c r="BV507" s="70">
        <v>85.682000000000002</v>
      </c>
      <c r="BW507" s="70">
        <v>0</v>
      </c>
      <c r="BX507" s="70">
        <v>0</v>
      </c>
      <c r="BY507" s="70">
        <v>0</v>
      </c>
      <c r="BZ507" s="70">
        <v>0</v>
      </c>
      <c r="CA507" s="70">
        <v>0</v>
      </c>
      <c r="CB507" s="70">
        <v>0</v>
      </c>
      <c r="CC507" s="70">
        <v>0</v>
      </c>
      <c r="CD507" s="70">
        <v>0</v>
      </c>
    </row>
    <row r="508" spans="1:82">
      <c r="A508" s="70" t="s">
        <v>2187</v>
      </c>
      <c r="B508" s="70">
        <v>442</v>
      </c>
      <c r="C508" s="70">
        <v>17</v>
      </c>
      <c r="D508" s="70">
        <v>26</v>
      </c>
      <c r="E508" s="70">
        <v>2020</v>
      </c>
      <c r="F508" s="70" t="s">
        <v>159</v>
      </c>
      <c r="G508" s="70" t="s">
        <v>2170</v>
      </c>
      <c r="H508" s="70" t="s">
        <v>2171</v>
      </c>
      <c r="I508" s="148"/>
      <c r="J508" s="71">
        <v>76.370078156251211</v>
      </c>
      <c r="K508" s="71">
        <v>2.8782500164153899</v>
      </c>
      <c r="L508" s="71">
        <v>7.0495060359667363</v>
      </c>
      <c r="M508" s="71">
        <v>80.48762624879447</v>
      </c>
      <c r="N508" s="71">
        <v>108.21836159284761</v>
      </c>
      <c r="O508" s="71">
        <v>81.557792509038862</v>
      </c>
      <c r="P508" s="71">
        <v>34.516849931378829</v>
      </c>
      <c r="Q508" s="71">
        <v>5.9101639527843304</v>
      </c>
      <c r="R508" s="71">
        <v>0</v>
      </c>
      <c r="S508" s="71">
        <v>7.9020389339072716</v>
      </c>
      <c r="T508" s="72"/>
      <c r="U508" s="71">
        <v>11380056</v>
      </c>
      <c r="V508" s="71">
        <v>1556</v>
      </c>
      <c r="W508" s="71">
        <v>151</v>
      </c>
      <c r="X508" s="71">
        <v>24603</v>
      </c>
      <c r="Y508" s="71">
        <v>41779</v>
      </c>
      <c r="Z508" s="71">
        <v>58279</v>
      </c>
      <c r="AA508" s="71">
        <v>7618</v>
      </c>
      <c r="AB508" s="71">
        <v>100239</v>
      </c>
      <c r="AC508" s="71">
        <v>0</v>
      </c>
      <c r="AD508" s="71">
        <v>7.9020389339072716</v>
      </c>
      <c r="AE508" s="72"/>
      <c r="AF508" s="71">
        <v>59531998.449007951</v>
      </c>
      <c r="AG508" s="71">
        <v>2219880.1175656971</v>
      </c>
      <c r="AH508" s="71">
        <v>1694113.8952117506</v>
      </c>
      <c r="AI508" s="71">
        <v>137025121.32215595</v>
      </c>
      <c r="AJ508" s="71">
        <v>183437742.32795751</v>
      </c>
      <c r="AK508" s="71"/>
      <c r="AL508" s="71"/>
      <c r="AM508" s="71">
        <v>13082303.178518044</v>
      </c>
      <c r="AN508" s="71"/>
      <c r="AO508" s="71"/>
      <c r="AP508" s="71">
        <v>396991159.29041696</v>
      </c>
      <c r="AQ508" s="72"/>
      <c r="AR508" s="71">
        <v>3679</v>
      </c>
      <c r="AS508" s="71">
        <v>731</v>
      </c>
      <c r="AT508" s="71">
        <v>0</v>
      </c>
      <c r="AU508" s="71">
        <v>0</v>
      </c>
      <c r="AV508" s="71">
        <v>0</v>
      </c>
      <c r="AW508" s="71">
        <v>0</v>
      </c>
      <c r="AX508" s="71"/>
      <c r="AY508" s="72"/>
      <c r="AZ508" s="71">
        <v>16493.499999999949</v>
      </c>
      <c r="BA508" s="71">
        <v>15368.2</v>
      </c>
      <c r="BB508" s="71">
        <v>0</v>
      </c>
      <c r="BC508" s="71">
        <v>0</v>
      </c>
      <c r="BD508" s="71">
        <v>0</v>
      </c>
      <c r="BE508" s="71">
        <v>0</v>
      </c>
      <c r="BF508" s="71"/>
      <c r="BG508" s="72"/>
      <c r="BH508" s="71">
        <v>0</v>
      </c>
      <c r="BI508" s="71">
        <v>0</v>
      </c>
      <c r="BJ508" s="71">
        <v>65.415999999999997</v>
      </c>
      <c r="BK508" s="71">
        <v>0</v>
      </c>
      <c r="BL508" s="71">
        <v>10.513999999999999</v>
      </c>
      <c r="BM508" s="71">
        <v>0</v>
      </c>
      <c r="BN508" s="72"/>
      <c r="BO508" s="71">
        <v>0</v>
      </c>
      <c r="BP508" s="71">
        <v>0</v>
      </c>
      <c r="BQ508" s="71">
        <v>6</v>
      </c>
      <c r="BR508" s="71">
        <v>0</v>
      </c>
      <c r="BS508" s="71">
        <v>2</v>
      </c>
      <c r="BT508" s="71">
        <v>0</v>
      </c>
      <c r="BU508"/>
      <c r="BV508" s="70">
        <v>75.930000000000007</v>
      </c>
      <c r="BW508" s="70">
        <v>0</v>
      </c>
      <c r="BX508" s="70">
        <v>0</v>
      </c>
      <c r="BY508" s="70">
        <v>0</v>
      </c>
      <c r="BZ508" s="70">
        <v>0</v>
      </c>
      <c r="CA508" s="70">
        <v>0</v>
      </c>
      <c r="CB508" s="70">
        <v>0</v>
      </c>
      <c r="CC508" s="70">
        <v>0</v>
      </c>
      <c r="CD508" s="70">
        <v>0</v>
      </c>
    </row>
    <row r="509" spans="1:82">
      <c r="A509" s="70" t="s">
        <v>2188</v>
      </c>
      <c r="B509" s="70">
        <v>442</v>
      </c>
      <c r="C509" s="70">
        <v>18</v>
      </c>
      <c r="D509" s="70">
        <v>26</v>
      </c>
      <c r="E509" s="70">
        <v>2021</v>
      </c>
      <c r="F509" s="70" t="s">
        <v>160</v>
      </c>
      <c r="G509" s="70" t="s">
        <v>2170</v>
      </c>
      <c r="H509" s="70" t="s">
        <v>2171</v>
      </c>
      <c r="I509" s="148"/>
      <c r="J509" s="71">
        <v>83.531938018191028</v>
      </c>
      <c r="K509" s="71">
        <v>3.2613544012673299</v>
      </c>
      <c r="L509" s="71">
        <v>6.7212181812518876</v>
      </c>
      <c r="M509" s="71">
        <v>91.095607420115783</v>
      </c>
      <c r="N509" s="71">
        <v>107.08695001093091</v>
      </c>
      <c r="O509" s="71">
        <v>79.301488776898509</v>
      </c>
      <c r="P509" s="71">
        <v>35.639497945486347</v>
      </c>
      <c r="Q509" s="71">
        <v>5.8209610590947802</v>
      </c>
      <c r="R509" s="71">
        <v>0</v>
      </c>
      <c r="S509" s="71">
        <v>9.5912874230673104</v>
      </c>
      <c r="T509" s="72"/>
      <c r="U509" s="71">
        <v>13108770</v>
      </c>
      <c r="V509" s="71">
        <v>1556</v>
      </c>
      <c r="W509" s="71">
        <v>151</v>
      </c>
      <c r="X509" s="71">
        <v>24603</v>
      </c>
      <c r="Y509" s="71">
        <v>42029</v>
      </c>
      <c r="Z509" s="71">
        <v>58347</v>
      </c>
      <c r="AA509" s="71">
        <v>7670</v>
      </c>
      <c r="AB509" s="71">
        <v>99696</v>
      </c>
      <c r="AC509" s="71">
        <v>0</v>
      </c>
      <c r="AD509" s="71">
        <v>9.5912874230673104</v>
      </c>
      <c r="AE509" s="72"/>
      <c r="AF509" s="71">
        <v>64312742.212988451</v>
      </c>
      <c r="AG509" s="71">
        <v>2471986.9037826643</v>
      </c>
      <c r="AH509" s="71">
        <v>1558664.5372456887</v>
      </c>
      <c r="AI509" s="71">
        <v>146213030.57188523</v>
      </c>
      <c r="AJ509" s="71">
        <v>168416744.430545</v>
      </c>
      <c r="AK509" s="71">
        <v>0</v>
      </c>
      <c r="AL509" s="71">
        <v>0</v>
      </c>
      <c r="AM509" s="71">
        <v>13086484.55888672</v>
      </c>
      <c r="AN509" s="71">
        <v>0</v>
      </c>
      <c r="AO509" s="71">
        <v>0</v>
      </c>
      <c r="AP509" s="71">
        <v>396059653.21533376</v>
      </c>
      <c r="AQ509" s="72"/>
      <c r="AR509" s="71">
        <v>3930</v>
      </c>
      <c r="AS509" s="71">
        <v>740</v>
      </c>
      <c r="AT509" s="71">
        <v>0</v>
      </c>
      <c r="AU509" s="71">
        <v>1</v>
      </c>
      <c r="AV509" s="71">
        <v>0</v>
      </c>
      <c r="AW509" s="71">
        <v>0</v>
      </c>
      <c r="AX509" s="71"/>
      <c r="AY509" s="72"/>
      <c r="AZ509" s="71">
        <v>17933.499999999931</v>
      </c>
      <c r="BA509" s="71">
        <v>15684.999999999991</v>
      </c>
      <c r="BB509" s="71">
        <v>0</v>
      </c>
      <c r="BC509" s="71">
        <v>73.8</v>
      </c>
      <c r="BD509" s="71">
        <v>0</v>
      </c>
      <c r="BE509" s="71">
        <v>0</v>
      </c>
      <c r="BF509" s="71"/>
      <c r="BG509" s="72"/>
      <c r="BH509" s="71">
        <v>0</v>
      </c>
      <c r="BI509" s="71">
        <v>0</v>
      </c>
      <c r="BJ509" s="71">
        <v>67.671999999999997</v>
      </c>
      <c r="BK509" s="71">
        <v>0</v>
      </c>
      <c r="BL509" s="71">
        <v>7.9809999999999999</v>
      </c>
      <c r="BM509" s="71">
        <v>0</v>
      </c>
      <c r="BN509" s="72"/>
      <c r="BO509" s="71">
        <v>0</v>
      </c>
      <c r="BP509" s="71">
        <v>0</v>
      </c>
      <c r="BQ509" s="71">
        <v>6</v>
      </c>
      <c r="BR509" s="71">
        <v>0</v>
      </c>
      <c r="BS509" s="71">
        <v>1</v>
      </c>
      <c r="BT509" s="71">
        <v>0</v>
      </c>
      <c r="BU509"/>
      <c r="BV509" s="70">
        <v>75.653000000000006</v>
      </c>
      <c r="BW509" s="70">
        <v>0</v>
      </c>
      <c r="BX509" s="70">
        <v>0</v>
      </c>
      <c r="BY509" s="70">
        <v>0</v>
      </c>
      <c r="BZ509" s="70">
        <v>0</v>
      </c>
      <c r="CA509" s="70">
        <v>0</v>
      </c>
      <c r="CB509" s="70">
        <v>0</v>
      </c>
      <c r="CC509" s="70">
        <v>0</v>
      </c>
      <c r="CD509" s="70">
        <v>0</v>
      </c>
    </row>
    <row r="510" spans="1:82">
      <c r="A510" s="70" t="s">
        <v>2189</v>
      </c>
      <c r="B510" s="70">
        <v>442</v>
      </c>
      <c r="C510" s="70">
        <v>19</v>
      </c>
      <c r="D510" s="70">
        <v>26</v>
      </c>
      <c r="E510" s="70">
        <v>2022</v>
      </c>
      <c r="F510" s="70" t="s">
        <v>161</v>
      </c>
      <c r="G510" s="70" t="s">
        <v>2170</v>
      </c>
      <c r="H510" s="70" t="s">
        <v>2171</v>
      </c>
      <c r="I510" s="148"/>
      <c r="J510" s="71">
        <v>75.039644094220691</v>
      </c>
      <c r="K510" s="71">
        <v>2.9373302445536797</v>
      </c>
      <c r="L510" s="71">
        <v>6.2881900438319809</v>
      </c>
      <c r="M510" s="71">
        <v>86.034360422148907</v>
      </c>
      <c r="N510" s="71">
        <v>106.41185435429823</v>
      </c>
      <c r="O510" s="71">
        <v>83.471496786279417</v>
      </c>
      <c r="P510" s="71">
        <v>35.40642376071353</v>
      </c>
      <c r="Q510" s="71">
        <v>5.8304103320591185</v>
      </c>
      <c r="R510" s="71">
        <v>0</v>
      </c>
      <c r="S510" s="71">
        <v>5.2587639806017163</v>
      </c>
      <c r="T510" s="72"/>
      <c r="U510" s="71">
        <v>14258484</v>
      </c>
      <c r="V510" s="71">
        <v>1556</v>
      </c>
      <c r="W510" s="71">
        <v>151</v>
      </c>
      <c r="X510" s="71">
        <v>24603</v>
      </c>
      <c r="Y510" s="71">
        <v>42346</v>
      </c>
      <c r="Z510" s="71">
        <v>58351</v>
      </c>
      <c r="AA510" s="71">
        <v>7736</v>
      </c>
      <c r="AB510" s="71">
        <v>99039</v>
      </c>
      <c r="AC510" s="71">
        <v>0</v>
      </c>
      <c r="AD510" s="71">
        <v>5.2587639806017163</v>
      </c>
      <c r="AE510" s="72"/>
      <c r="AF510" s="71">
        <v>59448122.944660544</v>
      </c>
      <c r="AG510" s="71">
        <v>2375882.8322621104</v>
      </c>
      <c r="AH510" s="71">
        <v>1713190.3837849705</v>
      </c>
      <c r="AI510" s="71">
        <v>143000712.53713939</v>
      </c>
      <c r="AJ510" s="71">
        <v>175446395.72235805</v>
      </c>
      <c r="AK510" s="71">
        <v>0</v>
      </c>
      <c r="AL510" s="71">
        <v>0</v>
      </c>
      <c r="AM510" s="71">
        <v>12788638.110786317</v>
      </c>
      <c r="AN510" s="71">
        <v>0</v>
      </c>
      <c r="AO510" s="71">
        <v>0</v>
      </c>
      <c r="AP510" s="71">
        <v>394772942.53099138</v>
      </c>
      <c r="AQ510" s="72"/>
      <c r="AR510" s="71">
        <v>4190</v>
      </c>
      <c r="AS510" s="71">
        <v>744</v>
      </c>
      <c r="AT510" s="71">
        <v>0</v>
      </c>
      <c r="AU510" s="71">
        <v>1</v>
      </c>
      <c r="AV510" s="71">
        <v>0</v>
      </c>
      <c r="AW510" s="71">
        <v>0</v>
      </c>
      <c r="AX510" s="71"/>
      <c r="AY510" s="72"/>
      <c r="AZ510" s="71">
        <v>19348.299999999927</v>
      </c>
      <c r="BA510" s="71">
        <v>15811.699999999995</v>
      </c>
      <c r="BB510" s="71">
        <v>0</v>
      </c>
      <c r="BC510" s="71">
        <v>73.8</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2190</v>
      </c>
      <c r="B511" s="70">
        <v>442</v>
      </c>
      <c r="C511" s="70">
        <v>20</v>
      </c>
      <c r="D511" s="70">
        <v>26</v>
      </c>
      <c r="E511" s="70">
        <v>2023</v>
      </c>
      <c r="F511" s="70" t="s">
        <v>1539</v>
      </c>
      <c r="G511" s="70" t="s">
        <v>2170</v>
      </c>
      <c r="H511" s="70" t="s">
        <v>2171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4457</v>
      </c>
      <c r="AS511" s="71">
        <v>747</v>
      </c>
      <c r="AT511" s="71">
        <v>0</v>
      </c>
      <c r="AU511" s="71">
        <v>1</v>
      </c>
      <c r="AV511" s="71">
        <v>0</v>
      </c>
      <c r="AW511" s="71">
        <v>0</v>
      </c>
      <c r="AX511" s="71"/>
      <c r="AY511" s="72"/>
      <c r="AZ511" s="71">
        <v>20762.199999999924</v>
      </c>
      <c r="BA511" s="71">
        <v>15875.999999999996</v>
      </c>
      <c r="BB511" s="71">
        <v>0</v>
      </c>
      <c r="BC511" s="71">
        <v>73.8</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2191</v>
      </c>
      <c r="B512" s="70">
        <v>442</v>
      </c>
      <c r="C512" s="70">
        <v>21</v>
      </c>
      <c r="D512" s="70">
        <v>26</v>
      </c>
      <c r="E512" s="70">
        <v>2024</v>
      </c>
      <c r="F512" s="70" t="s">
        <v>1554</v>
      </c>
      <c r="G512" s="70" t="s">
        <v>2170</v>
      </c>
      <c r="H512" s="70" t="s">
        <v>2171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2192</v>
      </c>
      <c r="B513" s="70">
        <v>103</v>
      </c>
      <c r="C513" s="70">
        <v>1</v>
      </c>
      <c r="D513" s="70">
        <v>7</v>
      </c>
      <c r="E513" s="70">
        <v>1990</v>
      </c>
      <c r="F513" s="70" t="s">
        <v>787</v>
      </c>
      <c r="G513" s="70" t="s">
        <v>2193</v>
      </c>
      <c r="H513" s="70" t="s">
        <v>2194</v>
      </c>
      <c r="I513" s="148"/>
      <c r="J513" s="71">
        <v>36.016722543899817</v>
      </c>
      <c r="K513" s="71">
        <v>11.200543780713049</v>
      </c>
      <c r="L513" s="71">
        <v>4.3577730820675651</v>
      </c>
      <c r="M513" s="71">
        <v>52.904034674306843</v>
      </c>
      <c r="N513" s="71">
        <v>53.626408701532213</v>
      </c>
      <c r="O513" s="71">
        <v>51.014839401005617</v>
      </c>
      <c r="P513" s="71">
        <v>56.278318291605324</v>
      </c>
      <c r="Q513" s="71">
        <v>4.52280426505585</v>
      </c>
      <c r="R513" s="71">
        <v>2.569465214937722</v>
      </c>
      <c r="S513" s="71">
        <v>5.2856032767654177</v>
      </c>
      <c r="T513" s="72"/>
      <c r="U513" s="71">
        <v>4926115</v>
      </c>
      <c r="V513" s="71">
        <v>2546</v>
      </c>
      <c r="W513" s="71">
        <v>40</v>
      </c>
      <c r="X513" s="71">
        <v>21244</v>
      </c>
      <c r="Y513" s="71">
        <v>22262</v>
      </c>
      <c r="Z513" s="71">
        <v>20983</v>
      </c>
      <c r="AA513" s="71">
        <v>13665</v>
      </c>
      <c r="AB513" s="71">
        <v>73435</v>
      </c>
      <c r="AC513" s="71">
        <v>445036</v>
      </c>
      <c r="AD513" s="71">
        <v>5.2856032767654177</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2195</v>
      </c>
      <c r="B514" s="70">
        <v>104</v>
      </c>
      <c r="C514" s="70">
        <v>2</v>
      </c>
      <c r="D514" s="70">
        <v>7</v>
      </c>
      <c r="E514" s="70">
        <v>2005</v>
      </c>
      <c r="F514" s="70" t="s">
        <v>789</v>
      </c>
      <c r="G514" s="70" t="s">
        <v>2193</v>
      </c>
      <c r="H514" s="70" t="s">
        <v>2194</v>
      </c>
      <c r="I514" s="148"/>
      <c r="J514" s="71">
        <v>50.005564703074853</v>
      </c>
      <c r="K514" s="71">
        <v>5.1880552030909808</v>
      </c>
      <c r="L514" s="71">
        <v>5.8716548281243686</v>
      </c>
      <c r="M514" s="71">
        <v>95.213935815472624</v>
      </c>
      <c r="N514" s="71">
        <v>97.346727033177316</v>
      </c>
      <c r="O514" s="71">
        <v>96.002644650456617</v>
      </c>
      <c r="P514" s="71">
        <v>64.834558609085207</v>
      </c>
      <c r="Q514" s="71">
        <v>5.2850266297793604</v>
      </c>
      <c r="R514" s="71">
        <v>1.5599225308301541</v>
      </c>
      <c r="S514" s="71">
        <v>7.6447654639999998</v>
      </c>
      <c r="T514" s="72"/>
      <c r="U514" s="71">
        <v>7454493</v>
      </c>
      <c r="V514" s="71">
        <v>2266</v>
      </c>
      <c r="W514" s="71">
        <v>49</v>
      </c>
      <c r="X514" s="71">
        <v>20815</v>
      </c>
      <c r="Y514" s="71">
        <v>35762</v>
      </c>
      <c r="Z514" s="71">
        <v>45694</v>
      </c>
      <c r="AA514" s="71">
        <v>12893</v>
      </c>
      <c r="AB514" s="71">
        <v>89707</v>
      </c>
      <c r="AC514" s="71">
        <v>275840</v>
      </c>
      <c r="AD514" s="71">
        <v>7.6447654639999998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2196</v>
      </c>
      <c r="B515" s="70">
        <v>105</v>
      </c>
      <c r="C515" s="70">
        <v>3</v>
      </c>
      <c r="D515" s="70">
        <v>7</v>
      </c>
      <c r="E515" s="70">
        <v>2006</v>
      </c>
      <c r="F515" s="70" t="s">
        <v>790</v>
      </c>
      <c r="G515" s="70" t="s">
        <v>2193</v>
      </c>
      <c r="H515" s="70" t="s">
        <v>2194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2197</v>
      </c>
      <c r="B516" s="70">
        <v>106</v>
      </c>
      <c r="C516" s="70">
        <v>4</v>
      </c>
      <c r="D516" s="70">
        <v>7</v>
      </c>
      <c r="E516" s="70">
        <v>2007</v>
      </c>
      <c r="F516" s="70" t="s">
        <v>791</v>
      </c>
      <c r="G516" s="70" t="s">
        <v>2193</v>
      </c>
      <c r="H516" s="70" t="s">
        <v>2194</v>
      </c>
      <c r="I516" s="148"/>
      <c r="J516" s="71">
        <v>43.584714885300421</v>
      </c>
      <c r="K516" s="71">
        <v>4.9995055732938631</v>
      </c>
      <c r="L516" s="71">
        <v>6.0340743456267498</v>
      </c>
      <c r="M516" s="71">
        <v>110.5772971870004</v>
      </c>
      <c r="N516" s="71">
        <v>103.0217229109896</v>
      </c>
      <c r="O516" s="71">
        <v>95.799990669318944</v>
      </c>
      <c r="P516" s="71">
        <v>64.76575738794827</v>
      </c>
      <c r="Q516" s="71">
        <v>5.6610275619327801</v>
      </c>
      <c r="R516" s="71">
        <v>1.4226484796890819</v>
      </c>
      <c r="S516" s="71">
        <v>8.7646263356800009</v>
      </c>
      <c r="T516" s="72"/>
      <c r="U516" s="71">
        <v>8746483</v>
      </c>
      <c r="V516" s="71">
        <v>2043</v>
      </c>
      <c r="W516" s="71">
        <v>54</v>
      </c>
      <c r="X516" s="71">
        <v>29317</v>
      </c>
      <c r="Y516" s="71">
        <v>37066</v>
      </c>
      <c r="Z516" s="71">
        <v>47401</v>
      </c>
      <c r="AA516" s="71">
        <v>12683</v>
      </c>
      <c r="AB516" s="71">
        <v>91008</v>
      </c>
      <c r="AC516" s="71">
        <v>258784</v>
      </c>
      <c r="AD516" s="71">
        <v>8.7646263356800009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2198</v>
      </c>
      <c r="B517" s="70">
        <v>107</v>
      </c>
      <c r="C517" s="70">
        <v>5</v>
      </c>
      <c r="D517" s="70">
        <v>7</v>
      </c>
      <c r="E517" s="70">
        <v>2008</v>
      </c>
      <c r="F517" s="70" t="s">
        <v>792</v>
      </c>
      <c r="G517" s="70" t="s">
        <v>2193</v>
      </c>
      <c r="H517" s="70" t="s">
        <v>2194</v>
      </c>
      <c r="I517" s="148"/>
      <c r="J517" s="71">
        <v>49.074475127883908</v>
      </c>
      <c r="K517" s="71">
        <v>3.6751331087438381</v>
      </c>
      <c r="L517" s="71">
        <v>5.0000467078913227</v>
      </c>
      <c r="M517" s="71">
        <v>117.6172839719536</v>
      </c>
      <c r="N517" s="71">
        <v>102.0299434796343</v>
      </c>
      <c r="O517" s="71">
        <v>95.009819751114932</v>
      </c>
      <c r="P517" s="71">
        <v>64.130872223139733</v>
      </c>
      <c r="Q517" s="71">
        <v>5.5862516325807396</v>
      </c>
      <c r="R517" s="71">
        <v>1.144694282226784</v>
      </c>
      <c r="S517" s="71">
        <v>8.8604491491600008</v>
      </c>
      <c r="T517" s="72"/>
      <c r="U517" s="71">
        <v>10491358</v>
      </c>
      <c r="V517" s="71">
        <v>2043</v>
      </c>
      <c r="W517" s="71">
        <v>54</v>
      </c>
      <c r="X517" s="71">
        <v>29317</v>
      </c>
      <c r="Y517" s="71">
        <v>37466</v>
      </c>
      <c r="Z517" s="71">
        <v>48660</v>
      </c>
      <c r="AA517" s="71">
        <v>12573</v>
      </c>
      <c r="AB517" s="71">
        <v>91283</v>
      </c>
      <c r="AC517" s="71">
        <v>216217</v>
      </c>
      <c r="AD517" s="71">
        <v>8.8604491491600008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2199</v>
      </c>
      <c r="B518" s="70">
        <v>108</v>
      </c>
      <c r="C518" s="70">
        <v>6</v>
      </c>
      <c r="D518" s="70">
        <v>7</v>
      </c>
      <c r="E518" s="70">
        <v>2009</v>
      </c>
      <c r="F518" s="70" t="s">
        <v>176</v>
      </c>
      <c r="G518" s="70" t="s">
        <v>2193</v>
      </c>
      <c r="H518" s="70" t="s">
        <v>2194</v>
      </c>
      <c r="I518" s="148"/>
      <c r="J518" s="71">
        <v>39.283487217486282</v>
      </c>
      <c r="K518" s="71">
        <v>3.6595894709276422</v>
      </c>
      <c r="L518" s="71">
        <v>18.49019409636761</v>
      </c>
      <c r="M518" s="71">
        <v>119.2893991336727</v>
      </c>
      <c r="N518" s="71">
        <v>94.15742469782802</v>
      </c>
      <c r="O518" s="71">
        <v>97.633264879435927</v>
      </c>
      <c r="P518" s="71">
        <v>61.216357198507318</v>
      </c>
      <c r="Q518" s="71">
        <v>5.3495404948761802</v>
      </c>
      <c r="R518" s="71">
        <v>1.313920769894912</v>
      </c>
      <c r="S518" s="71">
        <v>9.0738785421500001</v>
      </c>
      <c r="T518" s="72"/>
      <c r="U518" s="71">
        <v>7259682</v>
      </c>
      <c r="V518" s="71">
        <v>1935</v>
      </c>
      <c r="W518" s="71">
        <v>216</v>
      </c>
      <c r="X518" s="71">
        <v>31105</v>
      </c>
      <c r="Y518" s="71">
        <v>38005</v>
      </c>
      <c r="Z518" s="71">
        <v>49356</v>
      </c>
      <c r="AA518" s="71">
        <v>12321</v>
      </c>
      <c r="AB518" s="71">
        <v>91763</v>
      </c>
      <c r="AC518" s="71">
        <v>242121</v>
      </c>
      <c r="AD518" s="71">
        <v>9.0738785421500001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134.75</v>
      </c>
      <c r="BK518" s="71">
        <v>0</v>
      </c>
      <c r="BL518" s="71">
        <v>22.905999999999999</v>
      </c>
      <c r="BM518" s="71">
        <v>0</v>
      </c>
      <c r="BN518" s="72"/>
      <c r="BO518" s="71">
        <v>0</v>
      </c>
      <c r="BP518" s="71">
        <v>0</v>
      </c>
      <c r="BQ518" s="71">
        <v>4</v>
      </c>
      <c r="BR518" s="71">
        <v>0</v>
      </c>
      <c r="BS518" s="71">
        <v>6</v>
      </c>
      <c r="BT518" s="71">
        <v>0</v>
      </c>
      <c r="BU518"/>
      <c r="BV518" s="70">
        <v>157.65600000000001</v>
      </c>
      <c r="BW518" s="70">
        <v>0</v>
      </c>
      <c r="BX518" s="70">
        <v>0</v>
      </c>
      <c r="BY518" s="70">
        <v>0</v>
      </c>
      <c r="BZ518" s="70">
        <v>0</v>
      </c>
      <c r="CA518" s="70">
        <v>0</v>
      </c>
      <c r="CB518" s="70">
        <v>0</v>
      </c>
      <c r="CC518" s="70">
        <v>0</v>
      </c>
      <c r="CD518" s="70">
        <v>0</v>
      </c>
    </row>
    <row r="519" spans="1:82">
      <c r="A519" s="70" t="s">
        <v>2200</v>
      </c>
      <c r="B519" s="70">
        <v>109</v>
      </c>
      <c r="C519" s="70">
        <v>7</v>
      </c>
      <c r="D519" s="70">
        <v>7</v>
      </c>
      <c r="E519" s="70">
        <v>2010</v>
      </c>
      <c r="F519" s="70" t="s">
        <v>177</v>
      </c>
      <c r="G519" s="70" t="s">
        <v>2193</v>
      </c>
      <c r="H519" s="70" t="s">
        <v>2194</v>
      </c>
      <c r="I519" s="148"/>
      <c r="J519" s="71">
        <v>39.615844190443973</v>
      </c>
      <c r="K519" s="71">
        <v>3.9688407665999441</v>
      </c>
      <c r="L519" s="71">
        <v>16.664010713447588</v>
      </c>
      <c r="M519" s="71">
        <v>127.93621330928229</v>
      </c>
      <c r="N519" s="71">
        <v>107.9082560465766</v>
      </c>
      <c r="O519" s="71">
        <v>98.276441902121661</v>
      </c>
      <c r="P519" s="71">
        <v>61.928232903104572</v>
      </c>
      <c r="Q519" s="71">
        <v>5.6094135227019803</v>
      </c>
      <c r="R519" s="71">
        <v>1.092644831760589</v>
      </c>
      <c r="S519" s="71">
        <v>9.5130019947400015</v>
      </c>
      <c r="T519" s="72"/>
      <c r="U519" s="71">
        <v>8745484</v>
      </c>
      <c r="V519" s="71">
        <v>1935</v>
      </c>
      <c r="W519" s="71">
        <v>216</v>
      </c>
      <c r="X519" s="71">
        <v>31105</v>
      </c>
      <c r="Y519" s="71">
        <v>38421</v>
      </c>
      <c r="Z519" s="71">
        <v>49912</v>
      </c>
      <c r="AA519" s="71">
        <v>12153</v>
      </c>
      <c r="AB519" s="71">
        <v>92201</v>
      </c>
      <c r="AC519" s="71">
        <v>190807</v>
      </c>
      <c r="AD519" s="71">
        <v>9.5130019947400015</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142.43199999999999</v>
      </c>
      <c r="BK519" s="71">
        <v>0</v>
      </c>
      <c r="BL519" s="71">
        <v>26.823</v>
      </c>
      <c r="BM519" s="71">
        <v>0</v>
      </c>
      <c r="BN519" s="72"/>
      <c r="BO519" s="71">
        <v>0</v>
      </c>
      <c r="BP519" s="71">
        <v>0</v>
      </c>
      <c r="BQ519" s="71">
        <v>4</v>
      </c>
      <c r="BR519" s="71">
        <v>0</v>
      </c>
      <c r="BS519" s="71">
        <v>6</v>
      </c>
      <c r="BT519" s="71">
        <v>0</v>
      </c>
      <c r="BU519"/>
      <c r="BV519" s="70">
        <v>162.256</v>
      </c>
      <c r="BW519" s="70">
        <v>0</v>
      </c>
      <c r="BX519" s="70">
        <v>6.9989999999999997</v>
      </c>
      <c r="BY519" s="70">
        <v>0</v>
      </c>
      <c r="BZ519" s="70">
        <v>0</v>
      </c>
      <c r="CA519" s="70">
        <v>0</v>
      </c>
      <c r="CB519" s="70">
        <v>0</v>
      </c>
      <c r="CC519" s="70">
        <v>0</v>
      </c>
      <c r="CD519" s="70">
        <v>0</v>
      </c>
    </row>
    <row r="520" spans="1:82">
      <c r="A520" s="70" t="s">
        <v>2201</v>
      </c>
      <c r="B520" s="70">
        <v>110</v>
      </c>
      <c r="C520" s="70">
        <v>8</v>
      </c>
      <c r="D520" s="70">
        <v>7</v>
      </c>
      <c r="E520" s="70">
        <v>2011</v>
      </c>
      <c r="F520" s="70" t="s">
        <v>178</v>
      </c>
      <c r="G520" s="1064" t="s">
        <v>2193</v>
      </c>
      <c r="H520" s="70" t="s">
        <v>2194</v>
      </c>
      <c r="I520" s="148"/>
      <c r="J520" s="71">
        <v>63.163972503209969</v>
      </c>
      <c r="K520" s="71">
        <v>5.3035903793803163</v>
      </c>
      <c r="L520" s="71">
        <v>15.33363339982642</v>
      </c>
      <c r="M520" s="71">
        <v>148.26928416905119</v>
      </c>
      <c r="N520" s="71">
        <v>126.1779082578495</v>
      </c>
      <c r="O520" s="71">
        <v>98.360583902310296</v>
      </c>
      <c r="P520" s="71">
        <v>59.727884899991786</v>
      </c>
      <c r="Q520" s="71">
        <v>6.4939729173839202</v>
      </c>
      <c r="R520" s="71">
        <v>1.1013036204914279</v>
      </c>
      <c r="S520" s="71">
        <v>10.483676856400001</v>
      </c>
      <c r="T520" s="72"/>
      <c r="U520" s="71">
        <v>9672852</v>
      </c>
      <c r="V520" s="71">
        <v>1935</v>
      </c>
      <c r="W520" s="71">
        <v>216</v>
      </c>
      <c r="X520" s="71">
        <v>31105</v>
      </c>
      <c r="Y520" s="71">
        <v>38877</v>
      </c>
      <c r="Z520" s="71">
        <v>51040</v>
      </c>
      <c r="AA520" s="71">
        <v>12070</v>
      </c>
      <c r="AB520" s="71">
        <v>92537</v>
      </c>
      <c r="AC520" s="71">
        <v>192001</v>
      </c>
      <c r="AD520" s="71">
        <v>10.483676856400001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135.12700000000001</v>
      </c>
      <c r="BK520" s="71">
        <v>0</v>
      </c>
      <c r="BL520" s="71">
        <v>25.869999999999997</v>
      </c>
      <c r="BM520" s="71">
        <v>0</v>
      </c>
      <c r="BN520" s="72"/>
      <c r="BO520" s="71">
        <v>0</v>
      </c>
      <c r="BP520" s="71">
        <v>0</v>
      </c>
      <c r="BQ520" s="71">
        <v>4</v>
      </c>
      <c r="BR520" s="71">
        <v>0</v>
      </c>
      <c r="BS520" s="71">
        <v>6</v>
      </c>
      <c r="BT520" s="71">
        <v>0</v>
      </c>
      <c r="BU520"/>
      <c r="BV520" s="70">
        <v>153.673</v>
      </c>
      <c r="BW520" s="70">
        <v>0</v>
      </c>
      <c r="BX520" s="70">
        <v>7.3239999999999998</v>
      </c>
      <c r="BY520" s="70">
        <v>0</v>
      </c>
      <c r="BZ520" s="70">
        <v>0</v>
      </c>
      <c r="CA520" s="70">
        <v>0</v>
      </c>
      <c r="CB520" s="70">
        <v>0</v>
      </c>
      <c r="CC520" s="70">
        <v>0</v>
      </c>
      <c r="CD520" s="70">
        <v>0</v>
      </c>
    </row>
    <row r="521" spans="1:82">
      <c r="A521" s="70" t="s">
        <v>2202</v>
      </c>
      <c r="B521" s="70">
        <v>111</v>
      </c>
      <c r="C521" s="70">
        <v>9</v>
      </c>
      <c r="D521" s="70">
        <v>7</v>
      </c>
      <c r="E521" s="70">
        <v>2012</v>
      </c>
      <c r="F521" s="70" t="s">
        <v>179</v>
      </c>
      <c r="G521" s="1064" t="s">
        <v>2193</v>
      </c>
      <c r="H521" s="70" t="s">
        <v>2194</v>
      </c>
      <c r="I521" s="148"/>
      <c r="J521" s="71">
        <v>65.097522434920194</v>
      </c>
      <c r="K521" s="71">
        <v>5.1259530935216624</v>
      </c>
      <c r="L521" s="71">
        <v>14.86677361574799</v>
      </c>
      <c r="M521" s="71">
        <v>160.62660479618339</v>
      </c>
      <c r="N521" s="71">
        <v>148.28942623967569</v>
      </c>
      <c r="O521" s="71">
        <v>100.00329008354397</v>
      </c>
      <c r="P521" s="71">
        <v>58.903179747333247</v>
      </c>
      <c r="Q521" s="71">
        <v>7.1126789316998398</v>
      </c>
      <c r="R521" s="71">
        <v>1.270631544894455</v>
      </c>
      <c r="S521" s="71">
        <v>11.336422745001</v>
      </c>
      <c r="T521" s="72"/>
      <c r="U521" s="71">
        <v>8927468</v>
      </c>
      <c r="V521" s="71">
        <v>1935</v>
      </c>
      <c r="W521" s="71">
        <v>216</v>
      </c>
      <c r="X521" s="71">
        <v>31105</v>
      </c>
      <c r="Y521" s="71">
        <v>39487</v>
      </c>
      <c r="Z521" s="71">
        <v>52304</v>
      </c>
      <c r="AA521" s="71">
        <v>11836</v>
      </c>
      <c r="AB521" s="71">
        <v>93286</v>
      </c>
      <c r="AC521" s="71">
        <v>215784</v>
      </c>
      <c r="AD521" s="71">
        <v>11.336422745001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155.21799999999999</v>
      </c>
      <c r="BK521" s="71">
        <v>0</v>
      </c>
      <c r="BL521" s="71">
        <v>19.599</v>
      </c>
      <c r="BM521" s="71">
        <v>0</v>
      </c>
      <c r="BN521" s="72"/>
      <c r="BO521" s="71">
        <v>0</v>
      </c>
      <c r="BP521" s="71">
        <v>0</v>
      </c>
      <c r="BQ521" s="71">
        <v>4</v>
      </c>
      <c r="BR521" s="71">
        <v>0</v>
      </c>
      <c r="BS521" s="71">
        <v>4</v>
      </c>
      <c r="BT521" s="71">
        <v>0</v>
      </c>
      <c r="BU521"/>
      <c r="BV521" s="70">
        <v>174.81700000000001</v>
      </c>
      <c r="BW521" s="70">
        <v>0</v>
      </c>
      <c r="BX521" s="70">
        <v>0</v>
      </c>
      <c r="BY521" s="70">
        <v>0</v>
      </c>
      <c r="BZ521" s="70">
        <v>0</v>
      </c>
      <c r="CA521" s="70">
        <v>0</v>
      </c>
      <c r="CB521" s="70">
        <v>0</v>
      </c>
      <c r="CC521" s="70">
        <v>0</v>
      </c>
      <c r="CD521" s="70">
        <v>0</v>
      </c>
    </row>
    <row r="522" spans="1:82">
      <c r="A522" s="70" t="s">
        <v>2203</v>
      </c>
      <c r="B522" s="70">
        <v>112</v>
      </c>
      <c r="C522" s="70">
        <v>10</v>
      </c>
      <c r="D522" s="70">
        <v>7</v>
      </c>
      <c r="E522" s="70">
        <v>2013</v>
      </c>
      <c r="F522" s="70" t="s">
        <v>180</v>
      </c>
      <c r="G522" s="70" t="s">
        <v>2193</v>
      </c>
      <c r="H522" s="70" t="s">
        <v>2194</v>
      </c>
      <c r="I522" s="148"/>
      <c r="J522" s="71">
        <v>80.269449856847871</v>
      </c>
      <c r="K522" s="71">
        <v>4.841486887188668</v>
      </c>
      <c r="L522" s="71">
        <v>15.085985347913191</v>
      </c>
      <c r="M522" s="71">
        <v>162.69047310423991</v>
      </c>
      <c r="N522" s="71">
        <v>145.32870491748471</v>
      </c>
      <c r="O522" s="71">
        <v>98.051741054491529</v>
      </c>
      <c r="P522" s="71">
        <v>58.710512150435804</v>
      </c>
      <c r="Q522" s="71">
        <v>7.2715147267997304</v>
      </c>
      <c r="R522" s="71">
        <v>1.1666579517823279</v>
      </c>
      <c r="S522" s="71">
        <v>9.2343578272199984</v>
      </c>
      <c r="T522" s="72"/>
      <c r="U522" s="71">
        <v>8186410</v>
      </c>
      <c r="V522" s="71">
        <v>1935</v>
      </c>
      <c r="W522" s="71">
        <v>216</v>
      </c>
      <c r="X522" s="71">
        <v>31105</v>
      </c>
      <c r="Y522" s="71">
        <v>39947</v>
      </c>
      <c r="Z522" s="71">
        <v>53573</v>
      </c>
      <c r="AA522" s="71">
        <v>11753</v>
      </c>
      <c r="AB522" s="71">
        <v>94002</v>
      </c>
      <c r="AC522" s="71">
        <v>193399</v>
      </c>
      <c r="AD522" s="71">
        <v>9.2343578272199984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179.94800000000001</v>
      </c>
      <c r="BK522" s="71">
        <v>0</v>
      </c>
      <c r="BL522" s="71">
        <v>17.891999999999999</v>
      </c>
      <c r="BM522" s="71">
        <v>0</v>
      </c>
      <c r="BN522" s="72"/>
      <c r="BO522" s="71">
        <v>0</v>
      </c>
      <c r="BP522" s="71">
        <v>0</v>
      </c>
      <c r="BQ522" s="71">
        <v>4</v>
      </c>
      <c r="BR522" s="71">
        <v>0</v>
      </c>
      <c r="BS522" s="71">
        <v>3</v>
      </c>
      <c r="BT522" s="71">
        <v>0</v>
      </c>
      <c r="BU522"/>
      <c r="BV522" s="70">
        <v>197.84</v>
      </c>
      <c r="BW522" s="70">
        <v>0</v>
      </c>
      <c r="BX522" s="70">
        <v>0</v>
      </c>
      <c r="BY522" s="70">
        <v>0</v>
      </c>
      <c r="BZ522" s="70">
        <v>0</v>
      </c>
      <c r="CA522" s="70">
        <v>0</v>
      </c>
      <c r="CB522" s="70">
        <v>0</v>
      </c>
      <c r="CC522" s="70">
        <v>0</v>
      </c>
      <c r="CD522" s="70">
        <v>0</v>
      </c>
    </row>
    <row r="523" spans="1:82">
      <c r="A523" s="70" t="s">
        <v>2204</v>
      </c>
      <c r="B523" s="70">
        <v>113</v>
      </c>
      <c r="C523" s="70">
        <v>11</v>
      </c>
      <c r="D523" s="70">
        <v>7</v>
      </c>
      <c r="E523" s="70">
        <v>2014</v>
      </c>
      <c r="F523" s="70" t="s">
        <v>181</v>
      </c>
      <c r="G523" s="70" t="s">
        <v>2193</v>
      </c>
      <c r="H523" s="70" t="s">
        <v>2194</v>
      </c>
      <c r="I523" s="148"/>
      <c r="J523" s="71">
        <v>75.582881101983645</v>
      </c>
      <c r="K523" s="71">
        <v>5.1865267700587863</v>
      </c>
      <c r="L523" s="71">
        <v>21.412304198649061</v>
      </c>
      <c r="M523" s="71">
        <v>167.95539915203921</v>
      </c>
      <c r="N523" s="71">
        <v>136.8810189161604</v>
      </c>
      <c r="O523" s="71">
        <v>95.128326153668183</v>
      </c>
      <c r="P523" s="71">
        <v>58.83491257968312</v>
      </c>
      <c r="Q523" s="71">
        <v>7.0019676201939296</v>
      </c>
      <c r="R523" s="71">
        <v>1.3057129505963661</v>
      </c>
      <c r="S523" s="71">
        <v>10.620106596288</v>
      </c>
      <c r="T523" s="72"/>
      <c r="U523" s="71">
        <v>8695151</v>
      </c>
      <c r="V523" s="71">
        <v>1859</v>
      </c>
      <c r="W523" s="71">
        <v>277</v>
      </c>
      <c r="X523" s="71">
        <v>32321</v>
      </c>
      <c r="Y523" s="71">
        <v>40472</v>
      </c>
      <c r="Z523" s="71">
        <v>54742</v>
      </c>
      <c r="AA523" s="71">
        <v>11717</v>
      </c>
      <c r="AB523" s="71">
        <v>94344</v>
      </c>
      <c r="AC523" s="71">
        <v>217131</v>
      </c>
      <c r="AD523" s="71">
        <v>10.620106596288</v>
      </c>
      <c r="AE523" s="72"/>
      <c r="AF523" s="71"/>
      <c r="AG523" s="71"/>
      <c r="AH523" s="71"/>
      <c r="AI523" s="71"/>
      <c r="AJ523" s="71"/>
      <c r="AK523" s="71"/>
      <c r="AL523" s="71"/>
      <c r="AM523" s="71"/>
      <c r="AN523" s="71"/>
      <c r="AO523" s="71"/>
      <c r="AP523" s="71"/>
      <c r="AQ523" s="72"/>
      <c r="AR523" s="71">
        <v>3411</v>
      </c>
      <c r="AS523" s="71">
        <v>654</v>
      </c>
      <c r="AT523" s="71">
        <v>0</v>
      </c>
      <c r="AU523" s="71">
        <v>0</v>
      </c>
      <c r="AV523" s="71">
        <v>0</v>
      </c>
      <c r="AW523" s="71">
        <v>1</v>
      </c>
      <c r="AX523" s="71"/>
      <c r="AY523" s="72"/>
      <c r="AZ523" s="71">
        <v>15149.778</v>
      </c>
      <c r="BA523" s="71">
        <v>39212.69</v>
      </c>
      <c r="BB523" s="71">
        <v>0</v>
      </c>
      <c r="BC523" s="71">
        <v>0</v>
      </c>
      <c r="BD523" s="71">
        <v>0</v>
      </c>
      <c r="BE523" s="71">
        <v>250</v>
      </c>
      <c r="BF523" s="71"/>
      <c r="BG523" s="72"/>
      <c r="BH523" s="71">
        <v>0</v>
      </c>
      <c r="BI523" s="71">
        <v>0</v>
      </c>
      <c r="BJ523" s="71">
        <v>190.72499999999999</v>
      </c>
      <c r="BK523" s="71">
        <v>0</v>
      </c>
      <c r="BL523" s="71">
        <v>18.276</v>
      </c>
      <c r="BM523" s="71">
        <v>0</v>
      </c>
      <c r="BN523" s="72"/>
      <c r="BO523" s="71">
        <v>0</v>
      </c>
      <c r="BP523" s="71">
        <v>0</v>
      </c>
      <c r="BQ523" s="71">
        <v>4</v>
      </c>
      <c r="BR523" s="71">
        <v>0</v>
      </c>
      <c r="BS523" s="71">
        <v>3</v>
      </c>
      <c r="BT523" s="71">
        <v>0</v>
      </c>
      <c r="BU523"/>
      <c r="BV523" s="70">
        <v>209.001</v>
      </c>
      <c r="BW523" s="70">
        <v>0</v>
      </c>
      <c r="BX523" s="70">
        <v>0</v>
      </c>
      <c r="BY523" s="70">
        <v>0</v>
      </c>
      <c r="BZ523" s="70">
        <v>0</v>
      </c>
      <c r="CA523" s="70">
        <v>0</v>
      </c>
      <c r="CB523" s="70">
        <v>0</v>
      </c>
      <c r="CC523" s="70">
        <v>0</v>
      </c>
      <c r="CD523" s="70">
        <v>0</v>
      </c>
    </row>
    <row r="524" spans="1:82">
      <c r="A524" s="70" t="s">
        <v>2205</v>
      </c>
      <c r="B524" s="70">
        <v>114</v>
      </c>
      <c r="C524" s="70">
        <v>12</v>
      </c>
      <c r="D524" s="70">
        <v>7</v>
      </c>
      <c r="E524" s="70">
        <v>2015</v>
      </c>
      <c r="F524" s="70" t="s">
        <v>182</v>
      </c>
      <c r="G524" s="70" t="s">
        <v>2193</v>
      </c>
      <c r="H524" s="70" t="s">
        <v>2194</v>
      </c>
      <c r="I524" s="148"/>
      <c r="J524" s="71">
        <v>71.67449995824677</v>
      </c>
      <c r="K524" s="71">
        <v>4.3426002149229932</v>
      </c>
      <c r="L524" s="71">
        <v>24.340512297816311</v>
      </c>
      <c r="M524" s="71">
        <v>142.12111590946381</v>
      </c>
      <c r="N524" s="71">
        <v>121.29462648585751</v>
      </c>
      <c r="O524" s="71">
        <v>94.918629023454429</v>
      </c>
      <c r="P524" s="71">
        <v>58.640181381013058</v>
      </c>
      <c r="Q524" s="71">
        <v>6.8846991222829796</v>
      </c>
      <c r="R524" s="71">
        <v>1.361791284880763</v>
      </c>
      <c r="S524" s="71">
        <v>10.28341954948</v>
      </c>
      <c r="T524" s="72"/>
      <c r="U524" s="71">
        <v>10460831</v>
      </c>
      <c r="V524" s="71">
        <v>1859</v>
      </c>
      <c r="W524" s="71">
        <v>277</v>
      </c>
      <c r="X524" s="71">
        <v>32321</v>
      </c>
      <c r="Y524" s="71">
        <v>41121</v>
      </c>
      <c r="Z524" s="71">
        <v>55147</v>
      </c>
      <c r="AA524" s="71">
        <v>11669</v>
      </c>
      <c r="AB524" s="71">
        <v>94760</v>
      </c>
      <c r="AC524" s="71">
        <v>232776</v>
      </c>
      <c r="AD524" s="71">
        <v>10.28341954948</v>
      </c>
      <c r="AE524" s="72"/>
      <c r="AF524" s="71">
        <v>111704620.7873587</v>
      </c>
      <c r="AG524" s="71">
        <v>3326987.1268543368</v>
      </c>
      <c r="AH524" s="71">
        <v>3025477.342666781</v>
      </c>
      <c r="AI524" s="71">
        <v>198551150.6161671</v>
      </c>
      <c r="AJ524" s="71">
        <v>194328607.51607049</v>
      </c>
      <c r="AK524" s="71">
        <v>0</v>
      </c>
      <c r="AL524" s="71">
        <v>0</v>
      </c>
      <c r="AM524" s="71">
        <v>12986460.496750381</v>
      </c>
      <c r="AN524" s="71">
        <v>0</v>
      </c>
      <c r="AO524" s="71">
        <v>0</v>
      </c>
      <c r="AP524" s="71">
        <v>523923303.88586777</v>
      </c>
      <c r="AQ524" s="72"/>
      <c r="AR524" s="71">
        <v>3698</v>
      </c>
      <c r="AS524" s="71">
        <v>780</v>
      </c>
      <c r="AT524" s="71">
        <v>0</v>
      </c>
      <c r="AU524" s="71">
        <v>0</v>
      </c>
      <c r="AV524" s="71">
        <v>0</v>
      </c>
      <c r="AW524" s="71">
        <v>1</v>
      </c>
      <c r="AX524" s="71"/>
      <c r="AY524" s="72"/>
      <c r="AZ524" s="71">
        <v>16826.367999999999</v>
      </c>
      <c r="BA524" s="71">
        <v>49016.73</v>
      </c>
      <c r="BB524" s="71">
        <v>0</v>
      </c>
      <c r="BC524" s="71">
        <v>0</v>
      </c>
      <c r="BD524" s="71">
        <v>0</v>
      </c>
      <c r="BE524" s="71">
        <v>250</v>
      </c>
      <c r="BF524" s="71"/>
      <c r="BG524" s="72"/>
      <c r="BH524" s="71">
        <v>0</v>
      </c>
      <c r="BI524" s="71">
        <v>0</v>
      </c>
      <c r="BJ524" s="71">
        <v>172.423</v>
      </c>
      <c r="BK524" s="71">
        <v>0</v>
      </c>
      <c r="BL524" s="71">
        <v>17.358000000000001</v>
      </c>
      <c r="BM524" s="71">
        <v>0</v>
      </c>
      <c r="BN524" s="72"/>
      <c r="BO524" s="71">
        <v>0</v>
      </c>
      <c r="BP524" s="71">
        <v>0</v>
      </c>
      <c r="BQ524" s="71">
        <v>4</v>
      </c>
      <c r="BR524" s="71">
        <v>0</v>
      </c>
      <c r="BS524" s="71">
        <v>3</v>
      </c>
      <c r="BT524" s="71">
        <v>0</v>
      </c>
      <c r="BU524"/>
      <c r="BV524" s="70">
        <v>189.78100000000001</v>
      </c>
      <c r="BW524" s="70">
        <v>0</v>
      </c>
      <c r="BX524" s="70">
        <v>0</v>
      </c>
      <c r="BY524" s="70">
        <v>0</v>
      </c>
      <c r="BZ524" s="70">
        <v>0</v>
      </c>
      <c r="CA524" s="70">
        <v>0</v>
      </c>
      <c r="CB524" s="70">
        <v>0</v>
      </c>
      <c r="CC524" s="70">
        <v>0</v>
      </c>
      <c r="CD524" s="70">
        <v>0</v>
      </c>
    </row>
    <row r="525" spans="1:82">
      <c r="A525" s="70" t="s">
        <v>2206</v>
      </c>
      <c r="B525" s="70">
        <v>115</v>
      </c>
      <c r="C525" s="70">
        <v>13</v>
      </c>
      <c r="D525" s="70">
        <v>7</v>
      </c>
      <c r="E525" s="70">
        <v>2016</v>
      </c>
      <c r="F525" s="70" t="s">
        <v>155</v>
      </c>
      <c r="G525" s="70" t="s">
        <v>2193</v>
      </c>
      <c r="H525" s="70" t="s">
        <v>2194</v>
      </c>
      <c r="I525" s="148"/>
      <c r="J525" s="71">
        <v>59.798245997804486</v>
      </c>
      <c r="K525" s="71">
        <v>4.3709465180095401</v>
      </c>
      <c r="L525" s="71">
        <v>23.206014692801023</v>
      </c>
      <c r="M525" s="71">
        <v>118.43851030734785</v>
      </c>
      <c r="N525" s="71">
        <v>113.17327855183528</v>
      </c>
      <c r="O525" s="71">
        <v>95.260542846841943</v>
      </c>
      <c r="P525" s="71">
        <v>57.289190324509931</v>
      </c>
      <c r="Q525" s="71">
        <v>6.7276300208090527</v>
      </c>
      <c r="R525" s="71">
        <v>1.8426435353317832</v>
      </c>
      <c r="S525" s="71">
        <v>14.780999982059999</v>
      </c>
      <c r="T525" s="72"/>
      <c r="U525" s="71">
        <v>9796572</v>
      </c>
      <c r="V525" s="71">
        <v>1859</v>
      </c>
      <c r="W525" s="71">
        <v>277</v>
      </c>
      <c r="X525" s="71">
        <v>32321</v>
      </c>
      <c r="Y525" s="71">
        <v>41795</v>
      </c>
      <c r="Z525" s="71">
        <v>56026</v>
      </c>
      <c r="AA525" s="71">
        <v>11791</v>
      </c>
      <c r="AB525" s="71">
        <v>95249</v>
      </c>
      <c r="AC525" s="71">
        <v>314705.37780979398</v>
      </c>
      <c r="AD525" s="71">
        <v>14.780999982060001</v>
      </c>
      <c r="AE525" s="72"/>
      <c r="AF525" s="71">
        <v>101476107.5929663</v>
      </c>
      <c r="AG525" s="71">
        <v>3257955.4555358952</v>
      </c>
      <c r="AH525" s="71">
        <v>2683885.090086387</v>
      </c>
      <c r="AI525" s="71">
        <v>187168999.75416559</v>
      </c>
      <c r="AJ525" s="71">
        <v>179789096.0847325</v>
      </c>
      <c r="AK525" s="71">
        <v>0</v>
      </c>
      <c r="AL525" s="71">
        <v>0</v>
      </c>
      <c r="AM525" s="71">
        <v>13063617.16544774</v>
      </c>
      <c r="AN525" s="71">
        <v>0</v>
      </c>
      <c r="AO525" s="71">
        <v>0</v>
      </c>
      <c r="AP525" s="71">
        <v>487439661.14293444</v>
      </c>
      <c r="AQ525" s="72"/>
      <c r="AR525" s="71">
        <v>3985</v>
      </c>
      <c r="AS525" s="71">
        <v>838</v>
      </c>
      <c r="AT525" s="71">
        <v>0</v>
      </c>
      <c r="AU525" s="71">
        <v>0</v>
      </c>
      <c r="AV525" s="71">
        <v>0</v>
      </c>
      <c r="AW525" s="71">
        <v>1</v>
      </c>
      <c r="AX525" s="71"/>
      <c r="AY525" s="72"/>
      <c r="AZ525" s="71">
        <v>18359.527999999998</v>
      </c>
      <c r="BA525" s="71">
        <v>80495.62999999999</v>
      </c>
      <c r="BB525" s="71">
        <v>0</v>
      </c>
      <c r="BC525" s="71">
        <v>0</v>
      </c>
      <c r="BD525" s="71">
        <v>0</v>
      </c>
      <c r="BE525" s="71">
        <v>250</v>
      </c>
      <c r="BF525" s="71"/>
      <c r="BG525" s="72"/>
      <c r="BH525" s="71">
        <v>0</v>
      </c>
      <c r="BI525" s="71">
        <v>0</v>
      </c>
      <c r="BJ525" s="71">
        <v>150.72</v>
      </c>
      <c r="BK525" s="71">
        <v>0</v>
      </c>
      <c r="BL525" s="71">
        <v>25.073</v>
      </c>
      <c r="BM525" s="71">
        <v>0</v>
      </c>
      <c r="BN525" s="72"/>
      <c r="BO525" s="71">
        <v>0</v>
      </c>
      <c r="BP525" s="71">
        <v>0</v>
      </c>
      <c r="BQ525" s="71">
        <v>4</v>
      </c>
      <c r="BR525" s="71">
        <v>0</v>
      </c>
      <c r="BS525" s="71">
        <v>4</v>
      </c>
      <c r="BT525" s="71">
        <v>0</v>
      </c>
      <c r="BU525"/>
      <c r="BV525" s="70">
        <v>166.83500000000001</v>
      </c>
      <c r="BW525" s="70">
        <v>0</v>
      </c>
      <c r="BX525" s="70">
        <v>8.9580000000000002</v>
      </c>
      <c r="BY525" s="70">
        <v>0</v>
      </c>
      <c r="BZ525" s="70">
        <v>0</v>
      </c>
      <c r="CA525" s="70">
        <v>0</v>
      </c>
      <c r="CB525" s="70">
        <v>0</v>
      </c>
      <c r="CC525" s="70">
        <v>0</v>
      </c>
      <c r="CD525" s="70">
        <v>0</v>
      </c>
    </row>
    <row r="526" spans="1:82">
      <c r="A526" s="70" t="s">
        <v>2207</v>
      </c>
      <c r="B526" s="70">
        <v>116</v>
      </c>
      <c r="C526" s="70">
        <v>14</v>
      </c>
      <c r="D526" s="70">
        <v>7</v>
      </c>
      <c r="E526" s="70">
        <v>2017</v>
      </c>
      <c r="F526" s="70" t="s">
        <v>156</v>
      </c>
      <c r="G526" s="70" t="s">
        <v>2193</v>
      </c>
      <c r="H526" s="70" t="s">
        <v>2194</v>
      </c>
      <c r="I526" s="148"/>
      <c r="J526" s="71">
        <v>55.410225152194933</v>
      </c>
      <c r="K526" s="71">
        <v>4.1878143457460322</v>
      </c>
      <c r="L526" s="71">
        <v>20.144382354586416</v>
      </c>
      <c r="M526" s="71">
        <v>113.72680263041673</v>
      </c>
      <c r="N526" s="71">
        <v>115.69829674233364</v>
      </c>
      <c r="O526" s="71">
        <v>95.366956932023484</v>
      </c>
      <c r="P526" s="71">
        <v>56.863520493381991</v>
      </c>
      <c r="Q526" s="71">
        <v>6.5423099479853599</v>
      </c>
      <c r="R526" s="71">
        <v>1.5446811455034792</v>
      </c>
      <c r="S526" s="71">
        <v>12.299739933658</v>
      </c>
      <c r="T526" s="72"/>
      <c r="U526" s="71">
        <v>10922849</v>
      </c>
      <c r="V526" s="71">
        <v>1859</v>
      </c>
      <c r="W526" s="71">
        <v>277</v>
      </c>
      <c r="X526" s="71">
        <v>32321</v>
      </c>
      <c r="Y526" s="71">
        <v>42393</v>
      </c>
      <c r="Z526" s="71">
        <v>57019</v>
      </c>
      <c r="AA526" s="71">
        <v>11778</v>
      </c>
      <c r="AB526" s="71">
        <v>95784</v>
      </c>
      <c r="AC526" s="71">
        <v>269050.99999999988</v>
      </c>
      <c r="AD526" s="71">
        <v>12.299739933658</v>
      </c>
      <c r="AE526" s="72"/>
      <c r="AF526" s="71">
        <v>100603704.31814849</v>
      </c>
      <c r="AG526" s="71">
        <v>3205692.2308391472</v>
      </c>
      <c r="AH526" s="71">
        <v>3153111.714593465</v>
      </c>
      <c r="AI526" s="71">
        <v>188301918.46226799</v>
      </c>
      <c r="AJ526" s="71">
        <v>207333570.98615551</v>
      </c>
      <c r="AK526" s="71">
        <v>0</v>
      </c>
      <c r="AL526" s="71">
        <v>0</v>
      </c>
      <c r="AM526" s="71">
        <v>13157549.442291301</v>
      </c>
      <c r="AN526" s="71">
        <v>0</v>
      </c>
      <c r="AO526" s="71">
        <v>0</v>
      </c>
      <c r="AP526" s="71">
        <v>515755547.15429592</v>
      </c>
      <c r="AQ526" s="72"/>
      <c r="AR526" s="71">
        <v>4186</v>
      </c>
      <c r="AS526" s="71">
        <v>904</v>
      </c>
      <c r="AT526" s="71">
        <v>0</v>
      </c>
      <c r="AU526" s="71">
        <v>0</v>
      </c>
      <c r="AV526" s="71">
        <v>0</v>
      </c>
      <c r="AW526" s="71">
        <v>1</v>
      </c>
      <c r="AX526" s="71"/>
      <c r="AY526" s="72"/>
      <c r="AZ526" s="71">
        <v>19421.387999999999</v>
      </c>
      <c r="BA526" s="71">
        <v>84441.830000000016</v>
      </c>
      <c r="BB526" s="71">
        <v>0</v>
      </c>
      <c r="BC526" s="71">
        <v>0</v>
      </c>
      <c r="BD526" s="71">
        <v>0</v>
      </c>
      <c r="BE526" s="71">
        <v>250</v>
      </c>
      <c r="BF526" s="71"/>
      <c r="BG526" s="72"/>
      <c r="BH526" s="71">
        <v>0</v>
      </c>
      <c r="BI526" s="71">
        <v>0</v>
      </c>
      <c r="BJ526" s="71">
        <v>143.102</v>
      </c>
      <c r="BK526" s="71">
        <v>0</v>
      </c>
      <c r="BL526" s="71">
        <v>23.306000000000001</v>
      </c>
      <c r="BM526" s="71">
        <v>0</v>
      </c>
      <c r="BN526" s="72"/>
      <c r="BO526" s="71">
        <v>0</v>
      </c>
      <c r="BP526" s="71">
        <v>0</v>
      </c>
      <c r="BQ526" s="71">
        <v>4</v>
      </c>
      <c r="BR526" s="71">
        <v>0</v>
      </c>
      <c r="BS526" s="71">
        <v>4</v>
      </c>
      <c r="BT526" s="71">
        <v>0</v>
      </c>
      <c r="BU526"/>
      <c r="BV526" s="70">
        <v>157.57900000000001</v>
      </c>
      <c r="BW526" s="70">
        <v>0</v>
      </c>
      <c r="BX526" s="70">
        <v>8.8290000000000006</v>
      </c>
      <c r="BY526" s="70">
        <v>0</v>
      </c>
      <c r="BZ526" s="70">
        <v>0</v>
      </c>
      <c r="CA526" s="70">
        <v>0</v>
      </c>
      <c r="CB526" s="70">
        <v>0</v>
      </c>
      <c r="CC526" s="70">
        <v>0</v>
      </c>
      <c r="CD526" s="70">
        <v>0</v>
      </c>
    </row>
    <row r="527" spans="1:82">
      <c r="A527" s="70" t="s">
        <v>2208</v>
      </c>
      <c r="B527" s="70">
        <v>117</v>
      </c>
      <c r="C527" s="70">
        <v>15</v>
      </c>
      <c r="D527" s="70">
        <v>7</v>
      </c>
      <c r="E527" s="70">
        <v>2018</v>
      </c>
      <c r="F527" s="70" t="s">
        <v>183</v>
      </c>
      <c r="G527" s="70" t="s">
        <v>2193</v>
      </c>
      <c r="H527" s="70" t="s">
        <v>2194</v>
      </c>
      <c r="I527" s="148"/>
      <c r="J527" s="71">
        <v>46.847488110869683</v>
      </c>
      <c r="K527" s="71">
        <v>3.672442540315568</v>
      </c>
      <c r="L527" s="71">
        <v>18.165136126490843</v>
      </c>
      <c r="M527" s="71">
        <v>102.78502908640904</v>
      </c>
      <c r="N527" s="71">
        <v>87.889771405081959</v>
      </c>
      <c r="O527" s="71">
        <v>95.19500882314496</v>
      </c>
      <c r="P527" s="71">
        <v>56.522142116356974</v>
      </c>
      <c r="Q527" s="71">
        <v>6.1054122986812098</v>
      </c>
      <c r="R527" s="71">
        <v>1.6051691486146251</v>
      </c>
      <c r="S527" s="71">
        <v>15.436617821250001</v>
      </c>
      <c r="T527" s="72"/>
      <c r="U527" s="71">
        <v>12542323</v>
      </c>
      <c r="V527" s="71">
        <v>1859</v>
      </c>
      <c r="W527" s="71">
        <v>277</v>
      </c>
      <c r="X527" s="71">
        <v>32321</v>
      </c>
      <c r="Y527" s="71">
        <v>42973</v>
      </c>
      <c r="Z527" s="71">
        <v>58006</v>
      </c>
      <c r="AA527" s="71">
        <v>11825</v>
      </c>
      <c r="AB527" s="71">
        <v>96329</v>
      </c>
      <c r="AC527" s="71">
        <v>278491</v>
      </c>
      <c r="AD527" s="71">
        <v>15.43661782125</v>
      </c>
      <c r="AE527" s="72"/>
      <c r="AF527" s="71">
        <v>104963895.290843</v>
      </c>
      <c r="AG527" s="71">
        <v>2862077.569214568</v>
      </c>
      <c r="AH527" s="71">
        <v>2730236.903084659</v>
      </c>
      <c r="AI527" s="71">
        <v>195918238.69553021</v>
      </c>
      <c r="AJ527" s="71">
        <v>200994213.92531791</v>
      </c>
      <c r="AK527" s="71">
        <v>0</v>
      </c>
      <c r="AL527" s="71">
        <v>0</v>
      </c>
      <c r="AM527" s="71">
        <v>13259793.843742421</v>
      </c>
      <c r="AN527" s="71">
        <v>0</v>
      </c>
      <c r="AO527" s="71">
        <v>0</v>
      </c>
      <c r="AP527" s="71">
        <v>520728456.22773272</v>
      </c>
      <c r="AQ527" s="72"/>
      <c r="AR527" s="71">
        <v>4450</v>
      </c>
      <c r="AS527" s="71">
        <v>920</v>
      </c>
      <c r="AT527" s="71">
        <v>0</v>
      </c>
      <c r="AU527" s="71">
        <v>1</v>
      </c>
      <c r="AV527" s="71">
        <v>0</v>
      </c>
      <c r="AW527" s="71">
        <v>1</v>
      </c>
      <c r="AX527" s="71"/>
      <c r="AY527" s="72"/>
      <c r="AZ527" s="71">
        <v>20901.787999999982</v>
      </c>
      <c r="BA527" s="71">
        <v>84945.93</v>
      </c>
      <c r="BB527" s="71">
        <v>0</v>
      </c>
      <c r="BC527" s="71">
        <v>50</v>
      </c>
      <c r="BD527" s="71">
        <v>0</v>
      </c>
      <c r="BE527" s="71">
        <v>250</v>
      </c>
      <c r="BF527" s="71"/>
      <c r="BG527" s="72"/>
      <c r="BH527" s="71">
        <v>0</v>
      </c>
      <c r="BI527" s="71">
        <v>0</v>
      </c>
      <c r="BJ527" s="71">
        <v>138.80699999999999</v>
      </c>
      <c r="BK527" s="71">
        <v>0</v>
      </c>
      <c r="BL527" s="71">
        <v>23.036999999999999</v>
      </c>
      <c r="BM527" s="71">
        <v>0</v>
      </c>
      <c r="BN527" s="72"/>
      <c r="BO527" s="71">
        <v>0</v>
      </c>
      <c r="BP527" s="71">
        <v>0</v>
      </c>
      <c r="BQ527" s="71">
        <v>4</v>
      </c>
      <c r="BR527" s="71">
        <v>0</v>
      </c>
      <c r="BS527" s="71">
        <v>3</v>
      </c>
      <c r="BT527" s="71">
        <v>0</v>
      </c>
      <c r="BU527"/>
      <c r="BV527" s="70">
        <v>152.012</v>
      </c>
      <c r="BW527" s="70">
        <v>0</v>
      </c>
      <c r="BX527" s="70">
        <v>9.8320000000000007</v>
      </c>
      <c r="BY527" s="70">
        <v>0</v>
      </c>
      <c r="BZ527" s="70">
        <v>0</v>
      </c>
      <c r="CA527" s="70">
        <v>0</v>
      </c>
      <c r="CB527" s="70">
        <v>0</v>
      </c>
      <c r="CC527" s="70">
        <v>0</v>
      </c>
      <c r="CD527" s="70">
        <v>0</v>
      </c>
    </row>
    <row r="528" spans="1:82">
      <c r="A528" s="70" t="s">
        <v>2209</v>
      </c>
      <c r="B528" s="70">
        <v>118</v>
      </c>
      <c r="C528" s="70">
        <v>16</v>
      </c>
      <c r="D528" s="70">
        <v>7</v>
      </c>
      <c r="E528" s="70">
        <v>2019</v>
      </c>
      <c r="F528" s="70" t="s">
        <v>158</v>
      </c>
      <c r="G528" s="70" t="s">
        <v>2193</v>
      </c>
      <c r="H528" s="70" t="s">
        <v>2194</v>
      </c>
      <c r="I528" s="148"/>
      <c r="J528" s="71">
        <v>51.793742494038959</v>
      </c>
      <c r="K528" s="71">
        <v>3.4433535314581856</v>
      </c>
      <c r="L528" s="71">
        <v>18.491233211237198</v>
      </c>
      <c r="M528" s="71">
        <v>104.84406917929054</v>
      </c>
      <c r="N528" s="71">
        <v>95.306367179745507</v>
      </c>
      <c r="O528" s="71">
        <v>93.560271745021424</v>
      </c>
      <c r="P528" s="71">
        <v>56.221199071150735</v>
      </c>
      <c r="Q528" s="71">
        <v>5.98360801764239</v>
      </c>
      <c r="R528" s="71">
        <v>1.3744965452762745</v>
      </c>
      <c r="S528" s="71">
        <v>12.245610708527002</v>
      </c>
      <c r="T528" s="72"/>
      <c r="U528" s="71">
        <v>11584710</v>
      </c>
      <c r="V528" s="71">
        <v>1859</v>
      </c>
      <c r="W528" s="71">
        <v>277</v>
      </c>
      <c r="X528" s="71">
        <v>32321</v>
      </c>
      <c r="Y528" s="71">
        <v>43584</v>
      </c>
      <c r="Z528" s="71">
        <v>58575</v>
      </c>
      <c r="AA528" s="71">
        <v>11674</v>
      </c>
      <c r="AB528" s="71">
        <v>96963</v>
      </c>
      <c r="AC528" s="71">
        <v>242376</v>
      </c>
      <c r="AD528" s="71">
        <v>12.245610708527</v>
      </c>
      <c r="AE528" s="72"/>
      <c r="AF528" s="71">
        <v>114706621.7048779</v>
      </c>
      <c r="AG528" s="71">
        <v>2769147.795475448</v>
      </c>
      <c r="AH528" s="71">
        <v>3257544.8014221899</v>
      </c>
      <c r="AI528" s="71">
        <v>185258055.96010861</v>
      </c>
      <c r="AJ528" s="71">
        <v>204028968.18506491</v>
      </c>
      <c r="AK528" s="71">
        <v>0</v>
      </c>
      <c r="AL528" s="71">
        <v>0</v>
      </c>
      <c r="AM528" s="71">
        <v>13205630.662926806</v>
      </c>
      <c r="AN528" s="71">
        <v>0</v>
      </c>
      <c r="AO528" s="71">
        <v>0</v>
      </c>
      <c r="AP528" s="71">
        <v>523225969.10987586</v>
      </c>
      <c r="AQ528" s="72"/>
      <c r="AR528" s="71">
        <v>4741</v>
      </c>
      <c r="AS528" s="71">
        <v>945</v>
      </c>
      <c r="AT528" s="71">
        <v>0</v>
      </c>
      <c r="AU528" s="71">
        <v>1</v>
      </c>
      <c r="AV528" s="71">
        <v>0</v>
      </c>
      <c r="AW528" s="71">
        <v>1</v>
      </c>
      <c r="AX528" s="71"/>
      <c r="AY528" s="72"/>
      <c r="AZ528" s="71">
        <v>22563.062999999969</v>
      </c>
      <c r="BA528" s="71">
        <v>89987.830000000016</v>
      </c>
      <c r="BB528" s="71">
        <v>0</v>
      </c>
      <c r="BC528" s="71">
        <v>49.9</v>
      </c>
      <c r="BD528" s="71">
        <v>0</v>
      </c>
      <c r="BE528" s="71">
        <v>250</v>
      </c>
      <c r="BF528" s="71"/>
      <c r="BG528" s="72"/>
      <c r="BH528" s="71">
        <v>0</v>
      </c>
      <c r="BI528" s="71">
        <v>0</v>
      </c>
      <c r="BJ528" s="71">
        <v>100.726</v>
      </c>
      <c r="BK528" s="71">
        <v>0</v>
      </c>
      <c r="BL528" s="71">
        <v>21.670999999999999</v>
      </c>
      <c r="BM528" s="71">
        <v>0</v>
      </c>
      <c r="BN528" s="72"/>
      <c r="BO528" s="71">
        <v>0</v>
      </c>
      <c r="BP528" s="71">
        <v>0</v>
      </c>
      <c r="BQ528" s="71">
        <v>4</v>
      </c>
      <c r="BR528" s="71">
        <v>0</v>
      </c>
      <c r="BS528" s="71">
        <v>4</v>
      </c>
      <c r="BT528" s="71">
        <v>0</v>
      </c>
      <c r="BU528"/>
      <c r="BV528" s="70">
        <v>112.322</v>
      </c>
      <c r="BW528" s="70">
        <v>0</v>
      </c>
      <c r="BX528" s="70">
        <v>10.074999999999999</v>
      </c>
      <c r="BY528" s="70">
        <v>0</v>
      </c>
      <c r="BZ528" s="70">
        <v>0</v>
      </c>
      <c r="CA528" s="70">
        <v>0</v>
      </c>
      <c r="CB528" s="70">
        <v>0</v>
      </c>
      <c r="CC528" s="70">
        <v>0</v>
      </c>
      <c r="CD528" s="70">
        <v>0</v>
      </c>
    </row>
    <row r="529" spans="1:82">
      <c r="A529" s="70" t="s">
        <v>2210</v>
      </c>
      <c r="B529" s="70">
        <v>119</v>
      </c>
      <c r="C529" s="70">
        <v>17</v>
      </c>
      <c r="D529" s="70">
        <v>7</v>
      </c>
      <c r="E529" s="70">
        <v>2020</v>
      </c>
      <c r="F529" s="70" t="s">
        <v>159</v>
      </c>
      <c r="G529" s="70" t="s">
        <v>2193</v>
      </c>
      <c r="H529" s="70" t="s">
        <v>2194</v>
      </c>
      <c r="I529" s="148"/>
      <c r="J529" s="71">
        <v>60.129470644877948</v>
      </c>
      <c r="K529" s="71">
        <v>4.3583695406784946</v>
      </c>
      <c r="L529" s="71">
        <v>13.901406334919793</v>
      </c>
      <c r="M529" s="71">
        <v>111.54774346143209</v>
      </c>
      <c r="N529" s="71">
        <v>96.189333809577164</v>
      </c>
      <c r="O529" s="71">
        <v>82.796294308494907</v>
      </c>
      <c r="P529" s="71">
        <v>53.225181956406814</v>
      </c>
      <c r="Q529" s="71">
        <v>5.7390009727572604</v>
      </c>
      <c r="R529" s="71">
        <v>1.0366403900479639</v>
      </c>
      <c r="S529" s="71">
        <v>11.2708027368</v>
      </c>
      <c r="T529" s="72"/>
      <c r="U529" s="71">
        <v>12285126</v>
      </c>
      <c r="V529" s="71">
        <v>2099</v>
      </c>
      <c r="W529" s="71">
        <v>188</v>
      </c>
      <c r="X529" s="71">
        <v>33535</v>
      </c>
      <c r="Y529" s="71">
        <v>44165</v>
      </c>
      <c r="Z529" s="71">
        <v>59164</v>
      </c>
      <c r="AA529" s="71">
        <v>11747</v>
      </c>
      <c r="AB529" s="71">
        <v>97336</v>
      </c>
      <c r="AC529" s="71">
        <v>183765</v>
      </c>
      <c r="AD529" s="71">
        <v>11.2708027368</v>
      </c>
      <c r="AE529" s="72"/>
      <c r="AF529" s="71">
        <v>127212322.5932658</v>
      </c>
      <c r="AG529" s="71">
        <v>3252514.9719207017</v>
      </c>
      <c r="AH529" s="71">
        <v>2804587.3290811218</v>
      </c>
      <c r="AI529" s="71">
        <v>188916004.33265612</v>
      </c>
      <c r="AJ529" s="71">
        <v>203953733.93549809</v>
      </c>
      <c r="AK529" s="71"/>
      <c r="AL529" s="71"/>
      <c r="AM529" s="71">
        <v>12703429.425515343</v>
      </c>
      <c r="AN529" s="71"/>
      <c r="AO529" s="71"/>
      <c r="AP529" s="71">
        <v>538842592.58793712</v>
      </c>
      <c r="AQ529" s="72"/>
      <c r="AR529" s="71">
        <v>5002</v>
      </c>
      <c r="AS529" s="71">
        <v>951</v>
      </c>
      <c r="AT529" s="71">
        <v>0</v>
      </c>
      <c r="AU529" s="71">
        <v>1</v>
      </c>
      <c r="AV529" s="71">
        <v>0</v>
      </c>
      <c r="AW529" s="71">
        <v>1</v>
      </c>
      <c r="AX529" s="71"/>
      <c r="AY529" s="72"/>
      <c r="AZ529" s="71">
        <v>24068.432999999961</v>
      </c>
      <c r="BA529" s="71">
        <v>91271.02999999997</v>
      </c>
      <c r="BB529" s="71">
        <v>0</v>
      </c>
      <c r="BC529" s="71">
        <v>49.9</v>
      </c>
      <c r="BD529" s="71">
        <v>0</v>
      </c>
      <c r="BE529" s="71">
        <v>250</v>
      </c>
      <c r="BF529" s="71"/>
      <c r="BG529" s="72"/>
      <c r="BH529" s="71">
        <v>0</v>
      </c>
      <c r="BI529" s="71">
        <v>0</v>
      </c>
      <c r="BJ529" s="71">
        <v>107.111</v>
      </c>
      <c r="BK529" s="71">
        <v>0</v>
      </c>
      <c r="BL529" s="71">
        <v>19.814</v>
      </c>
      <c r="BM529" s="71">
        <v>0</v>
      </c>
      <c r="BN529" s="72"/>
      <c r="BO529" s="71">
        <v>0</v>
      </c>
      <c r="BP529" s="71">
        <v>0</v>
      </c>
      <c r="BQ529" s="71">
        <v>4</v>
      </c>
      <c r="BR529" s="71">
        <v>0</v>
      </c>
      <c r="BS529" s="71">
        <v>3</v>
      </c>
      <c r="BT529" s="71">
        <v>0</v>
      </c>
      <c r="BU529"/>
      <c r="BV529" s="70">
        <v>116.92700000000001</v>
      </c>
      <c r="BW529" s="70">
        <v>0</v>
      </c>
      <c r="BX529" s="70">
        <v>9.9979999999999993</v>
      </c>
      <c r="BY529" s="70">
        <v>0</v>
      </c>
      <c r="BZ529" s="70">
        <v>0</v>
      </c>
      <c r="CA529" s="70">
        <v>0</v>
      </c>
      <c r="CB529" s="70">
        <v>0</v>
      </c>
      <c r="CC529" s="70">
        <v>0</v>
      </c>
      <c r="CD529" s="70">
        <v>0</v>
      </c>
    </row>
    <row r="530" spans="1:82">
      <c r="A530" s="70" t="s">
        <v>2211</v>
      </c>
      <c r="B530" s="70">
        <v>119</v>
      </c>
      <c r="C530" s="70">
        <v>18</v>
      </c>
      <c r="D530" s="70">
        <v>7</v>
      </c>
      <c r="E530" s="70">
        <v>2021</v>
      </c>
      <c r="F530" s="70" t="s">
        <v>160</v>
      </c>
      <c r="G530" s="70" t="s">
        <v>2193</v>
      </c>
      <c r="H530" s="70" t="s">
        <v>2194</v>
      </c>
      <c r="I530" s="148"/>
      <c r="J530" s="71">
        <v>59.600522338170187</v>
      </c>
      <c r="K530" s="71">
        <v>4.4021392579732899</v>
      </c>
      <c r="L530" s="71">
        <v>12.778243419001162</v>
      </c>
      <c r="M530" s="71">
        <v>101.19008883234046</v>
      </c>
      <c r="N530" s="71">
        <v>85.943133430096367</v>
      </c>
      <c r="O530" s="71">
        <v>81.546780899191617</v>
      </c>
      <c r="P530" s="71">
        <v>55.169199362028607</v>
      </c>
      <c r="Q530" s="71">
        <v>5.7116603940467803</v>
      </c>
      <c r="R530" s="71">
        <v>1.0353110896874778</v>
      </c>
      <c r="S530" s="71">
        <v>4.5448380017600014</v>
      </c>
      <c r="T530" s="72"/>
      <c r="U530" s="71">
        <v>12663527</v>
      </c>
      <c r="V530" s="71">
        <v>2099</v>
      </c>
      <c r="W530" s="71">
        <v>188</v>
      </c>
      <c r="X530" s="71">
        <v>33535</v>
      </c>
      <c r="Y530" s="71">
        <v>44725</v>
      </c>
      <c r="Z530" s="71">
        <v>59999</v>
      </c>
      <c r="AA530" s="71">
        <v>11873</v>
      </c>
      <c r="AB530" s="71">
        <v>97824</v>
      </c>
      <c r="AC530" s="71">
        <v>178044.99999999997</v>
      </c>
      <c r="AD530" s="71">
        <v>4.5448380017600014</v>
      </c>
      <c r="AE530" s="72"/>
      <c r="AF530" s="71">
        <v>144884227.34541056</v>
      </c>
      <c r="AG530" s="71">
        <v>3383819.5636034263</v>
      </c>
      <c r="AH530" s="71">
        <v>2695978.8277164488</v>
      </c>
      <c r="AI530" s="71">
        <v>200059447.81390697</v>
      </c>
      <c r="AJ530" s="71">
        <v>201478939.5432964</v>
      </c>
      <c r="AK530" s="71">
        <v>0</v>
      </c>
      <c r="AL530" s="71">
        <v>0</v>
      </c>
      <c r="AM530" s="71">
        <v>12840758.560910514</v>
      </c>
      <c r="AN530" s="71">
        <v>0</v>
      </c>
      <c r="AO530" s="71">
        <v>0</v>
      </c>
      <c r="AP530" s="71">
        <v>565343171.65484428</v>
      </c>
      <c r="AQ530" s="72"/>
      <c r="AR530" s="71">
        <v>5272</v>
      </c>
      <c r="AS530" s="71">
        <v>962</v>
      </c>
      <c r="AT530" s="71">
        <v>0</v>
      </c>
      <c r="AU530" s="71">
        <v>1</v>
      </c>
      <c r="AV530" s="71">
        <v>0</v>
      </c>
      <c r="AW530" s="71">
        <v>1</v>
      </c>
      <c r="AX530" s="71"/>
      <c r="AY530" s="72"/>
      <c r="AZ530" s="71">
        <v>25644.732999999931</v>
      </c>
      <c r="BA530" s="71">
        <v>96210.979999999981</v>
      </c>
      <c r="BB530" s="71">
        <v>0</v>
      </c>
      <c r="BC530" s="71">
        <v>49.9</v>
      </c>
      <c r="BD530" s="71">
        <v>0</v>
      </c>
      <c r="BE530" s="71">
        <v>250</v>
      </c>
      <c r="BF530" s="71"/>
      <c r="BG530" s="72"/>
      <c r="BH530" s="71">
        <v>0</v>
      </c>
      <c r="BI530" s="71">
        <v>0</v>
      </c>
      <c r="BJ530" s="71">
        <v>122.553</v>
      </c>
      <c r="BK530" s="71">
        <v>0</v>
      </c>
      <c r="BL530" s="71">
        <v>8.266</v>
      </c>
      <c r="BM530" s="71">
        <v>0</v>
      </c>
      <c r="BN530" s="72"/>
      <c r="BO530" s="71">
        <v>0</v>
      </c>
      <c r="BP530" s="71">
        <v>0</v>
      </c>
      <c r="BQ530" s="71">
        <v>4</v>
      </c>
      <c r="BR530" s="71">
        <v>0</v>
      </c>
      <c r="BS530" s="71">
        <v>2</v>
      </c>
      <c r="BT530" s="71">
        <v>0</v>
      </c>
      <c r="BU530"/>
      <c r="BV530" s="70">
        <v>130.81899999999999</v>
      </c>
      <c r="BW530" s="70">
        <v>0</v>
      </c>
      <c r="BX530" s="70">
        <v>0</v>
      </c>
      <c r="BY530" s="70">
        <v>0</v>
      </c>
      <c r="BZ530" s="70">
        <v>0</v>
      </c>
      <c r="CA530" s="70">
        <v>0</v>
      </c>
      <c r="CB530" s="70">
        <v>0</v>
      </c>
      <c r="CC530" s="70">
        <v>0</v>
      </c>
      <c r="CD530" s="70">
        <v>0</v>
      </c>
    </row>
    <row r="531" spans="1:82">
      <c r="A531" s="70" t="s">
        <v>2212</v>
      </c>
      <c r="B531" s="70">
        <v>119</v>
      </c>
      <c r="C531" s="70">
        <v>19</v>
      </c>
      <c r="D531" s="70">
        <v>7</v>
      </c>
      <c r="E531" s="70">
        <v>2022</v>
      </c>
      <c r="F531" s="70" t="s">
        <v>161</v>
      </c>
      <c r="G531" s="70" t="s">
        <v>2193</v>
      </c>
      <c r="H531" s="70" t="s">
        <v>2194</v>
      </c>
      <c r="I531" s="148"/>
      <c r="J531" s="71">
        <v>88.425498472017949</v>
      </c>
      <c r="K531" s="71">
        <v>4.6379728731094749</v>
      </c>
      <c r="L531" s="71">
        <v>12.48893364574249</v>
      </c>
      <c r="M531" s="71">
        <v>114.02595969536748</v>
      </c>
      <c r="N531" s="71">
        <v>113.45055834622714</v>
      </c>
      <c r="O531" s="71">
        <v>87.488359615980229</v>
      </c>
      <c r="P531" s="71">
        <v>55.59943586416081</v>
      </c>
      <c r="Q531" s="71">
        <v>5.7871998676589191</v>
      </c>
      <c r="R531" s="71">
        <v>1.1843405757255321</v>
      </c>
      <c r="S531" s="71">
        <v>12.59764078746</v>
      </c>
      <c r="T531" s="72"/>
      <c r="U531" s="71">
        <v>14717852</v>
      </c>
      <c r="V531" s="71">
        <v>2099</v>
      </c>
      <c r="W531" s="71">
        <v>188</v>
      </c>
      <c r="X531" s="71">
        <v>33535</v>
      </c>
      <c r="Y531" s="71">
        <v>45493</v>
      </c>
      <c r="Z531" s="71">
        <v>61159</v>
      </c>
      <c r="AA531" s="71">
        <v>12148</v>
      </c>
      <c r="AB531" s="71">
        <v>98305</v>
      </c>
      <c r="AC531" s="71">
        <v>206231.99999999994</v>
      </c>
      <c r="AD531" s="71">
        <v>12.59764078746</v>
      </c>
      <c r="AE531" s="72"/>
      <c r="AF531" s="71">
        <v>174225102.17907083</v>
      </c>
      <c r="AG531" s="71">
        <v>3465563.0765647171</v>
      </c>
      <c r="AH531" s="71">
        <v>2664582.4452257259</v>
      </c>
      <c r="AI531" s="71">
        <v>185651914.38480967</v>
      </c>
      <c r="AJ531" s="71">
        <v>211944876.82045683</v>
      </c>
      <c r="AK531" s="71">
        <v>0</v>
      </c>
      <c r="AL531" s="71">
        <v>0</v>
      </c>
      <c r="AM531" s="71">
        <v>12693858.676691495</v>
      </c>
      <c r="AN531" s="71">
        <v>0</v>
      </c>
      <c r="AO531" s="71">
        <v>0</v>
      </c>
      <c r="AP531" s="71">
        <v>590645897.58281934</v>
      </c>
      <c r="AQ531" s="72"/>
      <c r="AR531" s="71">
        <v>5612</v>
      </c>
      <c r="AS531" s="71">
        <v>966</v>
      </c>
      <c r="AT531" s="71">
        <v>0</v>
      </c>
      <c r="AU531" s="71">
        <v>1</v>
      </c>
      <c r="AV531" s="71">
        <v>0</v>
      </c>
      <c r="AW531" s="71">
        <v>1</v>
      </c>
      <c r="AX531" s="71"/>
      <c r="AY531" s="72"/>
      <c r="AZ531" s="71">
        <v>27571.032999999941</v>
      </c>
      <c r="BA531" s="71">
        <v>96295.279999999984</v>
      </c>
      <c r="BB531" s="71">
        <v>0</v>
      </c>
      <c r="BC531" s="71">
        <v>49.9</v>
      </c>
      <c r="BD531" s="71">
        <v>0</v>
      </c>
      <c r="BE531" s="71">
        <v>250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2213</v>
      </c>
      <c r="B532" s="70">
        <v>119</v>
      </c>
      <c r="C532" s="70">
        <v>20</v>
      </c>
      <c r="D532" s="70">
        <v>7</v>
      </c>
      <c r="E532" s="70">
        <v>2023</v>
      </c>
      <c r="F532" s="70" t="s">
        <v>1539</v>
      </c>
      <c r="G532" s="70" t="s">
        <v>2193</v>
      </c>
      <c r="H532" s="70" t="s">
        <v>2194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5926</v>
      </c>
      <c r="AS532" s="71">
        <v>968</v>
      </c>
      <c r="AT532" s="71">
        <v>0</v>
      </c>
      <c r="AU532" s="71">
        <v>1</v>
      </c>
      <c r="AV532" s="71">
        <v>0</v>
      </c>
      <c r="AW532" s="71">
        <v>1</v>
      </c>
      <c r="AX532" s="71"/>
      <c r="AY532" s="72"/>
      <c r="AZ532" s="71">
        <v>29368.223000000071</v>
      </c>
      <c r="BA532" s="71">
        <v>96317.979999999967</v>
      </c>
      <c r="BB532" s="71">
        <v>0</v>
      </c>
      <c r="BC532" s="71">
        <v>49.9</v>
      </c>
      <c r="BD532" s="71">
        <v>0</v>
      </c>
      <c r="BE532" s="71">
        <v>250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2214</v>
      </c>
      <c r="B533" s="70">
        <v>119</v>
      </c>
      <c r="C533" s="70">
        <v>21</v>
      </c>
      <c r="D533" s="70">
        <v>7</v>
      </c>
      <c r="E533" s="70">
        <v>2024</v>
      </c>
      <c r="F533" s="70" t="s">
        <v>1554</v>
      </c>
      <c r="G533" s="70" t="s">
        <v>2193</v>
      </c>
      <c r="H533" s="70" t="s">
        <v>2194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2215</v>
      </c>
      <c r="B534" s="70">
        <v>86</v>
      </c>
      <c r="C534" s="70">
        <v>1</v>
      </c>
      <c r="D534" s="70">
        <v>6</v>
      </c>
      <c r="E534" s="70">
        <v>1990</v>
      </c>
      <c r="F534" s="70" t="s">
        <v>787</v>
      </c>
      <c r="G534" s="70" t="s">
        <v>1581</v>
      </c>
      <c r="H534" s="70" t="s">
        <v>1582</v>
      </c>
      <c r="I534" s="148"/>
      <c r="J534" s="71">
        <v>741.37786957999106</v>
      </c>
      <c r="K534" s="71">
        <v>17.095689381704091</v>
      </c>
      <c r="L534" s="71">
        <v>41.465336768768907</v>
      </c>
      <c r="M534" s="71">
        <v>96.735777782083417</v>
      </c>
      <c r="N534" s="71">
        <v>121.5839596194062</v>
      </c>
      <c r="O534" s="71">
        <v>74.143284676789179</v>
      </c>
      <c r="P534" s="71">
        <v>49.042240337829213</v>
      </c>
      <c r="Q534" s="71">
        <v>4.8622224485476897</v>
      </c>
      <c r="R534" s="71">
        <v>0</v>
      </c>
      <c r="S534" s="71">
        <v>3.9593682747485799</v>
      </c>
      <c r="T534" s="72"/>
      <c r="U534" s="71">
        <v>20815260</v>
      </c>
      <c r="V534" s="71">
        <v>3128</v>
      </c>
      <c r="W534" s="71">
        <v>485</v>
      </c>
      <c r="X534" s="71">
        <v>32438</v>
      </c>
      <c r="Y534" s="71">
        <v>26010</v>
      </c>
      <c r="Z534" s="71">
        <v>30496</v>
      </c>
      <c r="AA534" s="71">
        <v>11908</v>
      </c>
      <c r="AB534" s="71">
        <v>78946</v>
      </c>
      <c r="AC534" s="71">
        <v>0</v>
      </c>
      <c r="AD534" s="71">
        <v>3.9593682747485799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2216</v>
      </c>
      <c r="B535" s="70">
        <v>87</v>
      </c>
      <c r="C535" s="70">
        <v>2</v>
      </c>
      <c r="D535" s="70">
        <v>6</v>
      </c>
      <c r="E535" s="70">
        <v>2005</v>
      </c>
      <c r="F535" s="70" t="s">
        <v>789</v>
      </c>
      <c r="G535" s="70" t="s">
        <v>1581</v>
      </c>
      <c r="H535" s="70" t="s">
        <v>1582</v>
      </c>
      <c r="I535" s="148"/>
      <c r="J535" s="71">
        <v>662.27184613764439</v>
      </c>
      <c r="K535" s="71">
        <v>7.5826909268561087</v>
      </c>
      <c r="L535" s="71">
        <v>30.631025528306111</v>
      </c>
      <c r="M535" s="71">
        <v>149.07284337430431</v>
      </c>
      <c r="N535" s="71">
        <v>206.09837990710781</v>
      </c>
      <c r="O535" s="71">
        <v>121.2985662504806</v>
      </c>
      <c r="P535" s="71">
        <v>54.038018057335726</v>
      </c>
      <c r="Q535" s="71">
        <v>5.40055760529963</v>
      </c>
      <c r="R535" s="71">
        <v>0</v>
      </c>
      <c r="S535" s="71">
        <v>8.3111281279999982</v>
      </c>
      <c r="T535" s="72"/>
      <c r="U535" s="71">
        <v>20454515</v>
      </c>
      <c r="V535" s="71">
        <v>2313</v>
      </c>
      <c r="W535" s="71">
        <v>272</v>
      </c>
      <c r="X535" s="71">
        <v>24209</v>
      </c>
      <c r="Y535" s="71">
        <v>42019</v>
      </c>
      <c r="Z535" s="71">
        <v>57734</v>
      </c>
      <c r="AA535" s="71">
        <v>10746</v>
      </c>
      <c r="AB535" s="71">
        <v>91668</v>
      </c>
      <c r="AC535" s="71">
        <v>0</v>
      </c>
      <c r="AD535" s="71">
        <v>8.3111281279999982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2217</v>
      </c>
      <c r="B536" s="70">
        <v>88</v>
      </c>
      <c r="C536" s="70">
        <v>3</v>
      </c>
      <c r="D536" s="70">
        <v>6</v>
      </c>
      <c r="E536" s="70">
        <v>2006</v>
      </c>
      <c r="F536" s="70" t="s">
        <v>790</v>
      </c>
      <c r="G536" s="70" t="s">
        <v>1581</v>
      </c>
      <c r="H536" s="70" t="s">
        <v>1582</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2218</v>
      </c>
      <c r="B537" s="70">
        <v>89</v>
      </c>
      <c r="C537" s="70">
        <v>4</v>
      </c>
      <c r="D537" s="70">
        <v>6</v>
      </c>
      <c r="E537" s="70">
        <v>2007</v>
      </c>
      <c r="F537" s="70" t="s">
        <v>791</v>
      </c>
      <c r="G537" s="70" t="s">
        <v>1581</v>
      </c>
      <c r="H537" s="70" t="s">
        <v>1582</v>
      </c>
      <c r="I537" s="148"/>
      <c r="J537" s="71">
        <v>689.28225496245011</v>
      </c>
      <c r="K537" s="71">
        <v>6.6933977233779949</v>
      </c>
      <c r="L537" s="71">
        <v>26.426158937176371</v>
      </c>
      <c r="M537" s="71">
        <v>194.114815408781</v>
      </c>
      <c r="N537" s="71">
        <v>209.72055161502789</v>
      </c>
      <c r="O537" s="71">
        <v>115.179879501371</v>
      </c>
      <c r="P537" s="71">
        <v>53.071869158160247</v>
      </c>
      <c r="Q537" s="71">
        <v>5.7428253296448597</v>
      </c>
      <c r="R537" s="71">
        <v>0</v>
      </c>
      <c r="S537" s="71">
        <v>11.658688870000001</v>
      </c>
      <c r="T537" s="72"/>
      <c r="U537" s="71">
        <v>22636177</v>
      </c>
      <c r="V537" s="71">
        <v>2227</v>
      </c>
      <c r="W537" s="71">
        <v>322</v>
      </c>
      <c r="X537" s="71">
        <v>39485</v>
      </c>
      <c r="Y537" s="71">
        <v>42870</v>
      </c>
      <c r="Z537" s="71">
        <v>56990</v>
      </c>
      <c r="AA537" s="71">
        <v>10393</v>
      </c>
      <c r="AB537" s="71">
        <v>92323</v>
      </c>
      <c r="AC537" s="71">
        <v>0</v>
      </c>
      <c r="AD537" s="71">
        <v>11.658688870000001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2219</v>
      </c>
      <c r="B538" s="70">
        <v>90</v>
      </c>
      <c r="C538" s="70">
        <v>5</v>
      </c>
      <c r="D538" s="70">
        <v>6</v>
      </c>
      <c r="E538" s="70">
        <v>2008</v>
      </c>
      <c r="F538" s="70" t="s">
        <v>792</v>
      </c>
      <c r="G538" s="70" t="s">
        <v>1581</v>
      </c>
      <c r="H538" s="70" t="s">
        <v>1582</v>
      </c>
      <c r="I538" s="148"/>
      <c r="J538" s="71">
        <v>656.70488786818407</v>
      </c>
      <c r="K538" s="71">
        <v>5.8745105412541729</v>
      </c>
      <c r="L538" s="71">
        <v>22.817990868022601</v>
      </c>
      <c r="M538" s="71">
        <v>227.13313122866131</v>
      </c>
      <c r="N538" s="71">
        <v>215.5180952904195</v>
      </c>
      <c r="O538" s="71">
        <v>110.9092230029302</v>
      </c>
      <c r="P538" s="71">
        <v>52.353397955802613</v>
      </c>
      <c r="Q538" s="71">
        <v>5.6749261789432603</v>
      </c>
      <c r="R538" s="71">
        <v>0</v>
      </c>
      <c r="S538" s="71">
        <v>11.269770919999999</v>
      </c>
      <c r="T538" s="72"/>
      <c r="U538" s="71">
        <v>22659521</v>
      </c>
      <c r="V538" s="71">
        <v>2227</v>
      </c>
      <c r="W538" s="71">
        <v>322</v>
      </c>
      <c r="X538" s="71">
        <v>39485</v>
      </c>
      <c r="Y538" s="71">
        <v>43470</v>
      </c>
      <c r="Z538" s="71">
        <v>56803</v>
      </c>
      <c r="AA538" s="71">
        <v>10264</v>
      </c>
      <c r="AB538" s="71">
        <v>92732</v>
      </c>
      <c r="AC538" s="71">
        <v>0</v>
      </c>
      <c r="AD538" s="71">
        <v>11.269770919999999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2220</v>
      </c>
      <c r="B539" s="70">
        <v>91</v>
      </c>
      <c r="C539" s="70">
        <v>6</v>
      </c>
      <c r="D539" s="70">
        <v>6</v>
      </c>
      <c r="E539" s="70">
        <v>2009</v>
      </c>
      <c r="F539" s="70" t="s">
        <v>176</v>
      </c>
      <c r="G539" s="1064" t="s">
        <v>1581</v>
      </c>
      <c r="H539" s="70" t="s">
        <v>1582</v>
      </c>
      <c r="I539" s="148"/>
      <c r="J539" s="71">
        <v>545.37948416457266</v>
      </c>
      <c r="K539" s="71">
        <v>5.2250536802682817</v>
      </c>
      <c r="L539" s="71">
        <v>27.642254694481309</v>
      </c>
      <c r="M539" s="71">
        <v>187.53373279185629</v>
      </c>
      <c r="N539" s="71">
        <v>186.4221327396827</v>
      </c>
      <c r="O539" s="71">
        <v>114.34660175775581</v>
      </c>
      <c r="P539" s="71">
        <v>51.160200476668287</v>
      </c>
      <c r="Q539" s="71">
        <v>5.4284751180909998</v>
      </c>
      <c r="R539" s="71">
        <v>0</v>
      </c>
      <c r="S539" s="71">
        <v>11.05365364</v>
      </c>
      <c r="T539" s="72"/>
      <c r="U539" s="71">
        <v>19003793</v>
      </c>
      <c r="V539" s="71">
        <v>2426</v>
      </c>
      <c r="W539" s="71">
        <v>447</v>
      </c>
      <c r="X539" s="71">
        <v>41172</v>
      </c>
      <c r="Y539" s="71">
        <v>43777</v>
      </c>
      <c r="Z539" s="71">
        <v>57805</v>
      </c>
      <c r="AA539" s="71">
        <v>10297</v>
      </c>
      <c r="AB539" s="71">
        <v>93117</v>
      </c>
      <c r="AC539" s="71">
        <v>0</v>
      </c>
      <c r="AD539" s="71">
        <v>11.05365364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231.42</v>
      </c>
      <c r="BK539" s="71">
        <v>0</v>
      </c>
      <c r="BL539" s="71">
        <v>192.72399999999999</v>
      </c>
      <c r="BM539" s="71">
        <v>0</v>
      </c>
      <c r="BN539" s="72"/>
      <c r="BO539" s="71">
        <v>0</v>
      </c>
      <c r="BP539" s="71">
        <v>0</v>
      </c>
      <c r="BQ539" s="71">
        <v>16</v>
      </c>
      <c r="BR539" s="71">
        <v>0</v>
      </c>
      <c r="BS539" s="71">
        <v>14</v>
      </c>
      <c r="BT539" s="71">
        <v>0</v>
      </c>
      <c r="BU539"/>
      <c r="BV539" s="70">
        <v>412.34399999999999</v>
      </c>
      <c r="BW539" s="70">
        <v>0</v>
      </c>
      <c r="BX539" s="70">
        <v>11.8</v>
      </c>
      <c r="BY539" s="70">
        <v>0</v>
      </c>
      <c r="BZ539" s="70">
        <v>0</v>
      </c>
      <c r="CA539" s="70">
        <v>0</v>
      </c>
      <c r="CB539" s="70">
        <v>0</v>
      </c>
      <c r="CC539" s="70">
        <v>0</v>
      </c>
      <c r="CD539" s="70">
        <v>0</v>
      </c>
    </row>
    <row r="540" spans="1:82">
      <c r="A540" s="70" t="s">
        <v>2221</v>
      </c>
      <c r="B540" s="70">
        <v>92</v>
      </c>
      <c r="C540" s="70">
        <v>7</v>
      </c>
      <c r="D540" s="70">
        <v>6</v>
      </c>
      <c r="E540" s="70">
        <v>2010</v>
      </c>
      <c r="F540" s="70" t="s">
        <v>177</v>
      </c>
      <c r="G540" s="1064" t="s">
        <v>1581</v>
      </c>
      <c r="H540" s="70" t="s">
        <v>1582</v>
      </c>
      <c r="I540" s="148"/>
      <c r="J540" s="71">
        <v>565.82194157095819</v>
      </c>
      <c r="K540" s="71">
        <v>5.4492410070955533</v>
      </c>
      <c r="L540" s="71">
        <v>25.165570955010711</v>
      </c>
      <c r="M540" s="71">
        <v>167.86884577361849</v>
      </c>
      <c r="N540" s="71">
        <v>185.1132526678513</v>
      </c>
      <c r="O540" s="71">
        <v>114.5915284063888</v>
      </c>
      <c r="P540" s="71">
        <v>49.876865272409077</v>
      </c>
      <c r="Q540" s="71">
        <v>5.69124193224238</v>
      </c>
      <c r="R540" s="71">
        <v>0</v>
      </c>
      <c r="S540" s="71">
        <v>5.7971138510960012</v>
      </c>
      <c r="T540" s="72"/>
      <c r="U540" s="71">
        <v>22070548</v>
      </c>
      <c r="V540" s="71">
        <v>2426</v>
      </c>
      <c r="W540" s="71">
        <v>447</v>
      </c>
      <c r="X540" s="71">
        <v>41172</v>
      </c>
      <c r="Y540" s="71">
        <v>44210</v>
      </c>
      <c r="Z540" s="71">
        <v>58198</v>
      </c>
      <c r="AA540" s="71">
        <v>9788</v>
      </c>
      <c r="AB540" s="71">
        <v>93546</v>
      </c>
      <c r="AC540" s="71">
        <v>0</v>
      </c>
      <c r="AD540" s="71">
        <v>5.7971138510960012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203.55799999999999</v>
      </c>
      <c r="BK540" s="71">
        <v>0</v>
      </c>
      <c r="BL540" s="71">
        <v>153.88999999999999</v>
      </c>
      <c r="BM540" s="71">
        <v>0</v>
      </c>
      <c r="BN540" s="72"/>
      <c r="BO540" s="71">
        <v>0</v>
      </c>
      <c r="BP540" s="71">
        <v>0</v>
      </c>
      <c r="BQ540" s="71">
        <v>18</v>
      </c>
      <c r="BR540" s="71">
        <v>0</v>
      </c>
      <c r="BS540" s="71">
        <v>13</v>
      </c>
      <c r="BT540" s="71">
        <v>0</v>
      </c>
      <c r="BU540"/>
      <c r="BV540" s="70">
        <v>334.79500000000002</v>
      </c>
      <c r="BW540" s="70">
        <v>0</v>
      </c>
      <c r="BX540" s="70">
        <v>12.394</v>
      </c>
      <c r="BY540" s="70">
        <v>0</v>
      </c>
      <c r="BZ540" s="70">
        <v>0</v>
      </c>
      <c r="CA540" s="70">
        <v>0</v>
      </c>
      <c r="CB540" s="70">
        <v>5.0010000000000003</v>
      </c>
      <c r="CC540" s="70">
        <v>5.258</v>
      </c>
      <c r="CD540" s="70">
        <v>0</v>
      </c>
    </row>
    <row r="541" spans="1:82">
      <c r="A541" s="70" t="s">
        <v>2222</v>
      </c>
      <c r="B541" s="70">
        <v>93</v>
      </c>
      <c r="C541" s="70">
        <v>8</v>
      </c>
      <c r="D541" s="70">
        <v>6</v>
      </c>
      <c r="E541" s="70">
        <v>2011</v>
      </c>
      <c r="F541" s="70" t="s">
        <v>178</v>
      </c>
      <c r="G541" s="70" t="s">
        <v>1581</v>
      </c>
      <c r="H541" s="70" t="s">
        <v>1582</v>
      </c>
      <c r="I541" s="148"/>
      <c r="J541" s="71">
        <v>575.77795200876562</v>
      </c>
      <c r="K541" s="71">
        <v>7.6354002455799028</v>
      </c>
      <c r="L541" s="71">
        <v>23.481311386354029</v>
      </c>
      <c r="M541" s="71">
        <v>212.06554760889259</v>
      </c>
      <c r="N541" s="71">
        <v>225.29151590045359</v>
      </c>
      <c r="O541" s="71">
        <v>112.91810449004643</v>
      </c>
      <c r="P541" s="71">
        <v>48.762102552155675</v>
      </c>
      <c r="Q541" s="71">
        <v>6.6053438827263102</v>
      </c>
      <c r="R541" s="71">
        <v>0</v>
      </c>
      <c r="S541" s="71">
        <v>6.6035999644399999</v>
      </c>
      <c r="T541" s="72"/>
      <c r="U541" s="71">
        <v>21151704</v>
      </c>
      <c r="V541" s="71">
        <v>2426</v>
      </c>
      <c r="W541" s="71">
        <v>447</v>
      </c>
      <c r="X541" s="71">
        <v>41172</v>
      </c>
      <c r="Y541" s="71">
        <v>44701</v>
      </c>
      <c r="Z541" s="71">
        <v>58594</v>
      </c>
      <c r="AA541" s="71">
        <v>9854</v>
      </c>
      <c r="AB541" s="71">
        <v>94124</v>
      </c>
      <c r="AC541" s="71">
        <v>0</v>
      </c>
      <c r="AD541" s="71">
        <v>6.6035999644399999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5.1100000000000003</v>
      </c>
      <c r="BI541" s="71">
        <v>0</v>
      </c>
      <c r="BJ541" s="71">
        <v>158.46799999999999</v>
      </c>
      <c r="BK541" s="71">
        <v>0</v>
      </c>
      <c r="BL541" s="71">
        <v>167.137</v>
      </c>
      <c r="BM541" s="71">
        <v>0</v>
      </c>
      <c r="BN541" s="72"/>
      <c r="BO541" s="71">
        <v>1</v>
      </c>
      <c r="BP541" s="71">
        <v>0</v>
      </c>
      <c r="BQ541" s="71">
        <v>16</v>
      </c>
      <c r="BR541" s="71">
        <v>0</v>
      </c>
      <c r="BS541" s="71">
        <v>11</v>
      </c>
      <c r="BT541" s="71">
        <v>0</v>
      </c>
      <c r="BU541"/>
      <c r="BV541" s="70">
        <v>305.54399999999998</v>
      </c>
      <c r="BW541" s="70">
        <v>0</v>
      </c>
      <c r="BX541" s="70">
        <v>11.986000000000001</v>
      </c>
      <c r="BY541" s="70">
        <v>5.1999999999999998E-2</v>
      </c>
      <c r="BZ541" s="70">
        <v>0</v>
      </c>
      <c r="CA541" s="70">
        <v>0</v>
      </c>
      <c r="CB541" s="70">
        <v>7.218</v>
      </c>
      <c r="CC541" s="70">
        <v>5.915</v>
      </c>
      <c r="CD541" s="70">
        <v>0</v>
      </c>
    </row>
    <row r="542" spans="1:82">
      <c r="A542" s="70" t="s">
        <v>2223</v>
      </c>
      <c r="B542" s="70">
        <v>94</v>
      </c>
      <c r="C542" s="70">
        <v>9</v>
      </c>
      <c r="D542" s="70">
        <v>6</v>
      </c>
      <c r="E542" s="70">
        <v>2012</v>
      </c>
      <c r="F542" s="70" t="s">
        <v>179</v>
      </c>
      <c r="G542" s="70" t="s">
        <v>1581</v>
      </c>
      <c r="H542" s="70" t="s">
        <v>1582</v>
      </c>
      <c r="I542" s="148"/>
      <c r="J542" s="71">
        <v>633.59315492113956</v>
      </c>
      <c r="K542" s="71">
        <v>8.6015736835770653</v>
      </c>
      <c r="L542" s="71">
        <v>23.691944953396678</v>
      </c>
      <c r="M542" s="71">
        <v>263.38473632654922</v>
      </c>
      <c r="N542" s="71">
        <v>253.39231683862661</v>
      </c>
      <c r="O542" s="71">
        <v>114.34683325819117</v>
      </c>
      <c r="P542" s="71">
        <v>49.233622612400112</v>
      </c>
      <c r="Q542" s="71">
        <v>7.2228543176774398</v>
      </c>
      <c r="R542" s="71">
        <v>0</v>
      </c>
      <c r="S542" s="71">
        <v>6.9333366029599999</v>
      </c>
      <c r="T542" s="72"/>
      <c r="U542" s="71">
        <v>22301199</v>
      </c>
      <c r="V542" s="71">
        <v>2426</v>
      </c>
      <c r="W542" s="71">
        <v>447</v>
      </c>
      <c r="X542" s="71">
        <v>41172</v>
      </c>
      <c r="Y542" s="71">
        <v>45768</v>
      </c>
      <c r="Z542" s="71">
        <v>59806</v>
      </c>
      <c r="AA542" s="71">
        <v>9893</v>
      </c>
      <c r="AB542" s="71">
        <v>94731</v>
      </c>
      <c r="AC542" s="71">
        <v>0</v>
      </c>
      <c r="AD542" s="71">
        <v>6.9333366029599999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5.1449999999999996</v>
      </c>
      <c r="BI542" s="71">
        <v>0</v>
      </c>
      <c r="BJ542" s="71">
        <v>184.739</v>
      </c>
      <c r="BK542" s="71">
        <v>0</v>
      </c>
      <c r="BL542" s="71">
        <v>159.57400000000001</v>
      </c>
      <c r="BM542" s="71">
        <v>0</v>
      </c>
      <c r="BN542" s="72"/>
      <c r="BO542" s="71">
        <v>1</v>
      </c>
      <c r="BP542" s="71">
        <v>0</v>
      </c>
      <c r="BQ542" s="71">
        <v>17</v>
      </c>
      <c r="BR542" s="71">
        <v>0</v>
      </c>
      <c r="BS542" s="71">
        <v>12</v>
      </c>
      <c r="BT542" s="71">
        <v>0</v>
      </c>
      <c r="BU542"/>
      <c r="BV542" s="70">
        <v>324.00900000000001</v>
      </c>
      <c r="BW542" s="70">
        <v>0</v>
      </c>
      <c r="BX542" s="70">
        <v>12.888999999999999</v>
      </c>
      <c r="BY542" s="70">
        <v>0</v>
      </c>
      <c r="BZ542" s="70">
        <v>0</v>
      </c>
      <c r="CA542" s="70">
        <v>0</v>
      </c>
      <c r="CB542" s="70">
        <v>9.0109999999999992</v>
      </c>
      <c r="CC542" s="70">
        <v>3.5489999999999999</v>
      </c>
      <c r="CD542" s="70">
        <v>0</v>
      </c>
    </row>
    <row r="543" spans="1:82">
      <c r="A543" s="70" t="s">
        <v>2224</v>
      </c>
      <c r="B543" s="70">
        <v>95</v>
      </c>
      <c r="C543" s="70">
        <v>10</v>
      </c>
      <c r="D543" s="70">
        <v>6</v>
      </c>
      <c r="E543" s="70">
        <v>2013</v>
      </c>
      <c r="F543" s="70" t="s">
        <v>180</v>
      </c>
      <c r="G543" s="70" t="s">
        <v>1581</v>
      </c>
      <c r="H543" s="70" t="s">
        <v>1582</v>
      </c>
      <c r="I543" s="148"/>
      <c r="J543" s="71">
        <v>607.92494370831719</v>
      </c>
      <c r="K543" s="71">
        <v>7.1092299891569262</v>
      </c>
      <c r="L543" s="71">
        <v>20.921855542132711</v>
      </c>
      <c r="M543" s="71">
        <v>244.95410183894691</v>
      </c>
      <c r="N543" s="71">
        <v>248.0819398047208</v>
      </c>
      <c r="O543" s="71">
        <v>111.77126116619833</v>
      </c>
      <c r="P543" s="71">
        <v>49.024501509774261</v>
      </c>
      <c r="Q543" s="71">
        <v>7.3859226147269803</v>
      </c>
      <c r="R543" s="71">
        <v>0</v>
      </c>
      <c r="S543" s="71">
        <v>5.8525068317440008</v>
      </c>
      <c r="T543" s="72"/>
      <c r="U543" s="71">
        <v>21787285</v>
      </c>
      <c r="V543" s="71">
        <v>2426</v>
      </c>
      <c r="W543" s="71">
        <v>447</v>
      </c>
      <c r="X543" s="71">
        <v>41172</v>
      </c>
      <c r="Y543" s="71">
        <v>46236</v>
      </c>
      <c r="Z543" s="71">
        <v>61069</v>
      </c>
      <c r="AA543" s="71">
        <v>9814</v>
      </c>
      <c r="AB543" s="71">
        <v>95481</v>
      </c>
      <c r="AC543" s="71">
        <v>0</v>
      </c>
      <c r="AD543" s="71">
        <v>5.8525068317440008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4.2450000000000001</v>
      </c>
      <c r="BI543" s="71">
        <v>0</v>
      </c>
      <c r="BJ543" s="71">
        <v>263.18</v>
      </c>
      <c r="BK543" s="71">
        <v>0</v>
      </c>
      <c r="BL543" s="71">
        <v>186.19499999999999</v>
      </c>
      <c r="BM543" s="71">
        <v>0</v>
      </c>
      <c r="BN543" s="72"/>
      <c r="BO543" s="71">
        <v>1</v>
      </c>
      <c r="BP543" s="71">
        <v>0</v>
      </c>
      <c r="BQ543" s="71">
        <v>18</v>
      </c>
      <c r="BR543" s="71">
        <v>0</v>
      </c>
      <c r="BS543" s="71">
        <v>12</v>
      </c>
      <c r="BT543" s="71">
        <v>0</v>
      </c>
      <c r="BU543"/>
      <c r="BV543" s="70">
        <v>427.97899999999998</v>
      </c>
      <c r="BW543" s="70">
        <v>0</v>
      </c>
      <c r="BX543" s="70">
        <v>13.257999999999999</v>
      </c>
      <c r="BY543" s="70">
        <v>0</v>
      </c>
      <c r="BZ543" s="70">
        <v>0</v>
      </c>
      <c r="CA543" s="70">
        <v>0</v>
      </c>
      <c r="CB543" s="70">
        <v>8.8339999999999996</v>
      </c>
      <c r="CC543" s="70">
        <v>3.5489999999999999</v>
      </c>
      <c r="CD543" s="70">
        <v>0</v>
      </c>
    </row>
    <row r="544" spans="1:82">
      <c r="A544" s="70" t="s">
        <v>2225</v>
      </c>
      <c r="B544" s="70">
        <v>96</v>
      </c>
      <c r="C544" s="70">
        <v>11</v>
      </c>
      <c r="D544" s="70">
        <v>6</v>
      </c>
      <c r="E544" s="70">
        <v>2014</v>
      </c>
      <c r="F544" s="70" t="s">
        <v>181</v>
      </c>
      <c r="G544" s="70" t="s">
        <v>1581</v>
      </c>
      <c r="H544" s="70" t="s">
        <v>1582</v>
      </c>
      <c r="I544" s="148"/>
      <c r="J544" s="71">
        <v>616.7443158642061</v>
      </c>
      <c r="K544" s="71">
        <v>6.7993062013336818</v>
      </c>
      <c r="L544" s="71">
        <v>20.12949418841292</v>
      </c>
      <c r="M544" s="71">
        <v>254.1016400189049</v>
      </c>
      <c r="N544" s="71">
        <v>264.74342923378208</v>
      </c>
      <c r="O544" s="71">
        <v>107.952977189693</v>
      </c>
      <c r="P544" s="71">
        <v>49.60570976996582</v>
      </c>
      <c r="Q544" s="71">
        <v>7.0901379069401997</v>
      </c>
      <c r="R544" s="71">
        <v>0</v>
      </c>
      <c r="S544" s="71">
        <v>8.438676236991542</v>
      </c>
      <c r="T544" s="72"/>
      <c r="U544" s="71">
        <v>24548350</v>
      </c>
      <c r="V544" s="71">
        <v>2016</v>
      </c>
      <c r="W544" s="71">
        <v>439</v>
      </c>
      <c r="X544" s="71">
        <v>40604</v>
      </c>
      <c r="Y544" s="71">
        <v>46598</v>
      </c>
      <c r="Z544" s="71">
        <v>62122</v>
      </c>
      <c r="AA544" s="71">
        <v>9879</v>
      </c>
      <c r="AB544" s="71">
        <v>95532</v>
      </c>
      <c r="AC544" s="71">
        <v>0</v>
      </c>
      <c r="AD544" s="71">
        <v>8.438676236991542</v>
      </c>
      <c r="AE544" s="72"/>
      <c r="AF544" s="71"/>
      <c r="AG544" s="71"/>
      <c r="AH544" s="71"/>
      <c r="AI544" s="71"/>
      <c r="AJ544" s="71"/>
      <c r="AK544" s="71"/>
      <c r="AL544" s="71"/>
      <c r="AM544" s="71"/>
      <c r="AN544" s="71"/>
      <c r="AO544" s="71"/>
      <c r="AP544" s="71"/>
      <c r="AQ544" s="72"/>
      <c r="AR544" s="71">
        <v>692</v>
      </c>
      <c r="AS544" s="71">
        <v>59</v>
      </c>
      <c r="AT544" s="71">
        <v>0</v>
      </c>
      <c r="AU544" s="71">
        <v>0</v>
      </c>
      <c r="AV544" s="71">
        <v>0</v>
      </c>
      <c r="AW544" s="71">
        <v>1</v>
      </c>
      <c r="AX544" s="71"/>
      <c r="AY544" s="72"/>
      <c r="AZ544" s="71">
        <v>2698.6869999999999</v>
      </c>
      <c r="BA544" s="71">
        <v>6152</v>
      </c>
      <c r="BB544" s="71">
        <v>0</v>
      </c>
      <c r="BC544" s="71">
        <v>0</v>
      </c>
      <c r="BD544" s="71">
        <v>0</v>
      </c>
      <c r="BE544" s="71">
        <v>28.5</v>
      </c>
      <c r="BF544" s="71"/>
      <c r="BG544" s="72"/>
      <c r="BH544" s="71">
        <v>3.7160000000000002</v>
      </c>
      <c r="BI544" s="71">
        <v>0</v>
      </c>
      <c r="BJ544" s="71">
        <v>264.642</v>
      </c>
      <c r="BK544" s="71">
        <v>0</v>
      </c>
      <c r="BL544" s="71">
        <v>182.99799999999999</v>
      </c>
      <c r="BM544" s="71">
        <v>0</v>
      </c>
      <c r="BN544" s="72"/>
      <c r="BO544" s="71">
        <v>1</v>
      </c>
      <c r="BP544" s="71">
        <v>0</v>
      </c>
      <c r="BQ544" s="71">
        <v>18</v>
      </c>
      <c r="BR544" s="71">
        <v>0</v>
      </c>
      <c r="BS544" s="71">
        <v>11</v>
      </c>
      <c r="BT544" s="71">
        <v>0</v>
      </c>
      <c r="BU544"/>
      <c r="BV544" s="70">
        <v>427.93299999999999</v>
      </c>
      <c r="BW544" s="70">
        <v>0</v>
      </c>
      <c r="BX544" s="70">
        <v>13.353999999999999</v>
      </c>
      <c r="BY544" s="70">
        <v>0</v>
      </c>
      <c r="BZ544" s="70">
        <v>0</v>
      </c>
      <c r="CA544" s="70">
        <v>0</v>
      </c>
      <c r="CB544" s="70">
        <v>10.069000000000001</v>
      </c>
      <c r="CC544" s="70">
        <v>0</v>
      </c>
      <c r="CD544" s="70">
        <v>0</v>
      </c>
    </row>
    <row r="545" spans="1:82">
      <c r="A545" s="70" t="s">
        <v>2226</v>
      </c>
      <c r="B545" s="70">
        <v>97</v>
      </c>
      <c r="C545" s="70">
        <v>12</v>
      </c>
      <c r="D545" s="70">
        <v>6</v>
      </c>
      <c r="E545" s="70">
        <v>2015</v>
      </c>
      <c r="F545" s="70" t="s">
        <v>182</v>
      </c>
      <c r="G545" s="70" t="s">
        <v>1581</v>
      </c>
      <c r="H545" s="70" t="s">
        <v>1582</v>
      </c>
      <c r="I545" s="148"/>
      <c r="J545" s="71">
        <v>601.34296917368249</v>
      </c>
      <c r="K545" s="71">
        <v>6.5198278402429937</v>
      </c>
      <c r="L545" s="71">
        <v>21.188392617283299</v>
      </c>
      <c r="M545" s="71">
        <v>245.86184588562111</v>
      </c>
      <c r="N545" s="71">
        <v>247.15752649106139</v>
      </c>
      <c r="O545" s="71">
        <v>106.97386462430805</v>
      </c>
      <c r="P545" s="71">
        <v>50.514277422396376</v>
      </c>
      <c r="Q545" s="71">
        <v>6.9691957989315103</v>
      </c>
      <c r="R545" s="71">
        <v>0</v>
      </c>
      <c r="S545" s="71">
        <v>8.4922779196398004</v>
      </c>
      <c r="T545" s="72"/>
      <c r="U545" s="71">
        <v>23997813</v>
      </c>
      <c r="V545" s="71">
        <v>2016</v>
      </c>
      <c r="W545" s="71">
        <v>439</v>
      </c>
      <c r="X545" s="71">
        <v>40604</v>
      </c>
      <c r="Y545" s="71">
        <v>47265</v>
      </c>
      <c r="Z545" s="71">
        <v>62151</v>
      </c>
      <c r="AA545" s="71">
        <v>10052</v>
      </c>
      <c r="AB545" s="71">
        <v>95923</v>
      </c>
      <c r="AC545" s="71">
        <v>0</v>
      </c>
      <c r="AD545" s="71">
        <v>8.4922779196398004</v>
      </c>
      <c r="AE545" s="72"/>
      <c r="AF545" s="71">
        <v>185198335.9003588</v>
      </c>
      <c r="AG545" s="71">
        <v>4343638.8417709284</v>
      </c>
      <c r="AH545" s="71">
        <v>2739698.668745161</v>
      </c>
      <c r="AI545" s="71">
        <v>258244735.59204531</v>
      </c>
      <c r="AJ545" s="71">
        <v>209338935.8586092</v>
      </c>
      <c r="AK545" s="71">
        <v>0</v>
      </c>
      <c r="AL545" s="71">
        <v>0</v>
      </c>
      <c r="AM545" s="71">
        <v>13145844.768148869</v>
      </c>
      <c r="AN545" s="71">
        <v>0</v>
      </c>
      <c r="AO545" s="71">
        <v>0</v>
      </c>
      <c r="AP545" s="71">
        <v>673011189.62967825</v>
      </c>
      <c r="AQ545" s="72"/>
      <c r="AR545" s="71">
        <v>755</v>
      </c>
      <c r="AS545" s="71">
        <v>94</v>
      </c>
      <c r="AT545" s="71">
        <v>0</v>
      </c>
      <c r="AU545" s="71">
        <v>0</v>
      </c>
      <c r="AV545" s="71">
        <v>0</v>
      </c>
      <c r="AW545" s="71">
        <v>1</v>
      </c>
      <c r="AX545" s="71"/>
      <c r="AY545" s="72"/>
      <c r="AZ545" s="71">
        <v>3032.0520000000001</v>
      </c>
      <c r="BA545" s="71">
        <v>14168</v>
      </c>
      <c r="BB545" s="71">
        <v>0</v>
      </c>
      <c r="BC545" s="71">
        <v>0</v>
      </c>
      <c r="BD545" s="71">
        <v>0</v>
      </c>
      <c r="BE545" s="71">
        <v>28.5</v>
      </c>
      <c r="BF545" s="71"/>
      <c r="BG545" s="72"/>
      <c r="BH545" s="71">
        <v>4.415</v>
      </c>
      <c r="BI545" s="71">
        <v>0</v>
      </c>
      <c r="BJ545" s="71">
        <v>271.46499999999997</v>
      </c>
      <c r="BK545" s="71">
        <v>0</v>
      </c>
      <c r="BL545" s="71">
        <v>184.75699999999998</v>
      </c>
      <c r="BM545" s="71">
        <v>0</v>
      </c>
      <c r="BN545" s="72"/>
      <c r="BO545" s="71">
        <v>1</v>
      </c>
      <c r="BP545" s="71">
        <v>0</v>
      </c>
      <c r="BQ545" s="71">
        <v>18</v>
      </c>
      <c r="BR545" s="71">
        <v>0</v>
      </c>
      <c r="BS545" s="71">
        <v>11</v>
      </c>
      <c r="BT545" s="71">
        <v>0</v>
      </c>
      <c r="BU545"/>
      <c r="BV545" s="70">
        <v>425.90800000000002</v>
      </c>
      <c r="BW545" s="70">
        <v>0</v>
      </c>
      <c r="BX545" s="70">
        <v>13.68</v>
      </c>
      <c r="BY545" s="70">
        <v>0</v>
      </c>
      <c r="BZ545" s="70">
        <v>0</v>
      </c>
      <c r="CA545" s="70">
        <v>1.542</v>
      </c>
      <c r="CB545" s="70">
        <v>15.3</v>
      </c>
      <c r="CC545" s="70">
        <v>4.2069999999999999</v>
      </c>
      <c r="CD545" s="70">
        <v>0</v>
      </c>
    </row>
    <row r="546" spans="1:82">
      <c r="A546" s="70" t="s">
        <v>2227</v>
      </c>
      <c r="B546" s="70">
        <v>98</v>
      </c>
      <c r="C546" s="70">
        <v>13</v>
      </c>
      <c r="D546" s="70">
        <v>6</v>
      </c>
      <c r="E546" s="70">
        <v>2016</v>
      </c>
      <c r="F546" s="70" t="s">
        <v>155</v>
      </c>
      <c r="G546" s="70" t="s">
        <v>1581</v>
      </c>
      <c r="H546" s="70" t="s">
        <v>1582</v>
      </c>
      <c r="I546" s="148"/>
      <c r="J546" s="71">
        <v>646.41321897535579</v>
      </c>
      <c r="K546" s="71">
        <v>6.1500105441780493</v>
      </c>
      <c r="L546" s="71">
        <v>22.784899309676241</v>
      </c>
      <c r="M546" s="71">
        <v>210.79801933767379</v>
      </c>
      <c r="N546" s="71">
        <v>254.72495640077199</v>
      </c>
      <c r="O546" s="71">
        <v>108.31028165292325</v>
      </c>
      <c r="P546" s="71">
        <v>52.216684625350538</v>
      </c>
      <c r="Q546" s="71">
        <v>6.8109051816457429</v>
      </c>
      <c r="R546" s="71">
        <v>0</v>
      </c>
      <c r="S546" s="71">
        <v>8.1883185089000001</v>
      </c>
      <c r="T546" s="72"/>
      <c r="U546" s="71">
        <v>24554720</v>
      </c>
      <c r="V546" s="71">
        <v>2016</v>
      </c>
      <c r="W546" s="71">
        <v>439</v>
      </c>
      <c r="X546" s="71">
        <v>40604</v>
      </c>
      <c r="Y546" s="71">
        <v>47901</v>
      </c>
      <c r="Z546" s="71">
        <v>63701</v>
      </c>
      <c r="AA546" s="71">
        <v>10747</v>
      </c>
      <c r="AB546" s="71">
        <v>96428</v>
      </c>
      <c r="AC546" s="71">
        <v>0</v>
      </c>
      <c r="AD546" s="71">
        <v>8.1883185089000001</v>
      </c>
      <c r="AE546" s="72"/>
      <c r="AF546" s="71">
        <v>202564061.8381421</v>
      </c>
      <c r="AG546" s="71">
        <v>4140376.1370207272</v>
      </c>
      <c r="AH546" s="71">
        <v>2322029.6220652438</v>
      </c>
      <c r="AI546" s="71">
        <v>257779734.3206526</v>
      </c>
      <c r="AJ546" s="71">
        <v>210732320.39700791</v>
      </c>
      <c r="AK546" s="71">
        <v>0</v>
      </c>
      <c r="AL546" s="71">
        <v>0</v>
      </c>
      <c r="AM546" s="71">
        <v>13225319.699207289</v>
      </c>
      <c r="AN546" s="71">
        <v>0</v>
      </c>
      <c r="AO546" s="71">
        <v>0</v>
      </c>
      <c r="AP546" s="71">
        <v>690763842.0140959</v>
      </c>
      <c r="AQ546" s="72"/>
      <c r="AR546" s="71">
        <v>782</v>
      </c>
      <c r="AS546" s="71">
        <v>102</v>
      </c>
      <c r="AT546" s="71">
        <v>0</v>
      </c>
      <c r="AU546" s="71">
        <v>0</v>
      </c>
      <c r="AV546" s="71">
        <v>0</v>
      </c>
      <c r="AW546" s="71">
        <v>1</v>
      </c>
      <c r="AX546" s="71"/>
      <c r="AY546" s="72"/>
      <c r="AZ546" s="71">
        <v>3166.8519999999999</v>
      </c>
      <c r="BA546" s="71">
        <v>18242.900000000001</v>
      </c>
      <c r="BB546" s="71">
        <v>0</v>
      </c>
      <c r="BC546" s="71">
        <v>0</v>
      </c>
      <c r="BD546" s="71">
        <v>0</v>
      </c>
      <c r="BE546" s="71">
        <v>28.5</v>
      </c>
      <c r="BF546" s="71"/>
      <c r="BG546" s="72"/>
      <c r="BH546" s="71">
        <v>5.282</v>
      </c>
      <c r="BI546" s="71">
        <v>0</v>
      </c>
      <c r="BJ546" s="71">
        <v>239.78</v>
      </c>
      <c r="BK546" s="71">
        <v>0</v>
      </c>
      <c r="BL546" s="71">
        <v>178.31700000000001</v>
      </c>
      <c r="BM546" s="71">
        <v>0</v>
      </c>
      <c r="BN546" s="72"/>
      <c r="BO546" s="71">
        <v>1</v>
      </c>
      <c r="BP546" s="71">
        <v>0</v>
      </c>
      <c r="BQ546" s="71">
        <v>19</v>
      </c>
      <c r="BR546" s="71">
        <v>0</v>
      </c>
      <c r="BS546" s="71">
        <v>12</v>
      </c>
      <c r="BT546" s="71">
        <v>0</v>
      </c>
      <c r="BU546"/>
      <c r="BV546" s="70">
        <v>410.59899999999999</v>
      </c>
      <c r="BW546" s="70">
        <v>0</v>
      </c>
      <c r="BX546" s="70">
        <v>12.78</v>
      </c>
      <c r="BY546" s="70">
        <v>0</v>
      </c>
      <c r="BZ546" s="70">
        <v>0</v>
      </c>
      <c r="CA546" s="70">
        <v>0</v>
      </c>
      <c r="CB546" s="70">
        <v>0</v>
      </c>
      <c r="CC546" s="70">
        <v>0</v>
      </c>
      <c r="CD546" s="70">
        <v>0</v>
      </c>
    </row>
    <row r="547" spans="1:82">
      <c r="A547" s="70" t="s">
        <v>2228</v>
      </c>
      <c r="B547" s="70">
        <v>99</v>
      </c>
      <c r="C547" s="70">
        <v>14</v>
      </c>
      <c r="D547" s="70">
        <v>6</v>
      </c>
      <c r="E547" s="70">
        <v>2017</v>
      </c>
      <c r="F547" s="70" t="s">
        <v>156</v>
      </c>
      <c r="G547" s="70" t="s">
        <v>1581</v>
      </c>
      <c r="H547" s="70" t="s">
        <v>1582</v>
      </c>
      <c r="I547" s="148"/>
      <c r="J547" s="71">
        <v>686.05806281550565</v>
      </c>
      <c r="K547" s="71">
        <v>6.2843899472729499</v>
      </c>
      <c r="L547" s="71">
        <v>20.568157710253729</v>
      </c>
      <c r="M547" s="71">
        <v>211.36505978823152</v>
      </c>
      <c r="N547" s="71">
        <v>252.96811833083788</v>
      </c>
      <c r="O547" s="71">
        <v>109.42973204004805</v>
      </c>
      <c r="P547" s="71">
        <v>53.638454124764294</v>
      </c>
      <c r="Q547" s="71">
        <v>6.614505947474</v>
      </c>
      <c r="R547" s="71">
        <v>0</v>
      </c>
      <c r="S547" s="71">
        <v>7.1018991645600007</v>
      </c>
      <c r="T547" s="72"/>
      <c r="U547" s="71">
        <v>25643215</v>
      </c>
      <c r="V547" s="71">
        <v>2016</v>
      </c>
      <c r="W547" s="71">
        <v>439</v>
      </c>
      <c r="X547" s="71">
        <v>40604</v>
      </c>
      <c r="Y547" s="71">
        <v>48613</v>
      </c>
      <c r="Z547" s="71">
        <v>65427</v>
      </c>
      <c r="AA547" s="71">
        <v>11110</v>
      </c>
      <c r="AB547" s="71">
        <v>96841</v>
      </c>
      <c r="AC547" s="71">
        <v>0</v>
      </c>
      <c r="AD547" s="71">
        <v>7.1018991645600007</v>
      </c>
      <c r="AE547" s="72"/>
      <c r="AF547" s="71">
        <v>207870911.32478061</v>
      </c>
      <c r="AG547" s="71">
        <v>4152406.1993142618</v>
      </c>
      <c r="AH547" s="71">
        <v>2836604.861457211</v>
      </c>
      <c r="AI547" s="71">
        <v>251402101.4305543</v>
      </c>
      <c r="AJ547" s="71">
        <v>193932500.1023685</v>
      </c>
      <c r="AK547" s="71">
        <v>0</v>
      </c>
      <c r="AL547" s="71">
        <v>0</v>
      </c>
      <c r="AM547" s="71">
        <v>13302746.236750729</v>
      </c>
      <c r="AN547" s="71">
        <v>0</v>
      </c>
      <c r="AO547" s="71">
        <v>0</v>
      </c>
      <c r="AP547" s="71">
        <v>673497270.15522563</v>
      </c>
      <c r="AQ547" s="72"/>
      <c r="AR547" s="71">
        <v>807</v>
      </c>
      <c r="AS547" s="71">
        <v>115</v>
      </c>
      <c r="AT547" s="71">
        <v>0</v>
      </c>
      <c r="AU547" s="71">
        <v>0</v>
      </c>
      <c r="AV547" s="71">
        <v>0</v>
      </c>
      <c r="AW547" s="71">
        <v>1</v>
      </c>
      <c r="AX547" s="71"/>
      <c r="AY547" s="72"/>
      <c r="AZ547" s="71">
        <v>3313.8119999999999</v>
      </c>
      <c r="BA547" s="71">
        <v>49635.199999999997</v>
      </c>
      <c r="BB547" s="71">
        <v>0</v>
      </c>
      <c r="BC547" s="71">
        <v>0</v>
      </c>
      <c r="BD547" s="71">
        <v>0</v>
      </c>
      <c r="BE547" s="71">
        <v>28.5</v>
      </c>
      <c r="BF547" s="71"/>
      <c r="BG547" s="72"/>
      <c r="BH547" s="71">
        <v>5.0060000000000002</v>
      </c>
      <c r="BI547" s="71">
        <v>0</v>
      </c>
      <c r="BJ547" s="71">
        <v>220.40899999999999</v>
      </c>
      <c r="BK547" s="71">
        <v>0</v>
      </c>
      <c r="BL547" s="71">
        <v>178.05599999999998</v>
      </c>
      <c r="BM547" s="71">
        <v>0</v>
      </c>
      <c r="BN547" s="72"/>
      <c r="BO547" s="71">
        <v>1</v>
      </c>
      <c r="BP547" s="71">
        <v>0</v>
      </c>
      <c r="BQ547" s="71">
        <v>18</v>
      </c>
      <c r="BR547" s="71">
        <v>0</v>
      </c>
      <c r="BS547" s="71">
        <v>13</v>
      </c>
      <c r="BT547" s="71">
        <v>0</v>
      </c>
      <c r="BU547"/>
      <c r="BV547" s="70">
        <v>389.92</v>
      </c>
      <c r="BW547" s="70">
        <v>0</v>
      </c>
      <c r="BX547" s="70">
        <v>13.551</v>
      </c>
      <c r="BY547" s="70">
        <v>0</v>
      </c>
      <c r="BZ547" s="70">
        <v>0</v>
      </c>
      <c r="CA547" s="70">
        <v>0</v>
      </c>
      <c r="CB547" s="70">
        <v>0</v>
      </c>
      <c r="CC547" s="70">
        <v>0</v>
      </c>
      <c r="CD547" s="70">
        <v>0</v>
      </c>
    </row>
    <row r="548" spans="1:82">
      <c r="A548" s="70" t="s">
        <v>2229</v>
      </c>
      <c r="B548" s="70">
        <v>100</v>
      </c>
      <c r="C548" s="70">
        <v>15</v>
      </c>
      <c r="D548" s="70">
        <v>6</v>
      </c>
      <c r="E548" s="70">
        <v>2018</v>
      </c>
      <c r="F548" s="70" t="s">
        <v>183</v>
      </c>
      <c r="G548" s="70" t="s">
        <v>1581</v>
      </c>
      <c r="H548" s="70" t="s">
        <v>1582</v>
      </c>
      <c r="I548" s="148"/>
      <c r="J548" s="71">
        <v>649.00137787872563</v>
      </c>
      <c r="K548" s="71">
        <v>5.8490648880348024</v>
      </c>
      <c r="L548" s="71">
        <v>18.868635447974572</v>
      </c>
      <c r="M548" s="71">
        <v>212.40752840719207</v>
      </c>
      <c r="N548" s="71">
        <v>235.69660962860959</v>
      </c>
      <c r="O548" s="71">
        <v>110.8053754046323</v>
      </c>
      <c r="P548" s="71">
        <v>54.548049541806833</v>
      </c>
      <c r="Q548" s="71">
        <v>6.1518070687155104</v>
      </c>
      <c r="R548" s="71">
        <v>0</v>
      </c>
      <c r="S548" s="71">
        <v>6.51053624606112</v>
      </c>
      <c r="T548" s="72"/>
      <c r="U548" s="71">
        <v>25346872</v>
      </c>
      <c r="V548" s="71">
        <v>2016</v>
      </c>
      <c r="W548" s="71">
        <v>439</v>
      </c>
      <c r="X548" s="71">
        <v>40604</v>
      </c>
      <c r="Y548" s="71">
        <v>49196</v>
      </c>
      <c r="Z548" s="71">
        <v>67518</v>
      </c>
      <c r="AA548" s="71">
        <v>11412</v>
      </c>
      <c r="AB548" s="71">
        <v>97061</v>
      </c>
      <c r="AC548" s="71">
        <v>0</v>
      </c>
      <c r="AD548" s="71">
        <v>6.51053624606112</v>
      </c>
      <c r="AE548" s="72"/>
      <c r="AF548" s="71">
        <v>206254433.81724569</v>
      </c>
      <c r="AG548" s="71">
        <v>3756934.2640078859</v>
      </c>
      <c r="AH548" s="71">
        <v>2673500.4309521369</v>
      </c>
      <c r="AI548" s="71">
        <v>256984300.19180581</v>
      </c>
      <c r="AJ548" s="71">
        <v>182311817.53451821</v>
      </c>
      <c r="AK548" s="71">
        <v>0</v>
      </c>
      <c r="AL548" s="71">
        <v>0</v>
      </c>
      <c r="AM548" s="71">
        <v>13360554.456783351</v>
      </c>
      <c r="AN548" s="71">
        <v>0</v>
      </c>
      <c r="AO548" s="71">
        <v>0</v>
      </c>
      <c r="AP548" s="71">
        <v>665341540.6953131</v>
      </c>
      <c r="AQ548" s="72"/>
      <c r="AR548" s="71">
        <v>840</v>
      </c>
      <c r="AS548" s="71">
        <v>119</v>
      </c>
      <c r="AT548" s="71">
        <v>0</v>
      </c>
      <c r="AU548" s="71">
        <v>0</v>
      </c>
      <c r="AV548" s="71">
        <v>0</v>
      </c>
      <c r="AW548" s="71">
        <v>1</v>
      </c>
      <c r="AX548" s="71"/>
      <c r="AY548" s="72"/>
      <c r="AZ548" s="71">
        <v>3478.9719999999993</v>
      </c>
      <c r="BA548" s="71">
        <v>54024</v>
      </c>
      <c r="BB548" s="71">
        <v>0</v>
      </c>
      <c r="BC548" s="71">
        <v>0</v>
      </c>
      <c r="BD548" s="71">
        <v>0</v>
      </c>
      <c r="BE548" s="71">
        <v>28.5</v>
      </c>
      <c r="BF548" s="71"/>
      <c r="BG548" s="72"/>
      <c r="BH548" s="71">
        <v>4.4960000000000004</v>
      </c>
      <c r="BI548" s="71">
        <v>0</v>
      </c>
      <c r="BJ548" s="71">
        <v>224.26</v>
      </c>
      <c r="BK548" s="71">
        <v>0</v>
      </c>
      <c r="BL548" s="71">
        <v>167.351</v>
      </c>
      <c r="BM548" s="71">
        <v>0</v>
      </c>
      <c r="BN548" s="72"/>
      <c r="BO548" s="71">
        <v>1</v>
      </c>
      <c r="BP548" s="71">
        <v>0</v>
      </c>
      <c r="BQ548" s="71">
        <v>18</v>
      </c>
      <c r="BR548" s="71">
        <v>0</v>
      </c>
      <c r="BS548" s="71">
        <v>11</v>
      </c>
      <c r="BT548" s="71">
        <v>0</v>
      </c>
      <c r="BU548"/>
      <c r="BV548" s="70">
        <v>382.76400000000001</v>
      </c>
      <c r="BW548" s="70">
        <v>0</v>
      </c>
      <c r="BX548" s="70">
        <v>13.343</v>
      </c>
      <c r="BY548" s="70">
        <v>0</v>
      </c>
      <c r="BZ548" s="70">
        <v>0</v>
      </c>
      <c r="CA548" s="70">
        <v>0</v>
      </c>
      <c r="CB548" s="70">
        <v>0</v>
      </c>
      <c r="CC548" s="70">
        <v>0</v>
      </c>
      <c r="CD548" s="70">
        <v>0</v>
      </c>
    </row>
    <row r="549" spans="1:82">
      <c r="A549" s="70" t="s">
        <v>2230</v>
      </c>
      <c r="B549" s="70">
        <v>101</v>
      </c>
      <c r="C549" s="70">
        <v>16</v>
      </c>
      <c r="D549" s="70">
        <v>6</v>
      </c>
      <c r="E549" s="70">
        <v>2019</v>
      </c>
      <c r="F549" s="70" t="s">
        <v>158</v>
      </c>
      <c r="G549" s="70" t="s">
        <v>1581</v>
      </c>
      <c r="H549" s="70" t="s">
        <v>1582</v>
      </c>
      <c r="I549" s="148"/>
      <c r="J549" s="71">
        <v>593.17787075725903</v>
      </c>
      <c r="K549" s="71">
        <v>5.4275015189411224</v>
      </c>
      <c r="L549" s="71">
        <v>18.953173372968493</v>
      </c>
      <c r="M549" s="71">
        <v>190.54884021128387</v>
      </c>
      <c r="N549" s="71">
        <v>242.90471164708671</v>
      </c>
      <c r="O549" s="71">
        <v>110.86512849424145</v>
      </c>
      <c r="P549" s="71">
        <v>52.922285128736981</v>
      </c>
      <c r="Q549" s="71">
        <v>6.0199553369537897</v>
      </c>
      <c r="R549" s="71">
        <v>0</v>
      </c>
      <c r="S549" s="71">
        <v>8.3373981626599996</v>
      </c>
      <c r="T549" s="72"/>
      <c r="U549" s="71">
        <v>24370178</v>
      </c>
      <c r="V549" s="71">
        <v>2016</v>
      </c>
      <c r="W549" s="71">
        <v>439</v>
      </c>
      <c r="X549" s="71">
        <v>40604</v>
      </c>
      <c r="Y549" s="71">
        <v>50082</v>
      </c>
      <c r="Z549" s="71">
        <v>69409</v>
      </c>
      <c r="AA549" s="71">
        <v>10989</v>
      </c>
      <c r="AB549" s="71">
        <v>97552</v>
      </c>
      <c r="AC549" s="71">
        <v>0</v>
      </c>
      <c r="AD549" s="71">
        <v>8.3373981626599996</v>
      </c>
      <c r="AE549" s="72"/>
      <c r="AF549" s="71">
        <v>194591730.9917936</v>
      </c>
      <c r="AG549" s="71">
        <v>3755821.7303348011</v>
      </c>
      <c r="AH549" s="71">
        <v>2886581.8850986408</v>
      </c>
      <c r="AI549" s="71">
        <v>251823280.57707071</v>
      </c>
      <c r="AJ549" s="71">
        <v>195774173.52512249</v>
      </c>
      <c r="AK549" s="71">
        <v>0</v>
      </c>
      <c r="AL549" s="71">
        <v>0</v>
      </c>
      <c r="AM549" s="71">
        <v>13285848.02893718</v>
      </c>
      <c r="AN549" s="71">
        <v>0</v>
      </c>
      <c r="AO549" s="71">
        <v>0</v>
      </c>
      <c r="AP549" s="71">
        <v>662117436.73835754</v>
      </c>
      <c r="AQ549" s="72"/>
      <c r="AR549" s="71">
        <v>895</v>
      </c>
      <c r="AS549" s="71">
        <v>196</v>
      </c>
      <c r="AT549" s="71">
        <v>0</v>
      </c>
      <c r="AU549" s="71">
        <v>0</v>
      </c>
      <c r="AV549" s="71">
        <v>0</v>
      </c>
      <c r="AW549" s="71">
        <v>1</v>
      </c>
      <c r="AX549" s="71"/>
      <c r="AY549" s="72"/>
      <c r="AZ549" s="71">
        <v>3790.672</v>
      </c>
      <c r="BA549" s="71">
        <v>60115.9</v>
      </c>
      <c r="BB549" s="71">
        <v>0</v>
      </c>
      <c r="BC549" s="71">
        <v>0</v>
      </c>
      <c r="BD549" s="71">
        <v>0</v>
      </c>
      <c r="BE549" s="71">
        <v>28.5</v>
      </c>
      <c r="BF549" s="71"/>
      <c r="BG549" s="72"/>
      <c r="BH549" s="71">
        <v>4.1559999999999997</v>
      </c>
      <c r="BI549" s="71">
        <v>0</v>
      </c>
      <c r="BJ549" s="71">
        <v>216.80699999999999</v>
      </c>
      <c r="BK549" s="71">
        <v>0</v>
      </c>
      <c r="BL549" s="71">
        <v>168.64099999999999</v>
      </c>
      <c r="BM549" s="71">
        <v>0</v>
      </c>
      <c r="BN549" s="72"/>
      <c r="BO549" s="71">
        <v>1</v>
      </c>
      <c r="BP549" s="71">
        <v>0</v>
      </c>
      <c r="BQ549" s="71">
        <v>17</v>
      </c>
      <c r="BR549" s="71">
        <v>0</v>
      </c>
      <c r="BS549" s="71">
        <v>10</v>
      </c>
      <c r="BT549" s="71">
        <v>0</v>
      </c>
      <c r="BU549"/>
      <c r="BV549" s="70">
        <v>375.755</v>
      </c>
      <c r="BW549" s="70">
        <v>0</v>
      </c>
      <c r="BX549" s="70">
        <v>13.849</v>
      </c>
      <c r="BY549" s="70">
        <v>0</v>
      </c>
      <c r="BZ549" s="70">
        <v>0</v>
      </c>
      <c r="CA549" s="70">
        <v>0</v>
      </c>
      <c r="CB549" s="70">
        <v>0</v>
      </c>
      <c r="CC549" s="70">
        <v>0</v>
      </c>
      <c r="CD549" s="70">
        <v>0</v>
      </c>
    </row>
    <row r="550" spans="1:82">
      <c r="A550" s="70" t="s">
        <v>2231</v>
      </c>
      <c r="B550" s="70">
        <v>102</v>
      </c>
      <c r="C550" s="70">
        <v>17</v>
      </c>
      <c r="D550" s="70">
        <v>6</v>
      </c>
      <c r="E550" s="70">
        <v>2020</v>
      </c>
      <c r="F550" s="70" t="s">
        <v>159</v>
      </c>
      <c r="G550" s="70" t="s">
        <v>1581</v>
      </c>
      <c r="H550" s="70" t="s">
        <v>1582</v>
      </c>
      <c r="I550" s="148"/>
      <c r="J550" s="71">
        <v>499.6821261888104</v>
      </c>
      <c r="K550" s="71">
        <v>6.9575908609957562</v>
      </c>
      <c r="L550" s="71">
        <v>35.809216948153868</v>
      </c>
      <c r="M550" s="71">
        <v>198.47029542084738</v>
      </c>
      <c r="N550" s="71">
        <v>225.87215290740508</v>
      </c>
      <c r="O550" s="71">
        <v>95.109941012917304</v>
      </c>
      <c r="P550" s="71">
        <v>50.715030359926914</v>
      </c>
      <c r="Q550" s="71">
        <v>5.7747311711370104</v>
      </c>
      <c r="R550" s="71">
        <v>0</v>
      </c>
      <c r="S550" s="71">
        <v>8.731689191400001</v>
      </c>
      <c r="T550" s="72"/>
      <c r="U550" s="71">
        <v>23271419</v>
      </c>
      <c r="V550" s="71">
        <v>2391</v>
      </c>
      <c r="W550" s="71">
        <v>737</v>
      </c>
      <c r="X550" s="71">
        <v>44473</v>
      </c>
      <c r="Y550" s="71">
        <v>50810</v>
      </c>
      <c r="Z550" s="71">
        <v>67963</v>
      </c>
      <c r="AA550" s="71">
        <v>11193</v>
      </c>
      <c r="AB550" s="71">
        <v>97942</v>
      </c>
      <c r="AC550" s="71">
        <v>0</v>
      </c>
      <c r="AD550" s="71">
        <v>8.731689191400001</v>
      </c>
      <c r="AE550" s="72"/>
      <c r="AF550" s="71">
        <v>181701085.41442439</v>
      </c>
      <c r="AG550" s="71">
        <v>4457732.6109372359</v>
      </c>
      <c r="AH550" s="71">
        <v>5251360.3629417066</v>
      </c>
      <c r="AI550" s="71">
        <v>255349808.37909496</v>
      </c>
      <c r="AJ550" s="71">
        <v>208650646.16243199</v>
      </c>
      <c r="AK550" s="71"/>
      <c r="AL550" s="71"/>
      <c r="AM550" s="71">
        <v>12782519.158315768</v>
      </c>
      <c r="AN550" s="71"/>
      <c r="AO550" s="71"/>
      <c r="AP550" s="71">
        <v>668193152.08814609</v>
      </c>
      <c r="AQ550" s="72"/>
      <c r="AR550" s="71">
        <v>951</v>
      </c>
      <c r="AS550" s="71">
        <v>241</v>
      </c>
      <c r="AT550" s="71">
        <v>0</v>
      </c>
      <c r="AU550" s="71">
        <v>0</v>
      </c>
      <c r="AV550" s="71">
        <v>0</v>
      </c>
      <c r="AW550" s="71">
        <v>1</v>
      </c>
      <c r="AX550" s="71"/>
      <c r="AY550" s="72"/>
      <c r="AZ550" s="71">
        <v>4153.622000000003</v>
      </c>
      <c r="BA550" s="71">
        <v>66197.400000000023</v>
      </c>
      <c r="BB550" s="71">
        <v>0</v>
      </c>
      <c r="BC550" s="71">
        <v>0</v>
      </c>
      <c r="BD550" s="71">
        <v>0</v>
      </c>
      <c r="BE550" s="71">
        <v>28.5</v>
      </c>
      <c r="BF550" s="71"/>
      <c r="BG550" s="72"/>
      <c r="BH550" s="71">
        <v>4.4589999999999996</v>
      </c>
      <c r="BI550" s="71">
        <v>0</v>
      </c>
      <c r="BJ550" s="71">
        <v>194.81800000000001</v>
      </c>
      <c r="BK550" s="71">
        <v>0</v>
      </c>
      <c r="BL550" s="71">
        <v>154.06700000000001</v>
      </c>
      <c r="BM550" s="71">
        <v>0</v>
      </c>
      <c r="BN550" s="72"/>
      <c r="BO550" s="71">
        <v>1</v>
      </c>
      <c r="BP550" s="71">
        <v>0</v>
      </c>
      <c r="BQ550" s="71">
        <v>17</v>
      </c>
      <c r="BR550" s="71">
        <v>0</v>
      </c>
      <c r="BS550" s="71">
        <v>10</v>
      </c>
      <c r="BT550" s="71">
        <v>0</v>
      </c>
      <c r="BU550"/>
      <c r="BV550" s="70">
        <v>340.767</v>
      </c>
      <c r="BW550" s="70">
        <v>0</v>
      </c>
      <c r="BX550" s="70">
        <v>12.577</v>
      </c>
      <c r="BY550" s="70">
        <v>0</v>
      </c>
      <c r="BZ550" s="70">
        <v>0</v>
      </c>
      <c r="CA550" s="70">
        <v>0</v>
      </c>
      <c r="CB550" s="70">
        <v>0</v>
      </c>
      <c r="CC550" s="70">
        <v>0</v>
      </c>
      <c r="CD550" s="70">
        <v>0</v>
      </c>
    </row>
    <row r="551" spans="1:82">
      <c r="A551" s="70" t="s">
        <v>2232</v>
      </c>
      <c r="B551" s="70">
        <v>102</v>
      </c>
      <c r="C551" s="70">
        <v>18</v>
      </c>
      <c r="D551" s="70">
        <v>6</v>
      </c>
      <c r="E551" s="70">
        <v>2021</v>
      </c>
      <c r="F551" s="70" t="s">
        <v>160</v>
      </c>
      <c r="G551" s="70" t="s">
        <v>1581</v>
      </c>
      <c r="H551" s="70" t="s">
        <v>1582</v>
      </c>
      <c r="I551" s="148"/>
      <c r="J551" s="71">
        <v>509.41466318254561</v>
      </c>
      <c r="K551" s="71">
        <v>6.702091307619594</v>
      </c>
      <c r="L551" s="71">
        <v>32.679095471365244</v>
      </c>
      <c r="M551" s="71">
        <v>201.56970555527749</v>
      </c>
      <c r="N551" s="71">
        <v>223.81538860044066</v>
      </c>
      <c r="O551" s="71">
        <v>93.314177506221753</v>
      </c>
      <c r="P551" s="71">
        <v>53.431367258819755</v>
      </c>
      <c r="Q551" s="71">
        <v>5.7053545864478599</v>
      </c>
      <c r="R551" s="71">
        <v>0</v>
      </c>
      <c r="S551" s="71">
        <v>12.566098415200001</v>
      </c>
      <c r="T551" s="72"/>
      <c r="U551" s="71">
        <v>24363626</v>
      </c>
      <c r="V551" s="71">
        <v>2391</v>
      </c>
      <c r="W551" s="71">
        <v>737</v>
      </c>
      <c r="X551" s="71">
        <v>44473</v>
      </c>
      <c r="Y551" s="71">
        <v>50961</v>
      </c>
      <c r="Z551" s="71">
        <v>68657</v>
      </c>
      <c r="AA551" s="71">
        <v>11499</v>
      </c>
      <c r="AB551" s="71">
        <v>97716</v>
      </c>
      <c r="AC551" s="71">
        <v>0</v>
      </c>
      <c r="AD551" s="71">
        <v>12.566098415200001</v>
      </c>
      <c r="AE551" s="72"/>
      <c r="AF551" s="71">
        <v>186614888.18898439</v>
      </c>
      <c r="AG551" s="71">
        <v>4534710.655983706</v>
      </c>
      <c r="AH551" s="71">
        <v>4708150.1755451849</v>
      </c>
      <c r="AI551" s="71">
        <v>280194433.37643027</v>
      </c>
      <c r="AJ551" s="71">
        <v>203854388.80364251</v>
      </c>
      <c r="AK551" s="71">
        <v>0</v>
      </c>
      <c r="AL551" s="71">
        <v>0</v>
      </c>
      <c r="AM551" s="71">
        <v>12826582.06102727</v>
      </c>
      <c r="AN551" s="71">
        <v>0</v>
      </c>
      <c r="AO551" s="71">
        <v>0</v>
      </c>
      <c r="AP551" s="71">
        <v>692733153.26161337</v>
      </c>
      <c r="AQ551" s="72"/>
      <c r="AR551" s="71">
        <v>1011</v>
      </c>
      <c r="AS551" s="71">
        <v>245</v>
      </c>
      <c r="AT551" s="71">
        <v>0</v>
      </c>
      <c r="AU551" s="71">
        <v>0</v>
      </c>
      <c r="AV551" s="71">
        <v>0</v>
      </c>
      <c r="AW551" s="71">
        <v>1</v>
      </c>
      <c r="AX551" s="71"/>
      <c r="AY551" s="72"/>
      <c r="AZ551" s="71">
        <v>4573.341000000004</v>
      </c>
      <c r="BA551" s="71">
        <v>69595.900000000023</v>
      </c>
      <c r="BB551" s="71">
        <v>0</v>
      </c>
      <c r="BC551" s="71">
        <v>0</v>
      </c>
      <c r="BD551" s="71">
        <v>0</v>
      </c>
      <c r="BE551" s="71">
        <v>28.5</v>
      </c>
      <c r="BF551" s="71"/>
      <c r="BG551" s="72"/>
      <c r="BH551" s="71">
        <v>4.931</v>
      </c>
      <c r="BI551" s="71">
        <v>0</v>
      </c>
      <c r="BJ551" s="71">
        <v>201.565</v>
      </c>
      <c r="BK551" s="71">
        <v>0</v>
      </c>
      <c r="BL551" s="71">
        <v>132.61499999999998</v>
      </c>
      <c r="BM551" s="71">
        <v>0</v>
      </c>
      <c r="BN551" s="72"/>
      <c r="BO551" s="71">
        <v>1</v>
      </c>
      <c r="BP551" s="71">
        <v>0</v>
      </c>
      <c r="BQ551" s="71">
        <v>17</v>
      </c>
      <c r="BR551" s="71">
        <v>0</v>
      </c>
      <c r="BS551" s="71">
        <v>11</v>
      </c>
      <c r="BT551" s="71">
        <v>0</v>
      </c>
      <c r="BU551"/>
      <c r="BV551" s="70">
        <v>326.28100000000001</v>
      </c>
      <c r="BW551" s="70">
        <v>0</v>
      </c>
      <c r="BX551" s="70">
        <v>12.83</v>
      </c>
      <c r="BY551" s="70">
        <v>0</v>
      </c>
      <c r="BZ551" s="70">
        <v>0</v>
      </c>
      <c r="CA551" s="70">
        <v>0</v>
      </c>
      <c r="CB551" s="70">
        <v>0</v>
      </c>
      <c r="CC551" s="70">
        <v>0</v>
      </c>
      <c r="CD551" s="70">
        <v>0</v>
      </c>
    </row>
    <row r="552" spans="1:82">
      <c r="A552" s="70" t="s">
        <v>1586</v>
      </c>
      <c r="B552" s="70">
        <v>102</v>
      </c>
      <c r="C552" s="70">
        <v>19</v>
      </c>
      <c r="D552" s="70">
        <v>6</v>
      </c>
      <c r="E552" s="70">
        <v>2022</v>
      </c>
      <c r="F552" s="70" t="s">
        <v>161</v>
      </c>
      <c r="G552" s="70" t="s">
        <v>1581</v>
      </c>
      <c r="H552" s="70" t="s">
        <v>1582</v>
      </c>
      <c r="I552" s="148"/>
      <c r="J552" s="71">
        <v>475.18775058067951</v>
      </c>
      <c r="K552" s="71">
        <v>6.4109127657615925</v>
      </c>
      <c r="L552" s="71">
        <v>29.301123764471615</v>
      </c>
      <c r="M552" s="71">
        <v>205.51088345070031</v>
      </c>
      <c r="N552" s="71">
        <v>223.02548386722137</v>
      </c>
      <c r="O552" s="71">
        <v>102.54587320053537</v>
      </c>
      <c r="P552" s="71">
        <v>53.754969890069866</v>
      </c>
      <c r="Q552" s="71">
        <v>5.7494642986118771</v>
      </c>
      <c r="R552" s="71">
        <v>0</v>
      </c>
      <c r="S552" s="71">
        <v>10.26145522092</v>
      </c>
      <c r="T552" s="72"/>
      <c r="U552" s="71">
        <v>27951867</v>
      </c>
      <c r="V552" s="71">
        <v>2391</v>
      </c>
      <c r="W552" s="71">
        <v>737</v>
      </c>
      <c r="X552" s="71">
        <v>44473</v>
      </c>
      <c r="Y552" s="71">
        <v>51563</v>
      </c>
      <c r="Z552" s="71">
        <v>71685</v>
      </c>
      <c r="AA552" s="71">
        <v>11745</v>
      </c>
      <c r="AB552" s="71">
        <v>97664</v>
      </c>
      <c r="AC552" s="71">
        <v>0</v>
      </c>
      <c r="AD552" s="71">
        <v>10.26145522092</v>
      </c>
      <c r="AE552" s="72"/>
      <c r="AF552" s="71">
        <v>190870044.73684469</v>
      </c>
      <c r="AG552" s="71">
        <v>4574546.1470714174</v>
      </c>
      <c r="AH552" s="71">
        <v>5226089.9777284758</v>
      </c>
      <c r="AI552" s="71">
        <v>278267921.64879441</v>
      </c>
      <c r="AJ552" s="71">
        <v>209957558.69098282</v>
      </c>
      <c r="AK552" s="71">
        <v>0</v>
      </c>
      <c r="AL552" s="71">
        <v>0</v>
      </c>
      <c r="AM552" s="71">
        <v>12611088.080976535</v>
      </c>
      <c r="AN552" s="71">
        <v>0</v>
      </c>
      <c r="AO552" s="71">
        <v>0</v>
      </c>
      <c r="AP552" s="71">
        <v>701507249.28239822</v>
      </c>
      <c r="AQ552" s="72"/>
      <c r="AR552" s="71">
        <v>1077</v>
      </c>
      <c r="AS552" s="71">
        <v>249</v>
      </c>
      <c r="AT552" s="71">
        <v>0</v>
      </c>
      <c r="AU552" s="71">
        <v>0</v>
      </c>
      <c r="AV552" s="71">
        <v>0</v>
      </c>
      <c r="AW552" s="71">
        <v>1</v>
      </c>
      <c r="AX552" s="71"/>
      <c r="AY552" s="72"/>
      <c r="AZ552" s="71">
        <v>4968.8810000000049</v>
      </c>
      <c r="BA552" s="71">
        <v>70137.700000000026</v>
      </c>
      <c r="BB552" s="71">
        <v>0</v>
      </c>
      <c r="BC552" s="71">
        <v>0</v>
      </c>
      <c r="BD552" s="71">
        <v>0</v>
      </c>
      <c r="BE552" s="71">
        <v>28.5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2233</v>
      </c>
      <c r="B553" s="70">
        <v>102</v>
      </c>
      <c r="C553" s="70">
        <v>20</v>
      </c>
      <c r="D553" s="70">
        <v>6</v>
      </c>
      <c r="E553" s="70">
        <v>2023</v>
      </c>
      <c r="F553" s="70" t="s">
        <v>1539</v>
      </c>
      <c r="G553" s="70" t="s">
        <v>1581</v>
      </c>
      <c r="H553" s="70" t="s">
        <v>1582</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1134</v>
      </c>
      <c r="AS553" s="71">
        <v>251</v>
      </c>
      <c r="AT553" s="71">
        <v>0</v>
      </c>
      <c r="AU553" s="71">
        <v>0</v>
      </c>
      <c r="AV553" s="71">
        <v>0</v>
      </c>
      <c r="AW553" s="71">
        <v>1</v>
      </c>
      <c r="AX553" s="71"/>
      <c r="AY553" s="72"/>
      <c r="AZ553" s="71">
        <v>5369.9010000000071</v>
      </c>
      <c r="BA553" s="71">
        <v>70535.500000000015</v>
      </c>
      <c r="BB553" s="71">
        <v>0</v>
      </c>
      <c r="BC553" s="71">
        <v>0</v>
      </c>
      <c r="BD553" s="71">
        <v>0</v>
      </c>
      <c r="BE553" s="71">
        <v>28.5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1580</v>
      </c>
      <c r="B554" s="70">
        <v>102</v>
      </c>
      <c r="C554" s="70">
        <v>21</v>
      </c>
      <c r="D554" s="70">
        <v>6</v>
      </c>
      <c r="E554" s="70">
        <v>2024</v>
      </c>
      <c r="F554" s="70" t="s">
        <v>1554</v>
      </c>
      <c r="G554" s="70" t="s">
        <v>1581</v>
      </c>
      <c r="H554" s="70" t="s">
        <v>1582</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2234</v>
      </c>
      <c r="B555" s="70">
        <v>443</v>
      </c>
      <c r="C555" s="70">
        <v>1</v>
      </c>
      <c r="D555" s="70">
        <v>27</v>
      </c>
      <c r="E555" s="70">
        <v>1990</v>
      </c>
      <c r="F555" s="70" t="s">
        <v>787</v>
      </c>
      <c r="G555" s="70" t="s">
        <v>2235</v>
      </c>
      <c r="H555" s="70" t="s">
        <v>2236</v>
      </c>
      <c r="I555" s="148"/>
      <c r="J555" s="71">
        <v>177.35986101682761</v>
      </c>
      <c r="K555" s="71">
        <v>19.80059780509654</v>
      </c>
      <c r="L555" s="71">
        <v>15.034127047662169</v>
      </c>
      <c r="M555" s="71">
        <v>68.483703043135208</v>
      </c>
      <c r="N555" s="71">
        <v>115.71235977686121</v>
      </c>
      <c r="O555" s="71">
        <v>82.232040845456481</v>
      </c>
      <c r="P555" s="71">
        <v>122.7785748195637</v>
      </c>
      <c r="Q555" s="71">
        <v>5.8894690249331498</v>
      </c>
      <c r="R555" s="71">
        <v>0</v>
      </c>
      <c r="S555" s="71">
        <v>5.3092812310712869</v>
      </c>
      <c r="T555" s="72"/>
      <c r="U555" s="71">
        <v>26404832</v>
      </c>
      <c r="V555" s="71">
        <v>5774</v>
      </c>
      <c r="W555" s="71">
        <v>214</v>
      </c>
      <c r="X555" s="71">
        <v>23568</v>
      </c>
      <c r="Y555" s="71">
        <v>28759</v>
      </c>
      <c r="Z555" s="71">
        <v>33823</v>
      </c>
      <c r="AA555" s="71">
        <v>29812</v>
      </c>
      <c r="AB555" s="71">
        <v>95625</v>
      </c>
      <c r="AC555" s="71">
        <v>0</v>
      </c>
      <c r="AD555" s="71">
        <v>5.3092812310712869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2237</v>
      </c>
      <c r="B556" s="70">
        <v>444</v>
      </c>
      <c r="C556" s="70">
        <v>2</v>
      </c>
      <c r="D556" s="70">
        <v>27</v>
      </c>
      <c r="E556" s="70">
        <v>2005</v>
      </c>
      <c r="F556" s="70" t="s">
        <v>789</v>
      </c>
      <c r="G556" s="70" t="s">
        <v>2235</v>
      </c>
      <c r="H556" s="70" t="s">
        <v>2236</v>
      </c>
      <c r="I556" s="148"/>
      <c r="J556" s="71">
        <v>128.64077218537889</v>
      </c>
      <c r="K556" s="71">
        <v>11.1287278622928</v>
      </c>
      <c r="L556" s="71">
        <v>11.068020450518009</v>
      </c>
      <c r="M556" s="71">
        <v>126.87029202039071</v>
      </c>
      <c r="N556" s="71">
        <v>195.70829792310431</v>
      </c>
      <c r="O556" s="71">
        <v>125.78628124530221</v>
      </c>
      <c r="P556" s="71">
        <v>131.4844647445708</v>
      </c>
      <c r="Q556" s="71">
        <v>5.9020362710969696</v>
      </c>
      <c r="R556" s="71">
        <v>0</v>
      </c>
      <c r="S556" s="71">
        <v>4.7549604273171493</v>
      </c>
      <c r="T556" s="72"/>
      <c r="U556" s="71">
        <v>23179363</v>
      </c>
      <c r="V556" s="71">
        <v>4275</v>
      </c>
      <c r="W556" s="71">
        <v>148</v>
      </c>
      <c r="X556" s="71">
        <v>23284</v>
      </c>
      <c r="Y556" s="71">
        <v>36570</v>
      </c>
      <c r="Z556" s="71">
        <v>59870</v>
      </c>
      <c r="AA556" s="71">
        <v>26147</v>
      </c>
      <c r="AB556" s="71">
        <v>100180</v>
      </c>
      <c r="AC556" s="71">
        <v>0</v>
      </c>
      <c r="AD556" s="71">
        <v>4.7549604273171493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2238</v>
      </c>
      <c r="B557" s="70">
        <v>445</v>
      </c>
      <c r="C557" s="70">
        <v>3</v>
      </c>
      <c r="D557" s="70">
        <v>27</v>
      </c>
      <c r="E557" s="70">
        <v>2006</v>
      </c>
      <c r="F557" s="70" t="s">
        <v>790</v>
      </c>
      <c r="G557" s="70" t="s">
        <v>2235</v>
      </c>
      <c r="H557" s="70" t="s">
        <v>2236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2239</v>
      </c>
      <c r="B558" s="70">
        <v>446</v>
      </c>
      <c r="C558" s="70">
        <v>4</v>
      </c>
      <c r="D558" s="70">
        <v>27</v>
      </c>
      <c r="E558" s="70">
        <v>2007</v>
      </c>
      <c r="F558" s="70" t="s">
        <v>791</v>
      </c>
      <c r="G558" s="1064" t="s">
        <v>2235</v>
      </c>
      <c r="H558" s="70" t="s">
        <v>2236</v>
      </c>
      <c r="I558" s="148"/>
      <c r="J558" s="71">
        <v>130.83749092056789</v>
      </c>
      <c r="K558" s="71">
        <v>10.85070686665405</v>
      </c>
      <c r="L558" s="71">
        <v>20.694040491900061</v>
      </c>
      <c r="M558" s="71">
        <v>138.1253226871128</v>
      </c>
      <c r="N558" s="71">
        <v>175.1223472463287</v>
      </c>
      <c r="O558" s="71">
        <v>122.8800960463828</v>
      </c>
      <c r="P558" s="71">
        <v>130.59877357066759</v>
      </c>
      <c r="Q558" s="71">
        <v>6.2025723267247397</v>
      </c>
      <c r="R558" s="71">
        <v>0</v>
      </c>
      <c r="S558" s="71">
        <v>4.5452832034993902</v>
      </c>
      <c r="T558" s="72"/>
      <c r="U558" s="71">
        <v>24118048</v>
      </c>
      <c r="V558" s="71">
        <v>4055</v>
      </c>
      <c r="W558" s="71">
        <v>337</v>
      </c>
      <c r="X558" s="71">
        <v>29578</v>
      </c>
      <c r="Y558" s="71">
        <v>37277</v>
      </c>
      <c r="Z558" s="71">
        <v>60800</v>
      </c>
      <c r="AA558" s="71">
        <v>25575</v>
      </c>
      <c r="AB558" s="71">
        <v>99714</v>
      </c>
      <c r="AC558" s="71">
        <v>0</v>
      </c>
      <c r="AD558" s="71">
        <v>4.5452832034993902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2240</v>
      </c>
      <c r="B559" s="70">
        <v>447</v>
      </c>
      <c r="C559" s="70">
        <v>5</v>
      </c>
      <c r="D559" s="70">
        <v>27</v>
      </c>
      <c r="E559" s="70">
        <v>2008</v>
      </c>
      <c r="F559" s="70" t="s">
        <v>792</v>
      </c>
      <c r="G559" s="1064" t="s">
        <v>2235</v>
      </c>
      <c r="H559" s="70" t="s">
        <v>2236</v>
      </c>
      <c r="I559" s="148"/>
      <c r="J559" s="71">
        <v>99.381830269387365</v>
      </c>
      <c r="K559" s="71">
        <v>8.0434732826263673</v>
      </c>
      <c r="L559" s="71">
        <v>18.801015821932971</v>
      </c>
      <c r="M559" s="71">
        <v>149.42451510424519</v>
      </c>
      <c r="N559" s="71">
        <v>161.26429844193291</v>
      </c>
      <c r="O559" s="71">
        <v>119.7795397133559</v>
      </c>
      <c r="P559" s="71">
        <v>128.2719458098718</v>
      </c>
      <c r="Q559" s="71">
        <v>6.0988382442663402</v>
      </c>
      <c r="R559" s="71">
        <v>0</v>
      </c>
      <c r="S559" s="71">
        <v>4.4583899817631094</v>
      </c>
      <c r="T559" s="72"/>
      <c r="U559" s="71">
        <v>21258417</v>
      </c>
      <c r="V559" s="71">
        <v>4055</v>
      </c>
      <c r="W559" s="71">
        <v>337</v>
      </c>
      <c r="X559" s="71">
        <v>29578</v>
      </c>
      <c r="Y559" s="71">
        <v>37770</v>
      </c>
      <c r="Z559" s="71">
        <v>61346</v>
      </c>
      <c r="AA559" s="71">
        <v>25148</v>
      </c>
      <c r="AB559" s="71">
        <v>99659</v>
      </c>
      <c r="AC559" s="71">
        <v>0</v>
      </c>
      <c r="AD559" s="71">
        <v>4.4583899817631094</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2241</v>
      </c>
      <c r="B560" s="70">
        <v>448</v>
      </c>
      <c r="C560" s="70">
        <v>6</v>
      </c>
      <c r="D560" s="70">
        <v>27</v>
      </c>
      <c r="E560" s="70">
        <v>2009</v>
      </c>
      <c r="F560" s="70" t="s">
        <v>176</v>
      </c>
      <c r="G560" s="70" t="s">
        <v>2235</v>
      </c>
      <c r="H560" s="70" t="s">
        <v>2236</v>
      </c>
      <c r="I560" s="148"/>
      <c r="J560" s="71">
        <v>117.6579059232489</v>
      </c>
      <c r="K560" s="71">
        <v>8.1606258270885395</v>
      </c>
      <c r="L560" s="71">
        <v>20.785163865071208</v>
      </c>
      <c r="M560" s="71">
        <v>153.74695526364241</v>
      </c>
      <c r="N560" s="71">
        <v>164.14584084366879</v>
      </c>
      <c r="O560" s="71">
        <v>122.6528275302809</v>
      </c>
      <c r="P560" s="71">
        <v>122.51220970706871</v>
      </c>
      <c r="Q560" s="71">
        <v>5.8198252847388199</v>
      </c>
      <c r="R560" s="71">
        <v>0</v>
      </c>
      <c r="S560" s="71">
        <v>5.1221917548677354</v>
      </c>
      <c r="T560" s="72"/>
      <c r="U560" s="71">
        <v>18696099</v>
      </c>
      <c r="V560" s="71">
        <v>3942</v>
      </c>
      <c r="W560" s="71">
        <v>519</v>
      </c>
      <c r="X560" s="71">
        <v>31031</v>
      </c>
      <c r="Y560" s="71">
        <v>38149</v>
      </c>
      <c r="Z560" s="71">
        <v>62004</v>
      </c>
      <c r="AA560" s="71">
        <v>24658</v>
      </c>
      <c r="AB560" s="71">
        <v>99830</v>
      </c>
      <c r="AC560" s="71">
        <v>0</v>
      </c>
      <c r="AD560" s="71">
        <v>5.1221917548677354</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3.87</v>
      </c>
      <c r="BI560" s="71">
        <v>0</v>
      </c>
      <c r="BJ560" s="71">
        <v>54.978000000000002</v>
      </c>
      <c r="BK560" s="71">
        <v>0</v>
      </c>
      <c r="BL560" s="71">
        <v>8.48</v>
      </c>
      <c r="BM560" s="71">
        <v>0</v>
      </c>
      <c r="BN560" s="72"/>
      <c r="BO560" s="71">
        <v>1</v>
      </c>
      <c r="BP560" s="71">
        <v>0</v>
      </c>
      <c r="BQ560" s="71">
        <v>7</v>
      </c>
      <c r="BR560" s="71">
        <v>0</v>
      </c>
      <c r="BS560" s="71">
        <v>2</v>
      </c>
      <c r="BT560" s="71">
        <v>0</v>
      </c>
      <c r="BU560"/>
      <c r="BV560" s="70">
        <v>67.328000000000003</v>
      </c>
      <c r="BW560" s="70">
        <v>0</v>
      </c>
      <c r="BX560" s="70">
        <v>0</v>
      </c>
      <c r="BY560" s="70">
        <v>0</v>
      </c>
      <c r="BZ560" s="70">
        <v>0</v>
      </c>
      <c r="CA560" s="70">
        <v>0</v>
      </c>
      <c r="CB560" s="70">
        <v>0</v>
      </c>
      <c r="CC560" s="70">
        <v>0</v>
      </c>
      <c r="CD560" s="70">
        <v>0</v>
      </c>
    </row>
    <row r="561" spans="1:82">
      <c r="A561" s="70" t="s">
        <v>2242</v>
      </c>
      <c r="B561" s="70">
        <v>449</v>
      </c>
      <c r="C561" s="70">
        <v>7</v>
      </c>
      <c r="D561" s="70">
        <v>27</v>
      </c>
      <c r="E561" s="70">
        <v>2010</v>
      </c>
      <c r="F561" s="70" t="s">
        <v>177</v>
      </c>
      <c r="G561" s="70" t="s">
        <v>2235</v>
      </c>
      <c r="H561" s="70" t="s">
        <v>2236</v>
      </c>
      <c r="I561" s="148"/>
      <c r="J561" s="71">
        <v>112.1844886778819</v>
      </c>
      <c r="K561" s="71">
        <v>8.7423863891868656</v>
      </c>
      <c r="L561" s="71">
        <v>21.166451592150651</v>
      </c>
      <c r="M561" s="71">
        <v>158.850940496904</v>
      </c>
      <c r="N561" s="71">
        <v>177.9231390812246</v>
      </c>
      <c r="O561" s="71">
        <v>123.39883976694711</v>
      </c>
      <c r="P561" s="71">
        <v>123.6373500311056</v>
      </c>
      <c r="Q561" s="71">
        <v>6.06558409127737</v>
      </c>
      <c r="R561" s="71">
        <v>0</v>
      </c>
      <c r="S561" s="71">
        <v>7.3852732323321781</v>
      </c>
      <c r="T561" s="72"/>
      <c r="U561" s="71">
        <v>20816721</v>
      </c>
      <c r="V561" s="71">
        <v>3942</v>
      </c>
      <c r="W561" s="71">
        <v>519</v>
      </c>
      <c r="X561" s="71">
        <v>31031</v>
      </c>
      <c r="Y561" s="71">
        <v>38854</v>
      </c>
      <c r="Z561" s="71">
        <v>62671</v>
      </c>
      <c r="AA561" s="71">
        <v>24263</v>
      </c>
      <c r="AB561" s="71">
        <v>99699</v>
      </c>
      <c r="AC561" s="71">
        <v>0</v>
      </c>
      <c r="AD561" s="71">
        <v>7.3852732323321781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5.66</v>
      </c>
      <c r="BI561" s="71">
        <v>0</v>
      </c>
      <c r="BJ561" s="71">
        <v>59.944000000000003</v>
      </c>
      <c r="BK561" s="71">
        <v>0</v>
      </c>
      <c r="BL561" s="71">
        <v>16.445</v>
      </c>
      <c r="BM561" s="71">
        <v>0</v>
      </c>
      <c r="BN561" s="72"/>
      <c r="BO561" s="71">
        <v>1</v>
      </c>
      <c r="BP561" s="71">
        <v>0</v>
      </c>
      <c r="BQ561" s="71">
        <v>8</v>
      </c>
      <c r="BR561" s="71">
        <v>0</v>
      </c>
      <c r="BS561" s="71">
        <v>3</v>
      </c>
      <c r="BT561" s="71">
        <v>0</v>
      </c>
      <c r="BU561"/>
      <c r="BV561" s="70">
        <v>82.049000000000007</v>
      </c>
      <c r="BW561" s="70">
        <v>0</v>
      </c>
      <c r="BX561" s="70">
        <v>0</v>
      </c>
      <c r="BY561" s="70">
        <v>0</v>
      </c>
      <c r="BZ561" s="70">
        <v>0</v>
      </c>
      <c r="CA561" s="70">
        <v>0</v>
      </c>
      <c r="CB561" s="70">
        <v>0</v>
      </c>
      <c r="CC561" s="70">
        <v>0</v>
      </c>
      <c r="CD561" s="70">
        <v>0</v>
      </c>
    </row>
    <row r="562" spans="1:82">
      <c r="A562" s="70" t="s">
        <v>2243</v>
      </c>
      <c r="B562" s="70">
        <v>450</v>
      </c>
      <c r="C562" s="70">
        <v>8</v>
      </c>
      <c r="D562" s="70">
        <v>27</v>
      </c>
      <c r="E562" s="70">
        <v>2011</v>
      </c>
      <c r="F562" s="70" t="s">
        <v>178</v>
      </c>
      <c r="G562" s="70" t="s">
        <v>2235</v>
      </c>
      <c r="H562" s="70" t="s">
        <v>2236</v>
      </c>
      <c r="I562" s="148"/>
      <c r="J562" s="71">
        <v>114.9116079868901</v>
      </c>
      <c r="K562" s="71">
        <v>10.972831896750529</v>
      </c>
      <c r="L562" s="71">
        <v>18.88600768960459</v>
      </c>
      <c r="M562" s="71">
        <v>174.81737300819441</v>
      </c>
      <c r="N562" s="71">
        <v>166.63416907843279</v>
      </c>
      <c r="O562" s="71">
        <v>122.17024326972887</v>
      </c>
      <c r="P562" s="71">
        <v>118.63927427318168</v>
      </c>
      <c r="Q562" s="71">
        <v>6.9741242374044701</v>
      </c>
      <c r="R562" s="71">
        <v>0</v>
      </c>
      <c r="S562" s="71">
        <v>7.5644745444405634</v>
      </c>
      <c r="T562" s="72"/>
      <c r="U562" s="71">
        <v>20219357</v>
      </c>
      <c r="V562" s="71">
        <v>3942</v>
      </c>
      <c r="W562" s="71">
        <v>519</v>
      </c>
      <c r="X562" s="71">
        <v>31031</v>
      </c>
      <c r="Y562" s="71">
        <v>38750</v>
      </c>
      <c r="Z562" s="71">
        <v>63395</v>
      </c>
      <c r="AA562" s="71">
        <v>23975</v>
      </c>
      <c r="AB562" s="71">
        <v>99379</v>
      </c>
      <c r="AC562" s="71">
        <v>0</v>
      </c>
      <c r="AD562" s="71">
        <v>7.5644745444405634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9.4949999999999992</v>
      </c>
      <c r="BI562" s="71">
        <v>0</v>
      </c>
      <c r="BJ562" s="71">
        <v>54.572000000000003</v>
      </c>
      <c r="BK562" s="71">
        <v>0</v>
      </c>
      <c r="BL562" s="71">
        <v>11.349</v>
      </c>
      <c r="BM562" s="71">
        <v>0</v>
      </c>
      <c r="BN562" s="72"/>
      <c r="BO562" s="71">
        <v>1</v>
      </c>
      <c r="BP562" s="71">
        <v>0</v>
      </c>
      <c r="BQ562" s="71">
        <v>8</v>
      </c>
      <c r="BR562" s="71">
        <v>0</v>
      </c>
      <c r="BS562" s="71">
        <v>2</v>
      </c>
      <c r="BT562" s="71">
        <v>0</v>
      </c>
      <c r="BU562"/>
      <c r="BV562" s="70">
        <v>75.415999999999997</v>
      </c>
      <c r="BW562" s="70">
        <v>0</v>
      </c>
      <c r="BX562" s="70">
        <v>0</v>
      </c>
      <c r="BY562" s="70">
        <v>0</v>
      </c>
      <c r="BZ562" s="70">
        <v>0</v>
      </c>
      <c r="CA562" s="70">
        <v>0</v>
      </c>
      <c r="CB562" s="70">
        <v>0</v>
      </c>
      <c r="CC562" s="70">
        <v>0</v>
      </c>
      <c r="CD562" s="70">
        <v>0</v>
      </c>
    </row>
    <row r="563" spans="1:82">
      <c r="A563" s="70" t="s">
        <v>2244</v>
      </c>
      <c r="B563" s="70">
        <v>451</v>
      </c>
      <c r="C563" s="70">
        <v>9</v>
      </c>
      <c r="D563" s="70">
        <v>27</v>
      </c>
      <c r="E563" s="70">
        <v>2012</v>
      </c>
      <c r="F563" s="70" t="s">
        <v>179</v>
      </c>
      <c r="G563" s="70" t="s">
        <v>2235</v>
      </c>
      <c r="H563" s="70" t="s">
        <v>2236</v>
      </c>
      <c r="I563" s="148"/>
      <c r="J563" s="71">
        <v>106.82828654549201</v>
      </c>
      <c r="K563" s="71">
        <v>9.9043690445033015</v>
      </c>
      <c r="L563" s="71">
        <v>19.202589291212981</v>
      </c>
      <c r="M563" s="71">
        <v>157.38962908968969</v>
      </c>
      <c r="N563" s="71">
        <v>164.50476200921119</v>
      </c>
      <c r="O563" s="71">
        <v>123.12274143889373</v>
      </c>
      <c r="P563" s="71">
        <v>118.61257064024504</v>
      </c>
      <c r="Q563" s="71">
        <v>7.6398433736715496</v>
      </c>
      <c r="R563" s="71">
        <v>0</v>
      </c>
      <c r="S563" s="71">
        <v>2.2348613912487778</v>
      </c>
      <c r="T563" s="72"/>
      <c r="U563" s="71">
        <v>19287314</v>
      </c>
      <c r="V563" s="71">
        <v>3942</v>
      </c>
      <c r="W563" s="71">
        <v>519</v>
      </c>
      <c r="X563" s="71">
        <v>31031</v>
      </c>
      <c r="Y563" s="71">
        <v>39495</v>
      </c>
      <c r="Z563" s="71">
        <v>64396</v>
      </c>
      <c r="AA563" s="71">
        <v>23834</v>
      </c>
      <c r="AB563" s="71">
        <v>100200</v>
      </c>
      <c r="AC563" s="71">
        <v>0</v>
      </c>
      <c r="AD563" s="71">
        <v>2.2348613912487778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11.081</v>
      </c>
      <c r="BI563" s="71">
        <v>0</v>
      </c>
      <c r="BJ563" s="71">
        <v>49.991</v>
      </c>
      <c r="BK563" s="71">
        <v>0</v>
      </c>
      <c r="BL563" s="71">
        <v>16.558</v>
      </c>
      <c r="BM563" s="71">
        <v>0</v>
      </c>
      <c r="BN563" s="72"/>
      <c r="BO563" s="71">
        <v>1</v>
      </c>
      <c r="BP563" s="71">
        <v>0</v>
      </c>
      <c r="BQ563" s="71">
        <v>7</v>
      </c>
      <c r="BR563" s="71">
        <v>0</v>
      </c>
      <c r="BS563" s="71">
        <v>3</v>
      </c>
      <c r="BT563" s="71">
        <v>0</v>
      </c>
      <c r="BU563"/>
      <c r="BV563" s="70">
        <v>77.63</v>
      </c>
      <c r="BW563" s="70">
        <v>0</v>
      </c>
      <c r="BX563" s="70">
        <v>0</v>
      </c>
      <c r="BY563" s="70">
        <v>0</v>
      </c>
      <c r="BZ563" s="70">
        <v>0</v>
      </c>
      <c r="CA563" s="70">
        <v>0</v>
      </c>
      <c r="CB563" s="70">
        <v>0</v>
      </c>
      <c r="CC563" s="70">
        <v>0</v>
      </c>
      <c r="CD563" s="70">
        <v>0</v>
      </c>
    </row>
    <row r="564" spans="1:82">
      <c r="A564" s="70" t="s">
        <v>2245</v>
      </c>
      <c r="B564" s="70">
        <v>452</v>
      </c>
      <c r="C564" s="70">
        <v>10</v>
      </c>
      <c r="D564" s="70">
        <v>27</v>
      </c>
      <c r="E564" s="70">
        <v>2013</v>
      </c>
      <c r="F564" s="70" t="s">
        <v>180</v>
      </c>
      <c r="G564" s="70" t="s">
        <v>2235</v>
      </c>
      <c r="H564" s="70" t="s">
        <v>2236</v>
      </c>
      <c r="I564" s="148"/>
      <c r="J564" s="71">
        <v>107.7273840884621</v>
      </c>
      <c r="K564" s="71">
        <v>8.1471868195286827</v>
      </c>
      <c r="L564" s="71">
        <v>19.520129452088032</v>
      </c>
      <c r="M564" s="71">
        <v>151.72654206555239</v>
      </c>
      <c r="N564" s="71">
        <v>177.05752183159649</v>
      </c>
      <c r="O564" s="71">
        <v>120.74312450499059</v>
      </c>
      <c r="P564" s="71">
        <v>119.18438776459182</v>
      </c>
      <c r="Q564" s="71">
        <v>7.7483302921706096</v>
      </c>
      <c r="R564" s="71">
        <v>0</v>
      </c>
      <c r="S564" s="71">
        <v>2.5400059897856031</v>
      </c>
      <c r="T564" s="72"/>
      <c r="U564" s="71">
        <v>19314262</v>
      </c>
      <c r="V564" s="71">
        <v>3942</v>
      </c>
      <c r="W564" s="71">
        <v>519</v>
      </c>
      <c r="X564" s="71">
        <v>31031</v>
      </c>
      <c r="Y564" s="71">
        <v>39718</v>
      </c>
      <c r="Z564" s="71">
        <v>65971</v>
      </c>
      <c r="AA564" s="71">
        <v>23859</v>
      </c>
      <c r="AB564" s="71">
        <v>100166</v>
      </c>
      <c r="AC564" s="71">
        <v>0</v>
      </c>
      <c r="AD564" s="71">
        <v>2.5400059897856031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11.911</v>
      </c>
      <c r="BI564" s="71">
        <v>0</v>
      </c>
      <c r="BJ564" s="71">
        <v>43.969000000000001</v>
      </c>
      <c r="BK564" s="71">
        <v>0</v>
      </c>
      <c r="BL564" s="71">
        <v>15.099</v>
      </c>
      <c r="BM564" s="71">
        <v>0</v>
      </c>
      <c r="BN564" s="72"/>
      <c r="BO564" s="71">
        <v>1</v>
      </c>
      <c r="BP564" s="71">
        <v>0</v>
      </c>
      <c r="BQ564" s="71">
        <v>6</v>
      </c>
      <c r="BR564" s="71">
        <v>0</v>
      </c>
      <c r="BS564" s="71">
        <v>3</v>
      </c>
      <c r="BT564" s="71">
        <v>0</v>
      </c>
      <c r="BU564"/>
      <c r="BV564" s="70">
        <v>70.978999999999999</v>
      </c>
      <c r="BW564" s="70">
        <v>0</v>
      </c>
      <c r="BX564" s="70">
        <v>0</v>
      </c>
      <c r="BY564" s="70">
        <v>0</v>
      </c>
      <c r="BZ564" s="70">
        <v>0</v>
      </c>
      <c r="CA564" s="70">
        <v>0</v>
      </c>
      <c r="CB564" s="70">
        <v>0</v>
      </c>
      <c r="CC564" s="70">
        <v>0</v>
      </c>
      <c r="CD564" s="70">
        <v>0</v>
      </c>
    </row>
    <row r="565" spans="1:82">
      <c r="A565" s="70" t="s">
        <v>2246</v>
      </c>
      <c r="B565" s="70">
        <v>453</v>
      </c>
      <c r="C565" s="70">
        <v>11</v>
      </c>
      <c r="D565" s="70">
        <v>27</v>
      </c>
      <c r="E565" s="70">
        <v>2014</v>
      </c>
      <c r="F565" s="70" t="s">
        <v>181</v>
      </c>
      <c r="G565" s="70" t="s">
        <v>2235</v>
      </c>
      <c r="H565" s="70" t="s">
        <v>2236</v>
      </c>
      <c r="I565" s="148"/>
      <c r="J565" s="71">
        <v>99.392638968752678</v>
      </c>
      <c r="K565" s="71">
        <v>8.3101135572525315</v>
      </c>
      <c r="L565" s="71">
        <v>16.711997858251369</v>
      </c>
      <c r="M565" s="71">
        <v>151.2329304145922</v>
      </c>
      <c r="N565" s="71">
        <v>176.7214682309172</v>
      </c>
      <c r="O565" s="71">
        <v>116.76862145876535</v>
      </c>
      <c r="P565" s="71">
        <v>119.52269558199175</v>
      </c>
      <c r="Q565" s="71">
        <v>7.4157296981488701</v>
      </c>
      <c r="R565" s="71">
        <v>0</v>
      </c>
      <c r="S565" s="71">
        <v>3.9449750926848171</v>
      </c>
      <c r="T565" s="72"/>
      <c r="U565" s="71">
        <v>19506792</v>
      </c>
      <c r="V565" s="71">
        <v>3424</v>
      </c>
      <c r="W565" s="71">
        <v>617</v>
      </c>
      <c r="X565" s="71">
        <v>31069</v>
      </c>
      <c r="Y565" s="71">
        <v>39987</v>
      </c>
      <c r="Z565" s="71">
        <v>67195</v>
      </c>
      <c r="AA565" s="71">
        <v>23803</v>
      </c>
      <c r="AB565" s="71">
        <v>99919</v>
      </c>
      <c r="AC565" s="71">
        <v>0</v>
      </c>
      <c r="AD565" s="71">
        <v>3.9449750926848171</v>
      </c>
      <c r="AE565" s="72"/>
      <c r="AF565" s="71"/>
      <c r="AG565" s="71"/>
      <c r="AH565" s="71"/>
      <c r="AI565" s="71"/>
      <c r="AJ565" s="71"/>
      <c r="AK565" s="71"/>
      <c r="AL565" s="71"/>
      <c r="AM565" s="71"/>
      <c r="AN565" s="71"/>
      <c r="AO565" s="71"/>
      <c r="AP565" s="71"/>
      <c r="AQ565" s="72"/>
      <c r="AR565" s="71">
        <v>3447</v>
      </c>
      <c r="AS565" s="71">
        <v>760</v>
      </c>
      <c r="AT565" s="71">
        <v>0</v>
      </c>
      <c r="AU565" s="71">
        <v>0</v>
      </c>
      <c r="AV565" s="71">
        <v>0</v>
      </c>
      <c r="AW565" s="71">
        <v>0</v>
      </c>
      <c r="AX565" s="71"/>
      <c r="AY565" s="72"/>
      <c r="AZ565" s="71">
        <v>14595.3</v>
      </c>
      <c r="BA565" s="71">
        <v>32426.400000000001</v>
      </c>
      <c r="BB565" s="71">
        <v>0</v>
      </c>
      <c r="BC565" s="71">
        <v>0</v>
      </c>
      <c r="BD565" s="71">
        <v>0</v>
      </c>
      <c r="BE565" s="71">
        <v>0</v>
      </c>
      <c r="BF565" s="71"/>
      <c r="BG565" s="72"/>
      <c r="BH565" s="71">
        <v>10.769</v>
      </c>
      <c r="BI565" s="71">
        <v>0</v>
      </c>
      <c r="BJ565" s="71">
        <v>42.889000000000003</v>
      </c>
      <c r="BK565" s="71">
        <v>0</v>
      </c>
      <c r="BL565" s="71">
        <v>12.487</v>
      </c>
      <c r="BM565" s="71">
        <v>0</v>
      </c>
      <c r="BN565" s="72"/>
      <c r="BO565" s="71">
        <v>1</v>
      </c>
      <c r="BP565" s="71">
        <v>0</v>
      </c>
      <c r="BQ565" s="71">
        <v>6</v>
      </c>
      <c r="BR565" s="71">
        <v>0</v>
      </c>
      <c r="BS565" s="71">
        <v>3</v>
      </c>
      <c r="BT565" s="71">
        <v>0</v>
      </c>
      <c r="BU565"/>
      <c r="BV565" s="70">
        <v>66.144999999999996</v>
      </c>
      <c r="BW565" s="70">
        <v>0</v>
      </c>
      <c r="BX565" s="70">
        <v>0</v>
      </c>
      <c r="BY565" s="70">
        <v>0</v>
      </c>
      <c r="BZ565" s="70">
        <v>0</v>
      </c>
      <c r="CA565" s="70">
        <v>0</v>
      </c>
      <c r="CB565" s="70">
        <v>0</v>
      </c>
      <c r="CC565" s="70">
        <v>0</v>
      </c>
      <c r="CD565" s="70">
        <v>0</v>
      </c>
    </row>
    <row r="566" spans="1:82">
      <c r="A566" s="70" t="s">
        <v>2247</v>
      </c>
      <c r="B566" s="70">
        <v>454</v>
      </c>
      <c r="C566" s="70">
        <v>12</v>
      </c>
      <c r="D566" s="70">
        <v>27</v>
      </c>
      <c r="E566" s="70">
        <v>2015</v>
      </c>
      <c r="F566" s="70" t="s">
        <v>182</v>
      </c>
      <c r="G566" s="70" t="s">
        <v>2235</v>
      </c>
      <c r="H566" s="70" t="s">
        <v>2236</v>
      </c>
      <c r="I566" s="148"/>
      <c r="J566" s="71">
        <v>91.273108500064154</v>
      </c>
      <c r="K566" s="71">
        <v>7.7333800449953678</v>
      </c>
      <c r="L566" s="71">
        <v>18.0297148524397</v>
      </c>
      <c r="M566" s="71">
        <v>161.22172005969159</v>
      </c>
      <c r="N566" s="71">
        <v>153.10660828755249</v>
      </c>
      <c r="O566" s="71">
        <v>116.47312865644841</v>
      </c>
      <c r="P566" s="71">
        <v>119.12464646815619</v>
      </c>
      <c r="Q566" s="71">
        <v>7.2462257456734402</v>
      </c>
      <c r="R566" s="71">
        <v>0</v>
      </c>
      <c r="S566" s="71">
        <v>5.0725853161047416</v>
      </c>
      <c r="T566" s="72"/>
      <c r="U566" s="71">
        <v>19336299</v>
      </c>
      <c r="V566" s="71">
        <v>3424</v>
      </c>
      <c r="W566" s="71">
        <v>617</v>
      </c>
      <c r="X566" s="71">
        <v>31069</v>
      </c>
      <c r="Y566" s="71">
        <v>40420</v>
      </c>
      <c r="Z566" s="71">
        <v>67670</v>
      </c>
      <c r="AA566" s="71">
        <v>23705</v>
      </c>
      <c r="AB566" s="71">
        <v>99736</v>
      </c>
      <c r="AC566" s="71">
        <v>0</v>
      </c>
      <c r="AD566" s="71">
        <v>5.0725853161047416</v>
      </c>
      <c r="AE566" s="72"/>
      <c r="AF566" s="71">
        <v>131329966.8209971</v>
      </c>
      <c r="AG566" s="71">
        <v>5945572.3162298761</v>
      </c>
      <c r="AH566" s="71">
        <v>3791535.38446408</v>
      </c>
      <c r="AI566" s="71">
        <v>201762928.49618921</v>
      </c>
      <c r="AJ566" s="71">
        <v>198703427.19692981</v>
      </c>
      <c r="AK566" s="71">
        <v>0</v>
      </c>
      <c r="AL566" s="71">
        <v>0</v>
      </c>
      <c r="AM566" s="71">
        <v>13668400.423215451</v>
      </c>
      <c r="AN566" s="71">
        <v>0</v>
      </c>
      <c r="AO566" s="71">
        <v>0</v>
      </c>
      <c r="AP566" s="71">
        <v>555201830.63802564</v>
      </c>
      <c r="AQ566" s="72"/>
      <c r="AR566" s="71">
        <v>3810</v>
      </c>
      <c r="AS566" s="71">
        <v>1067</v>
      </c>
      <c r="AT566" s="71">
        <v>0</v>
      </c>
      <c r="AU566" s="71">
        <v>0</v>
      </c>
      <c r="AV566" s="71">
        <v>0</v>
      </c>
      <c r="AW566" s="71">
        <v>0</v>
      </c>
      <c r="AX566" s="71"/>
      <c r="AY566" s="72"/>
      <c r="AZ566" s="71">
        <v>16420.2</v>
      </c>
      <c r="BA566" s="71">
        <v>46571.7</v>
      </c>
      <c r="BB566" s="71">
        <v>0</v>
      </c>
      <c r="BC566" s="71">
        <v>0</v>
      </c>
      <c r="BD566" s="71">
        <v>0</v>
      </c>
      <c r="BE566" s="71">
        <v>0</v>
      </c>
      <c r="BF566" s="71"/>
      <c r="BG566" s="72"/>
      <c r="BH566" s="71">
        <v>11.321</v>
      </c>
      <c r="BI566" s="71">
        <v>0</v>
      </c>
      <c r="BJ566" s="71">
        <v>41.649000000000001</v>
      </c>
      <c r="BK566" s="71">
        <v>0</v>
      </c>
      <c r="BL566" s="71">
        <v>20.079000000000001</v>
      </c>
      <c r="BM566" s="71">
        <v>0</v>
      </c>
      <c r="BN566" s="72"/>
      <c r="BO566" s="71">
        <v>1</v>
      </c>
      <c r="BP566" s="71">
        <v>0</v>
      </c>
      <c r="BQ566" s="71">
        <v>6</v>
      </c>
      <c r="BR566" s="71">
        <v>0</v>
      </c>
      <c r="BS566" s="71">
        <v>4</v>
      </c>
      <c r="BT566" s="71">
        <v>0</v>
      </c>
      <c r="BU566"/>
      <c r="BV566" s="70">
        <v>73.049000000000007</v>
      </c>
      <c r="BW566" s="70">
        <v>0</v>
      </c>
      <c r="BX566" s="70">
        <v>0</v>
      </c>
      <c r="BY566" s="70">
        <v>0</v>
      </c>
      <c r="BZ566" s="70">
        <v>0</v>
      </c>
      <c r="CA566" s="70">
        <v>0</v>
      </c>
      <c r="CB566" s="70">
        <v>0</v>
      </c>
      <c r="CC566" s="70">
        <v>0</v>
      </c>
      <c r="CD566" s="70">
        <v>0</v>
      </c>
    </row>
    <row r="567" spans="1:82">
      <c r="A567" s="70" t="s">
        <v>2248</v>
      </c>
      <c r="B567" s="70">
        <v>455</v>
      </c>
      <c r="C567" s="70">
        <v>13</v>
      </c>
      <c r="D567" s="70">
        <v>27</v>
      </c>
      <c r="E567" s="70">
        <v>2016</v>
      </c>
      <c r="F567" s="70" t="s">
        <v>155</v>
      </c>
      <c r="G567" s="70" t="s">
        <v>2235</v>
      </c>
      <c r="H567" s="70" t="s">
        <v>2236</v>
      </c>
      <c r="I567" s="148"/>
      <c r="J567" s="71">
        <v>97.420231822021975</v>
      </c>
      <c r="K567" s="71">
        <v>7.7798513118141823</v>
      </c>
      <c r="L567" s="71">
        <v>17.327053253629106</v>
      </c>
      <c r="M567" s="71">
        <v>130.3294396182439</v>
      </c>
      <c r="N567" s="71">
        <v>164.60111868204231</v>
      </c>
      <c r="O567" s="71">
        <v>115.80006659634842</v>
      </c>
      <c r="P567" s="71">
        <v>116.87169740189651</v>
      </c>
      <c r="Q567" s="71">
        <v>7.0276748751214004</v>
      </c>
      <c r="R567" s="71">
        <v>0</v>
      </c>
      <c r="S567" s="71">
        <v>4.1536923616263897</v>
      </c>
      <c r="T567" s="72"/>
      <c r="U567" s="71">
        <v>20481557</v>
      </c>
      <c r="V567" s="71">
        <v>3424</v>
      </c>
      <c r="W567" s="71">
        <v>617</v>
      </c>
      <c r="X567" s="71">
        <v>31069</v>
      </c>
      <c r="Y567" s="71">
        <v>40816</v>
      </c>
      <c r="Z567" s="71">
        <v>68106</v>
      </c>
      <c r="AA567" s="71">
        <v>24054</v>
      </c>
      <c r="AB567" s="71">
        <v>99497</v>
      </c>
      <c r="AC567" s="71">
        <v>0</v>
      </c>
      <c r="AD567" s="71">
        <v>4.1536923616263897</v>
      </c>
      <c r="AE567" s="72"/>
      <c r="AF567" s="71">
        <v>143101884.93442181</v>
      </c>
      <c r="AG567" s="71">
        <v>5749089.4390854994</v>
      </c>
      <c r="AH567" s="71">
        <v>2829731.126237479</v>
      </c>
      <c r="AI567" s="71">
        <v>196282077.14491159</v>
      </c>
      <c r="AJ567" s="71">
        <v>200399404.64315569</v>
      </c>
      <c r="AK567" s="71">
        <v>0</v>
      </c>
      <c r="AL567" s="71">
        <v>0</v>
      </c>
      <c r="AM567" s="71">
        <v>13646240.035176789</v>
      </c>
      <c r="AN567" s="71">
        <v>0</v>
      </c>
      <c r="AO567" s="71">
        <v>0</v>
      </c>
      <c r="AP567" s="71">
        <v>562008427.32298875</v>
      </c>
      <c r="AQ567" s="72"/>
      <c r="AR567" s="71">
        <v>4102</v>
      </c>
      <c r="AS567" s="71">
        <v>1286</v>
      </c>
      <c r="AT567" s="71">
        <v>0</v>
      </c>
      <c r="AU567" s="71">
        <v>0</v>
      </c>
      <c r="AV567" s="71">
        <v>0</v>
      </c>
      <c r="AW567" s="71">
        <v>0</v>
      </c>
      <c r="AX567" s="71"/>
      <c r="AY567" s="72"/>
      <c r="AZ567" s="71">
        <v>17943.5</v>
      </c>
      <c r="BA567" s="71">
        <v>55921.3</v>
      </c>
      <c r="BB567" s="71">
        <v>0</v>
      </c>
      <c r="BC567" s="71">
        <v>0</v>
      </c>
      <c r="BD567" s="71">
        <v>0</v>
      </c>
      <c r="BE567" s="71">
        <v>0</v>
      </c>
      <c r="BF567" s="71"/>
      <c r="BG567" s="72"/>
      <c r="BH567" s="71">
        <v>11.513999999999999</v>
      </c>
      <c r="BI567" s="71">
        <v>0</v>
      </c>
      <c r="BJ567" s="71">
        <v>40.26</v>
      </c>
      <c r="BK567" s="71">
        <v>0</v>
      </c>
      <c r="BL567" s="71">
        <v>19.923999999999999</v>
      </c>
      <c r="BM567" s="71">
        <v>0</v>
      </c>
      <c r="BN567" s="72"/>
      <c r="BO567" s="71">
        <v>1</v>
      </c>
      <c r="BP567" s="71">
        <v>0</v>
      </c>
      <c r="BQ567" s="71">
        <v>6</v>
      </c>
      <c r="BR567" s="71">
        <v>0</v>
      </c>
      <c r="BS567" s="71">
        <v>4</v>
      </c>
      <c r="BT567" s="71">
        <v>0</v>
      </c>
      <c r="BU567"/>
      <c r="BV567" s="70">
        <v>71.697999999999993</v>
      </c>
      <c r="BW567" s="70">
        <v>0</v>
      </c>
      <c r="BX567" s="70">
        <v>0</v>
      </c>
      <c r="BY567" s="70">
        <v>0</v>
      </c>
      <c r="BZ567" s="70">
        <v>0</v>
      </c>
      <c r="CA567" s="70">
        <v>0</v>
      </c>
      <c r="CB567" s="70">
        <v>0</v>
      </c>
      <c r="CC567" s="70">
        <v>0</v>
      </c>
      <c r="CD567" s="70">
        <v>0</v>
      </c>
    </row>
    <row r="568" spans="1:82">
      <c r="A568" s="70" t="s">
        <v>2249</v>
      </c>
      <c r="B568" s="70">
        <v>456</v>
      </c>
      <c r="C568" s="70">
        <v>14</v>
      </c>
      <c r="D568" s="70">
        <v>27</v>
      </c>
      <c r="E568" s="70">
        <v>2017</v>
      </c>
      <c r="F568" s="70" t="s">
        <v>156</v>
      </c>
      <c r="G568" s="70" t="s">
        <v>2235</v>
      </c>
      <c r="H568" s="70" t="s">
        <v>2236</v>
      </c>
      <c r="I568" s="148"/>
      <c r="J568" s="71">
        <v>95.175390708671941</v>
      </c>
      <c r="K568" s="71">
        <v>7.6723181943029006</v>
      </c>
      <c r="L568" s="71">
        <v>17.039161386618183</v>
      </c>
      <c r="M568" s="71">
        <v>123.81266443679586</v>
      </c>
      <c r="N568" s="71">
        <v>170.92165759820833</v>
      </c>
      <c r="O568" s="71">
        <v>115.01436644605353</v>
      </c>
      <c r="P568" s="71">
        <v>115.03541372014033</v>
      </c>
      <c r="Q568" s="71">
        <v>6.7852628052995598</v>
      </c>
      <c r="R568" s="71">
        <v>0</v>
      </c>
      <c r="S568" s="71">
        <v>4.0289199926348926</v>
      </c>
      <c r="T568" s="72"/>
      <c r="U568" s="71">
        <v>21242686</v>
      </c>
      <c r="V568" s="71">
        <v>3424</v>
      </c>
      <c r="W568" s="71">
        <v>617</v>
      </c>
      <c r="X568" s="71">
        <v>31069</v>
      </c>
      <c r="Y568" s="71">
        <v>41138</v>
      </c>
      <c r="Z568" s="71">
        <v>68766</v>
      </c>
      <c r="AA568" s="71">
        <v>23827</v>
      </c>
      <c r="AB568" s="71">
        <v>99341</v>
      </c>
      <c r="AC568" s="71">
        <v>0</v>
      </c>
      <c r="AD568" s="71">
        <v>4.0289199926348926</v>
      </c>
      <c r="AE568" s="72"/>
      <c r="AF568" s="71">
        <v>141709934.44892931</v>
      </c>
      <c r="AG568" s="71">
        <v>5733676.1826437609</v>
      </c>
      <c r="AH568" s="71">
        <v>3649483.682671621</v>
      </c>
      <c r="AI568" s="71">
        <v>194414592.15610579</v>
      </c>
      <c r="AJ568" s="71">
        <v>201399970.31384769</v>
      </c>
      <c r="AK568" s="71">
        <v>0</v>
      </c>
      <c r="AL568" s="71">
        <v>0</v>
      </c>
      <c r="AM568" s="71">
        <v>13646163.4421893</v>
      </c>
      <c r="AN568" s="71">
        <v>0</v>
      </c>
      <c r="AO568" s="71">
        <v>0</v>
      </c>
      <c r="AP568" s="71">
        <v>560553820.2263875</v>
      </c>
      <c r="AQ568" s="72"/>
      <c r="AR568" s="71">
        <v>4407</v>
      </c>
      <c r="AS568" s="71">
        <v>1463</v>
      </c>
      <c r="AT568" s="71">
        <v>0</v>
      </c>
      <c r="AU568" s="71">
        <v>0</v>
      </c>
      <c r="AV568" s="71">
        <v>0</v>
      </c>
      <c r="AW568" s="71">
        <v>0</v>
      </c>
      <c r="AX568" s="71"/>
      <c r="AY568" s="72"/>
      <c r="AZ568" s="71">
        <v>19511.7</v>
      </c>
      <c r="BA568" s="71">
        <v>77858.600000000006</v>
      </c>
      <c r="BB568" s="71">
        <v>0</v>
      </c>
      <c r="BC568" s="71">
        <v>0</v>
      </c>
      <c r="BD568" s="71">
        <v>0</v>
      </c>
      <c r="BE568" s="71">
        <v>0</v>
      </c>
      <c r="BF568" s="71"/>
      <c r="BG568" s="72"/>
      <c r="BH568" s="71">
        <v>11.776999999999999</v>
      </c>
      <c r="BI568" s="71">
        <v>0</v>
      </c>
      <c r="BJ568" s="71">
        <v>13.944000000000001</v>
      </c>
      <c r="BK568" s="71">
        <v>0</v>
      </c>
      <c r="BL568" s="71">
        <v>19.768999999999998</v>
      </c>
      <c r="BM568" s="71">
        <v>0</v>
      </c>
      <c r="BN568" s="72"/>
      <c r="BO568" s="71">
        <v>1</v>
      </c>
      <c r="BP568" s="71">
        <v>0</v>
      </c>
      <c r="BQ568" s="71">
        <v>4</v>
      </c>
      <c r="BR568" s="71">
        <v>0</v>
      </c>
      <c r="BS568" s="71">
        <v>4</v>
      </c>
      <c r="BT568" s="71">
        <v>0</v>
      </c>
      <c r="BU568"/>
      <c r="BV568" s="70">
        <v>45.49</v>
      </c>
      <c r="BW568" s="70">
        <v>0</v>
      </c>
      <c r="BX568" s="70">
        <v>0</v>
      </c>
      <c r="BY568" s="70">
        <v>0</v>
      </c>
      <c r="BZ568" s="70">
        <v>0</v>
      </c>
      <c r="CA568" s="70">
        <v>0</v>
      </c>
      <c r="CB568" s="70">
        <v>0</v>
      </c>
      <c r="CC568" s="70">
        <v>0</v>
      </c>
      <c r="CD568" s="70">
        <v>0</v>
      </c>
    </row>
    <row r="569" spans="1:82">
      <c r="A569" s="70" t="s">
        <v>2250</v>
      </c>
      <c r="B569" s="70">
        <v>457</v>
      </c>
      <c r="C569" s="70">
        <v>15</v>
      </c>
      <c r="D569" s="70">
        <v>27</v>
      </c>
      <c r="E569" s="70">
        <v>2018</v>
      </c>
      <c r="F569" s="70" t="s">
        <v>183</v>
      </c>
      <c r="G569" s="70" t="s">
        <v>2235</v>
      </c>
      <c r="H569" s="70" t="s">
        <v>2236</v>
      </c>
      <c r="I569" s="148"/>
      <c r="J569" s="71">
        <v>92.427380031314257</v>
      </c>
      <c r="K569" s="71">
        <v>7.1993702361965246</v>
      </c>
      <c r="L569" s="71">
        <v>15.275598473568943</v>
      </c>
      <c r="M569" s="71">
        <v>120.49666748616549</v>
      </c>
      <c r="N569" s="71">
        <v>167.3232444251193</v>
      </c>
      <c r="O569" s="71">
        <v>114.02690080407088</v>
      </c>
      <c r="P569" s="71">
        <v>113.72780781179547</v>
      </c>
      <c r="Q569" s="71">
        <v>6.2885829071499799</v>
      </c>
      <c r="R569" s="71">
        <v>0</v>
      </c>
      <c r="S569" s="71">
        <v>3.8129068898446281</v>
      </c>
      <c r="T569" s="72"/>
      <c r="U569" s="71">
        <v>22178354</v>
      </c>
      <c r="V569" s="71">
        <v>3424</v>
      </c>
      <c r="W569" s="71">
        <v>617</v>
      </c>
      <c r="X569" s="71">
        <v>31069</v>
      </c>
      <c r="Y569" s="71">
        <v>41551</v>
      </c>
      <c r="Z569" s="71">
        <v>69481</v>
      </c>
      <c r="AA569" s="71">
        <v>23793</v>
      </c>
      <c r="AB569" s="71">
        <v>99219</v>
      </c>
      <c r="AC569" s="71">
        <v>0</v>
      </c>
      <c r="AD569" s="71">
        <v>3.8129068898446281</v>
      </c>
      <c r="AE569" s="72"/>
      <c r="AF569" s="71">
        <v>141467555.55945441</v>
      </c>
      <c r="AG569" s="71">
        <v>5093190.0332856597</v>
      </c>
      <c r="AH569" s="71">
        <v>3448495.470360816</v>
      </c>
      <c r="AI569" s="71">
        <v>185700959.5055438</v>
      </c>
      <c r="AJ569" s="71">
        <v>195226770.82248589</v>
      </c>
      <c r="AK569" s="71">
        <v>0</v>
      </c>
      <c r="AL569" s="71">
        <v>0</v>
      </c>
      <c r="AM569" s="71">
        <v>13657605.553699089</v>
      </c>
      <c r="AN569" s="71">
        <v>0</v>
      </c>
      <c r="AO569" s="71">
        <v>0</v>
      </c>
      <c r="AP569" s="71">
        <v>544594576.9448297</v>
      </c>
      <c r="AQ569" s="72"/>
      <c r="AR569" s="71">
        <v>4718</v>
      </c>
      <c r="AS569" s="71">
        <v>1626</v>
      </c>
      <c r="AT569" s="71">
        <v>0</v>
      </c>
      <c r="AU569" s="71">
        <v>1</v>
      </c>
      <c r="AV569" s="71">
        <v>0</v>
      </c>
      <c r="AW569" s="71">
        <v>0</v>
      </c>
      <c r="AX569" s="71"/>
      <c r="AY569" s="72"/>
      <c r="AZ569" s="71">
        <v>21124.5</v>
      </c>
      <c r="BA569" s="71">
        <v>89704.8</v>
      </c>
      <c r="BB569" s="71">
        <v>0</v>
      </c>
      <c r="BC569" s="71">
        <v>533</v>
      </c>
      <c r="BD569" s="71">
        <v>0</v>
      </c>
      <c r="BE569" s="71">
        <v>0</v>
      </c>
      <c r="BF569" s="71"/>
      <c r="BG569" s="72"/>
      <c r="BH569" s="71">
        <v>11.573</v>
      </c>
      <c r="BI569" s="71">
        <v>0</v>
      </c>
      <c r="BJ569" s="71">
        <v>39.542000000000002</v>
      </c>
      <c r="BK569" s="71">
        <v>0</v>
      </c>
      <c r="BL569" s="71">
        <v>18.673000000000002</v>
      </c>
      <c r="BM569" s="71">
        <v>0</v>
      </c>
      <c r="BN569" s="72"/>
      <c r="BO569" s="71">
        <v>1</v>
      </c>
      <c r="BP569" s="71">
        <v>0</v>
      </c>
      <c r="BQ569" s="71">
        <v>7</v>
      </c>
      <c r="BR569" s="71">
        <v>0</v>
      </c>
      <c r="BS569" s="71">
        <v>4</v>
      </c>
      <c r="BT569" s="71">
        <v>0</v>
      </c>
      <c r="BU569"/>
      <c r="BV569" s="70">
        <v>69.787999999999997</v>
      </c>
      <c r="BW569" s="70">
        <v>0</v>
      </c>
      <c r="BX569" s="70">
        <v>0</v>
      </c>
      <c r="BY569" s="70">
        <v>0</v>
      </c>
      <c r="BZ569" s="70">
        <v>0</v>
      </c>
      <c r="CA569" s="70">
        <v>0</v>
      </c>
      <c r="CB569" s="70">
        <v>0</v>
      </c>
      <c r="CC569" s="70">
        <v>0</v>
      </c>
      <c r="CD569" s="70">
        <v>0</v>
      </c>
    </row>
    <row r="570" spans="1:82">
      <c r="A570" s="70" t="s">
        <v>2251</v>
      </c>
      <c r="B570" s="70">
        <v>458</v>
      </c>
      <c r="C570" s="70">
        <v>16</v>
      </c>
      <c r="D570" s="70">
        <v>27</v>
      </c>
      <c r="E570" s="70">
        <v>2019</v>
      </c>
      <c r="F570" s="70" t="s">
        <v>158</v>
      </c>
      <c r="G570" s="70" t="s">
        <v>2235</v>
      </c>
      <c r="H570" s="70" t="s">
        <v>2236</v>
      </c>
      <c r="I570" s="148"/>
      <c r="J570" s="71">
        <v>89.438359684961227</v>
      </c>
      <c r="K570" s="71">
        <v>6.5350032924180361</v>
      </c>
      <c r="L570" s="71">
        <v>15.358747129384756</v>
      </c>
      <c r="M570" s="71">
        <v>115.38836968446641</v>
      </c>
      <c r="N570" s="71">
        <v>149.94977775869921</v>
      </c>
      <c r="O570" s="71">
        <v>111.6589732241992</v>
      </c>
      <c r="P570" s="71">
        <v>111.40215666556955</v>
      </c>
      <c r="Q570" s="71">
        <v>6.1044366275094903</v>
      </c>
      <c r="R570" s="71">
        <v>0</v>
      </c>
      <c r="S570" s="71">
        <v>4.6753751205849534</v>
      </c>
      <c r="T570" s="72"/>
      <c r="U570" s="71">
        <v>21754359</v>
      </c>
      <c r="V570" s="71">
        <v>3424</v>
      </c>
      <c r="W570" s="71">
        <v>617</v>
      </c>
      <c r="X570" s="71">
        <v>31069</v>
      </c>
      <c r="Y570" s="71">
        <v>41953</v>
      </c>
      <c r="Z570" s="71">
        <v>69906</v>
      </c>
      <c r="AA570" s="71">
        <v>23132</v>
      </c>
      <c r="AB570" s="71">
        <v>98921</v>
      </c>
      <c r="AC570" s="71">
        <v>0</v>
      </c>
      <c r="AD570" s="71">
        <v>4.6753751205849534</v>
      </c>
      <c r="AE570" s="72"/>
      <c r="AF570" s="71">
        <v>145277234.53219199</v>
      </c>
      <c r="AG570" s="71">
        <v>4931557.1048076414</v>
      </c>
      <c r="AH570" s="71">
        <v>3642481.3471980682</v>
      </c>
      <c r="AI570" s="71">
        <v>190296987.96847039</v>
      </c>
      <c r="AJ570" s="71">
        <v>191503331.14610431</v>
      </c>
      <c r="AK570" s="71">
        <v>0</v>
      </c>
      <c r="AL570" s="71">
        <v>0</v>
      </c>
      <c r="AM570" s="71">
        <v>13472295.523110697</v>
      </c>
      <c r="AN570" s="71">
        <v>0</v>
      </c>
      <c r="AO570" s="71">
        <v>0</v>
      </c>
      <c r="AP570" s="71">
        <v>549123887.62188315</v>
      </c>
      <c r="AQ570" s="72"/>
      <c r="AR570" s="71">
        <v>5046</v>
      </c>
      <c r="AS570" s="71">
        <v>1766</v>
      </c>
      <c r="AT570" s="71">
        <v>0</v>
      </c>
      <c r="AU570" s="71">
        <v>1</v>
      </c>
      <c r="AV570" s="71">
        <v>0</v>
      </c>
      <c r="AW570" s="71">
        <v>0</v>
      </c>
      <c r="AX570" s="71"/>
      <c r="AY570" s="72"/>
      <c r="AZ570" s="71">
        <v>22866.79999999997</v>
      </c>
      <c r="BA570" s="71">
        <v>97881.4</v>
      </c>
      <c r="BB570" s="71">
        <v>0</v>
      </c>
      <c r="BC570" s="71">
        <v>533</v>
      </c>
      <c r="BD570" s="71">
        <v>0</v>
      </c>
      <c r="BE570" s="71">
        <v>0</v>
      </c>
      <c r="BF570" s="71"/>
      <c r="BG570" s="72"/>
      <c r="BH570" s="71">
        <v>10.75</v>
      </c>
      <c r="BI570" s="71">
        <v>0</v>
      </c>
      <c r="BJ570" s="71">
        <v>37.213000000000001</v>
      </c>
      <c r="BK570" s="71">
        <v>0</v>
      </c>
      <c r="BL570" s="71">
        <v>18.256999999999998</v>
      </c>
      <c r="BM570" s="71">
        <v>0</v>
      </c>
      <c r="BN570" s="72"/>
      <c r="BO570" s="71">
        <v>1</v>
      </c>
      <c r="BP570" s="71">
        <v>0</v>
      </c>
      <c r="BQ570" s="71">
        <v>7</v>
      </c>
      <c r="BR570" s="71">
        <v>0</v>
      </c>
      <c r="BS570" s="71">
        <v>4</v>
      </c>
      <c r="BT570" s="71">
        <v>0</v>
      </c>
      <c r="BU570"/>
      <c r="BV570" s="70">
        <v>66.22</v>
      </c>
      <c r="BW570" s="70">
        <v>0</v>
      </c>
      <c r="BX570" s="70">
        <v>0</v>
      </c>
      <c r="BY570" s="70">
        <v>0</v>
      </c>
      <c r="BZ570" s="70">
        <v>0</v>
      </c>
      <c r="CA570" s="70">
        <v>0</v>
      </c>
      <c r="CB570" s="70">
        <v>0</v>
      </c>
      <c r="CC570" s="70">
        <v>0</v>
      </c>
      <c r="CD570" s="70">
        <v>0</v>
      </c>
    </row>
    <row r="571" spans="1:82">
      <c r="A571" s="70" t="s">
        <v>2252</v>
      </c>
      <c r="B571" s="70">
        <v>459</v>
      </c>
      <c r="C571" s="70">
        <v>17</v>
      </c>
      <c r="D571" s="70">
        <v>27</v>
      </c>
      <c r="E571" s="70">
        <v>2020</v>
      </c>
      <c r="F571" s="70" t="s">
        <v>159</v>
      </c>
      <c r="G571" s="70" t="s">
        <v>2235</v>
      </c>
      <c r="H571" s="70" t="s">
        <v>2236</v>
      </c>
      <c r="I571" s="148"/>
      <c r="J571" s="71">
        <v>88.186208434168236</v>
      </c>
      <c r="K571" s="71">
        <v>6.579204559159006</v>
      </c>
      <c r="L571" s="71">
        <v>15.523647725462013</v>
      </c>
      <c r="M571" s="71">
        <v>107.13923277782779</v>
      </c>
      <c r="N571" s="71">
        <v>148.37377771309121</v>
      </c>
      <c r="O571" s="71">
        <v>98.365031618041357</v>
      </c>
      <c r="P571" s="71">
        <v>105.00951877259592</v>
      </c>
      <c r="Q571" s="71">
        <v>5.8171239312608298</v>
      </c>
      <c r="R571" s="71">
        <v>0</v>
      </c>
      <c r="S571" s="71">
        <v>5.6960939950668399</v>
      </c>
      <c r="T571" s="72"/>
      <c r="U571" s="71">
        <v>21823188</v>
      </c>
      <c r="V571" s="71">
        <v>3016</v>
      </c>
      <c r="W571" s="71">
        <v>698</v>
      </c>
      <c r="X571" s="71">
        <v>32053</v>
      </c>
      <c r="Y571" s="71">
        <v>42344</v>
      </c>
      <c r="Z571" s="71">
        <v>70289</v>
      </c>
      <c r="AA571" s="71">
        <v>23176</v>
      </c>
      <c r="AB571" s="71">
        <v>98661</v>
      </c>
      <c r="AC571" s="71">
        <v>0</v>
      </c>
      <c r="AD571" s="71">
        <v>5.6960939950668399</v>
      </c>
      <c r="AE571" s="72"/>
      <c r="AF571" s="71">
        <v>147122894.59267539</v>
      </c>
      <c r="AG571" s="71">
        <v>4744129.1405936675</v>
      </c>
      <c r="AH571" s="71">
        <v>3994422.4116573054</v>
      </c>
      <c r="AI571" s="71">
        <v>185210866.63045418</v>
      </c>
      <c r="AJ571" s="71">
        <v>193417672.0348888</v>
      </c>
      <c r="AK571" s="71"/>
      <c r="AL571" s="71"/>
      <c r="AM571" s="71">
        <v>12876356.646572379</v>
      </c>
      <c r="AN571" s="71"/>
      <c r="AO571" s="71"/>
      <c r="AP571" s="71">
        <v>547366341.45684171</v>
      </c>
      <c r="AQ571" s="72"/>
      <c r="AR571" s="71">
        <v>5319</v>
      </c>
      <c r="AS571" s="71">
        <v>1830</v>
      </c>
      <c r="AT571" s="71">
        <v>0</v>
      </c>
      <c r="AU571" s="71">
        <v>1</v>
      </c>
      <c r="AV571" s="71">
        <v>0</v>
      </c>
      <c r="AW571" s="71">
        <v>1</v>
      </c>
      <c r="AX571" s="71"/>
      <c r="AY571" s="72"/>
      <c r="AZ571" s="71">
        <v>24449.799999999948</v>
      </c>
      <c r="BA571" s="71">
        <v>103981.19999999979</v>
      </c>
      <c r="BB571" s="71">
        <v>0</v>
      </c>
      <c r="BC571" s="71">
        <v>533</v>
      </c>
      <c r="BD571" s="71">
        <v>0</v>
      </c>
      <c r="BE571" s="71">
        <v>1114.5820000000001</v>
      </c>
      <c r="BF571" s="71"/>
      <c r="BG571" s="72"/>
      <c r="BH571" s="71">
        <v>10.205</v>
      </c>
      <c r="BI571" s="71">
        <v>0</v>
      </c>
      <c r="BJ571" s="71">
        <v>34.406999999999996</v>
      </c>
      <c r="BK571" s="71">
        <v>0</v>
      </c>
      <c r="BL571" s="71">
        <v>17.369</v>
      </c>
      <c r="BM571" s="71">
        <v>0</v>
      </c>
      <c r="BN571" s="72"/>
      <c r="BO571" s="71">
        <v>1</v>
      </c>
      <c r="BP571" s="71">
        <v>0</v>
      </c>
      <c r="BQ571" s="71">
        <v>7</v>
      </c>
      <c r="BR571" s="71">
        <v>0</v>
      </c>
      <c r="BS571" s="71">
        <v>4</v>
      </c>
      <c r="BT571" s="71">
        <v>0</v>
      </c>
      <c r="BU571"/>
      <c r="BV571" s="70">
        <v>61.981000000000002</v>
      </c>
      <c r="BW571" s="70">
        <v>0</v>
      </c>
      <c r="BX571" s="70">
        <v>0</v>
      </c>
      <c r="BY571" s="70">
        <v>0</v>
      </c>
      <c r="BZ571" s="70">
        <v>0</v>
      </c>
      <c r="CA571" s="70">
        <v>0</v>
      </c>
      <c r="CB571" s="70">
        <v>0</v>
      </c>
      <c r="CC571" s="70">
        <v>0</v>
      </c>
      <c r="CD571" s="70">
        <v>0</v>
      </c>
    </row>
    <row r="572" spans="1:82">
      <c r="A572" s="70" t="s">
        <v>2253</v>
      </c>
      <c r="B572" s="70">
        <v>459</v>
      </c>
      <c r="C572" s="70">
        <v>18</v>
      </c>
      <c r="D572" s="70">
        <v>27</v>
      </c>
      <c r="E572" s="70">
        <v>2021</v>
      </c>
      <c r="F572" s="70" t="s">
        <v>160</v>
      </c>
      <c r="G572" s="70" t="s">
        <v>2235</v>
      </c>
      <c r="H572" s="70" t="s">
        <v>2236</v>
      </c>
      <c r="I572" s="148"/>
      <c r="J572" s="71">
        <v>97.965157111894911</v>
      </c>
      <c r="K572" s="71">
        <v>7.0549716550048682</v>
      </c>
      <c r="L572" s="71">
        <v>20.365799633500494</v>
      </c>
      <c r="M572" s="71">
        <v>121.19057945416425</v>
      </c>
      <c r="N572" s="71">
        <v>163.40273564856042</v>
      </c>
      <c r="O572" s="71">
        <v>95.655968260889452</v>
      </c>
      <c r="P572" s="71">
        <v>108.51228103271744</v>
      </c>
      <c r="Q572" s="71">
        <v>5.7475684650962</v>
      </c>
      <c r="R572" s="71">
        <v>0</v>
      </c>
      <c r="S572" s="71">
        <v>7.0661724652156721</v>
      </c>
      <c r="T572" s="72"/>
      <c r="U572" s="71">
        <v>25642046</v>
      </c>
      <c r="V572" s="71">
        <v>3016</v>
      </c>
      <c r="W572" s="71">
        <v>698</v>
      </c>
      <c r="X572" s="71">
        <v>32053</v>
      </c>
      <c r="Y572" s="71">
        <v>42715</v>
      </c>
      <c r="Z572" s="71">
        <v>70380</v>
      </c>
      <c r="AA572" s="71">
        <v>23353</v>
      </c>
      <c r="AB572" s="71">
        <v>98439</v>
      </c>
      <c r="AC572" s="71">
        <v>0</v>
      </c>
      <c r="AD572" s="71">
        <v>7.0661724652156721</v>
      </c>
      <c r="AE572" s="72"/>
      <c r="AF572" s="71">
        <v>154730571.55320296</v>
      </c>
      <c r="AG572" s="71">
        <v>4885471.444547005</v>
      </c>
      <c r="AH572" s="71">
        <v>4784766.3994278423</v>
      </c>
      <c r="AI572" s="71">
        <v>198212087.82437429</v>
      </c>
      <c r="AJ572" s="71">
        <v>206946983.78606269</v>
      </c>
      <c r="AK572" s="71">
        <v>0</v>
      </c>
      <c r="AL572" s="71">
        <v>0</v>
      </c>
      <c r="AM572" s="71">
        <v>12921485.851912312</v>
      </c>
      <c r="AN572" s="71">
        <v>0</v>
      </c>
      <c r="AO572" s="71">
        <v>0</v>
      </c>
      <c r="AP572" s="71">
        <v>582481366.85952711</v>
      </c>
      <c r="AQ572" s="72"/>
      <c r="AR572" s="71">
        <v>5615</v>
      </c>
      <c r="AS572" s="71">
        <v>1876</v>
      </c>
      <c r="AT572" s="71">
        <v>0</v>
      </c>
      <c r="AU572" s="71">
        <v>1</v>
      </c>
      <c r="AV572" s="71">
        <v>0</v>
      </c>
      <c r="AW572" s="71">
        <v>1</v>
      </c>
      <c r="AX572" s="71"/>
      <c r="AY572" s="72"/>
      <c r="AZ572" s="71">
        <v>26325.69999999995</v>
      </c>
      <c r="BA572" s="71">
        <v>106598.0999999998</v>
      </c>
      <c r="BB572" s="71">
        <v>0</v>
      </c>
      <c r="BC572" s="71">
        <v>533</v>
      </c>
      <c r="BD572" s="71">
        <v>0</v>
      </c>
      <c r="BE572" s="71">
        <v>1114.5820000000001</v>
      </c>
      <c r="BF572" s="71"/>
      <c r="BG572" s="72"/>
      <c r="BH572" s="71">
        <v>9.6750000000000007</v>
      </c>
      <c r="BI572" s="71">
        <v>0</v>
      </c>
      <c r="BJ572" s="71">
        <v>34.856000000000002</v>
      </c>
      <c r="BK572" s="71">
        <v>0</v>
      </c>
      <c r="BL572" s="71">
        <v>16.262</v>
      </c>
      <c r="BM572" s="71">
        <v>0</v>
      </c>
      <c r="BN572" s="72"/>
      <c r="BO572" s="71">
        <v>1</v>
      </c>
      <c r="BP572" s="71">
        <v>0</v>
      </c>
      <c r="BQ572" s="71">
        <v>7</v>
      </c>
      <c r="BR572" s="71">
        <v>0</v>
      </c>
      <c r="BS572" s="71">
        <v>4</v>
      </c>
      <c r="BT572" s="71">
        <v>0</v>
      </c>
      <c r="BU572"/>
      <c r="BV572" s="70">
        <v>60.792999999999999</v>
      </c>
      <c r="BW572" s="70">
        <v>0</v>
      </c>
      <c r="BX572" s="70">
        <v>0</v>
      </c>
      <c r="BY572" s="70">
        <v>0</v>
      </c>
      <c r="BZ572" s="70">
        <v>0</v>
      </c>
      <c r="CA572" s="70">
        <v>0</v>
      </c>
      <c r="CB572" s="70">
        <v>0</v>
      </c>
      <c r="CC572" s="70">
        <v>0</v>
      </c>
      <c r="CD572" s="70">
        <v>0</v>
      </c>
    </row>
    <row r="573" spans="1:82">
      <c r="A573" s="70" t="s">
        <v>2254</v>
      </c>
      <c r="B573" s="70">
        <v>459</v>
      </c>
      <c r="C573" s="70">
        <v>19</v>
      </c>
      <c r="D573" s="70">
        <v>27</v>
      </c>
      <c r="E573" s="70">
        <v>2022</v>
      </c>
      <c r="F573" s="70" t="s">
        <v>161</v>
      </c>
      <c r="G573" s="70" t="s">
        <v>2235</v>
      </c>
      <c r="H573" s="70" t="s">
        <v>2236</v>
      </c>
      <c r="I573" s="148"/>
      <c r="J573" s="71">
        <v>93.141063659670763</v>
      </c>
      <c r="K573" s="71">
        <v>6.3560239683795086</v>
      </c>
      <c r="L573" s="71">
        <v>13.049755818655726</v>
      </c>
      <c r="M573" s="71">
        <v>119.68241282015971</v>
      </c>
      <c r="N573" s="71">
        <v>161.14589445662787</v>
      </c>
      <c r="O573" s="71">
        <v>101.1425461222104</v>
      </c>
      <c r="P573" s="71">
        <v>107.28109784787038</v>
      </c>
      <c r="Q573" s="71">
        <v>5.7809007945106607</v>
      </c>
      <c r="R573" s="71">
        <v>0</v>
      </c>
      <c r="S573" s="71">
        <v>7.0852804654886086</v>
      </c>
      <c r="T573" s="72"/>
      <c r="U573" s="71">
        <v>27053191</v>
      </c>
      <c r="V573" s="71">
        <v>3016</v>
      </c>
      <c r="W573" s="71">
        <v>698</v>
      </c>
      <c r="X573" s="71">
        <v>32053</v>
      </c>
      <c r="Y573" s="71">
        <v>43077</v>
      </c>
      <c r="Z573" s="71">
        <v>70704</v>
      </c>
      <c r="AA573" s="71">
        <v>23440</v>
      </c>
      <c r="AB573" s="71">
        <v>98198</v>
      </c>
      <c r="AC573" s="71">
        <v>0</v>
      </c>
      <c r="AD573" s="71">
        <v>7.0852804654886086</v>
      </c>
      <c r="AE573" s="72"/>
      <c r="AF573" s="71">
        <v>144992624.6812194</v>
      </c>
      <c r="AG573" s="71">
        <v>4744714.8991076704</v>
      </c>
      <c r="AH573" s="71">
        <v>3735508.6845420431</v>
      </c>
      <c r="AI573" s="71">
        <v>196846326.23219177</v>
      </c>
      <c r="AJ573" s="71">
        <v>206926479.11738056</v>
      </c>
      <c r="AK573" s="71">
        <v>0</v>
      </c>
      <c r="AL573" s="71">
        <v>0</v>
      </c>
      <c r="AM573" s="71">
        <v>12680042.056189934</v>
      </c>
      <c r="AN573" s="71">
        <v>0</v>
      </c>
      <c r="AO573" s="71">
        <v>0</v>
      </c>
      <c r="AP573" s="71">
        <v>569925695.67063129</v>
      </c>
      <c r="AQ573" s="72"/>
      <c r="AR573" s="71">
        <v>5980</v>
      </c>
      <c r="AS573" s="71">
        <v>1898</v>
      </c>
      <c r="AT573" s="71">
        <v>0</v>
      </c>
      <c r="AU573" s="71">
        <v>1</v>
      </c>
      <c r="AV573" s="71">
        <v>0</v>
      </c>
      <c r="AW573" s="71">
        <v>1</v>
      </c>
      <c r="AX573" s="71"/>
      <c r="AY573" s="72"/>
      <c r="AZ573" s="71">
        <v>28646.900000000074</v>
      </c>
      <c r="BA573" s="71">
        <v>106319.59999999982</v>
      </c>
      <c r="BB573" s="71">
        <v>0</v>
      </c>
      <c r="BC573" s="71">
        <v>533</v>
      </c>
      <c r="BD573" s="71">
        <v>0</v>
      </c>
      <c r="BE573" s="71">
        <v>1114.5820000000001</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2255</v>
      </c>
      <c r="B574" s="70">
        <v>459</v>
      </c>
      <c r="C574" s="70">
        <v>20</v>
      </c>
      <c r="D574" s="70">
        <v>27</v>
      </c>
      <c r="E574" s="70">
        <v>2023</v>
      </c>
      <c r="F574" s="70" t="s">
        <v>1539</v>
      </c>
      <c r="G574" s="70" t="s">
        <v>2235</v>
      </c>
      <c r="H574" s="70" t="s">
        <v>2236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6317</v>
      </c>
      <c r="AS574" s="71">
        <v>1920</v>
      </c>
      <c r="AT574" s="71">
        <v>0</v>
      </c>
      <c r="AU574" s="71">
        <v>2</v>
      </c>
      <c r="AV574" s="71">
        <v>0</v>
      </c>
      <c r="AW574" s="71">
        <v>1</v>
      </c>
      <c r="AX574" s="71"/>
      <c r="AY574" s="72"/>
      <c r="AZ574" s="71">
        <v>30638.400000000205</v>
      </c>
      <c r="BA574" s="71">
        <v>108023.7999999998</v>
      </c>
      <c r="BB574" s="71">
        <v>0</v>
      </c>
      <c r="BC574" s="71">
        <v>638</v>
      </c>
      <c r="BD574" s="71">
        <v>0</v>
      </c>
      <c r="BE574" s="71">
        <v>1114.5820000000001</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2256</v>
      </c>
      <c r="B575" s="70">
        <v>459</v>
      </c>
      <c r="C575" s="70">
        <v>21</v>
      </c>
      <c r="D575" s="70">
        <v>27</v>
      </c>
      <c r="E575" s="70">
        <v>2024</v>
      </c>
      <c r="F575" s="70" t="s">
        <v>1554</v>
      </c>
      <c r="G575" s="70" t="s">
        <v>2235</v>
      </c>
      <c r="H575" s="70" t="s">
        <v>2236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2257</v>
      </c>
      <c r="B576" s="70">
        <v>69</v>
      </c>
      <c r="C576" s="70">
        <v>1</v>
      </c>
      <c r="D576" s="70">
        <v>5</v>
      </c>
      <c r="E576" s="70">
        <v>1990</v>
      </c>
      <c r="F576" s="70" t="s">
        <v>787</v>
      </c>
      <c r="G576" s="70" t="s">
        <v>2258</v>
      </c>
      <c r="H576" s="70" t="s">
        <v>2259</v>
      </c>
      <c r="I576" s="148"/>
      <c r="J576" s="71">
        <v>64.220275596769739</v>
      </c>
      <c r="K576" s="71">
        <v>6.8284037776805926</v>
      </c>
      <c r="L576" s="71">
        <v>26.908765800823051</v>
      </c>
      <c r="M576" s="71">
        <v>40.170488842111872</v>
      </c>
      <c r="N576" s="71">
        <v>56.554100934524392</v>
      </c>
      <c r="O576" s="71">
        <v>55.33273268491098</v>
      </c>
      <c r="P576" s="71">
        <v>43.766534100613967</v>
      </c>
      <c r="Q576" s="71">
        <v>4.8160921238452099</v>
      </c>
      <c r="R576" s="71">
        <v>2.3682837028476769</v>
      </c>
      <c r="S576" s="71">
        <v>4.9541780418972987</v>
      </c>
      <c r="T576" s="72"/>
      <c r="U576" s="71">
        <v>1697312</v>
      </c>
      <c r="V576" s="71">
        <v>1659</v>
      </c>
      <c r="W576" s="71">
        <v>249</v>
      </c>
      <c r="X576" s="71">
        <v>14415</v>
      </c>
      <c r="Y576" s="71">
        <v>24796</v>
      </c>
      <c r="Z576" s="71">
        <v>22759</v>
      </c>
      <c r="AA576" s="71">
        <v>10627</v>
      </c>
      <c r="AB576" s="71">
        <v>78197</v>
      </c>
      <c r="AC576" s="71">
        <v>410191</v>
      </c>
      <c r="AD576" s="71">
        <v>4.9541780418972987</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2260</v>
      </c>
      <c r="B577" s="70">
        <v>70</v>
      </c>
      <c r="C577" s="70">
        <v>2</v>
      </c>
      <c r="D577" s="70">
        <v>5</v>
      </c>
      <c r="E577" s="70">
        <v>2005</v>
      </c>
      <c r="F577" s="70" t="s">
        <v>789</v>
      </c>
      <c r="G577" s="1064" t="s">
        <v>2258</v>
      </c>
      <c r="H577" s="70" t="s">
        <v>2259</v>
      </c>
      <c r="I577" s="148"/>
      <c r="J577" s="71">
        <v>84.625584726049865</v>
      </c>
      <c r="K577" s="71">
        <v>3.023042050831581</v>
      </c>
      <c r="L577" s="71">
        <v>15.90990157843645</v>
      </c>
      <c r="M577" s="71">
        <v>80.596274649845739</v>
      </c>
      <c r="N577" s="71">
        <v>98.818735162314894</v>
      </c>
      <c r="O577" s="71">
        <v>99.257078417768682</v>
      </c>
      <c r="P577" s="71">
        <v>47.048175781168169</v>
      </c>
      <c r="Q577" s="71">
        <v>5.5742370116401601</v>
      </c>
      <c r="R577" s="71">
        <v>2.423648197806485</v>
      </c>
      <c r="S577" s="71">
        <v>15.63078993691213</v>
      </c>
      <c r="T577" s="72"/>
      <c r="U577" s="71">
        <v>3264323</v>
      </c>
      <c r="V577" s="71">
        <v>1455</v>
      </c>
      <c r="W577" s="71">
        <v>222</v>
      </c>
      <c r="X577" s="71">
        <v>17879</v>
      </c>
      <c r="Y577" s="71">
        <v>35927</v>
      </c>
      <c r="Z577" s="71">
        <v>47243</v>
      </c>
      <c r="AA577" s="71">
        <v>9356</v>
      </c>
      <c r="AB577" s="71">
        <v>94616</v>
      </c>
      <c r="AC577" s="71">
        <v>428572</v>
      </c>
      <c r="AD577" s="71">
        <v>15.63078993691213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2261</v>
      </c>
      <c r="B578" s="70">
        <v>71</v>
      </c>
      <c r="C578" s="70">
        <v>3</v>
      </c>
      <c r="D578" s="70">
        <v>5</v>
      </c>
      <c r="E578" s="70">
        <v>2006</v>
      </c>
      <c r="F578" s="70" t="s">
        <v>790</v>
      </c>
      <c r="G578" s="1064" t="s">
        <v>2258</v>
      </c>
      <c r="H578" s="70" t="s">
        <v>2259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2262</v>
      </c>
      <c r="B579" s="70">
        <v>72</v>
      </c>
      <c r="C579" s="70">
        <v>4</v>
      </c>
      <c r="D579" s="70">
        <v>5</v>
      </c>
      <c r="E579" s="70">
        <v>2007</v>
      </c>
      <c r="F579" s="70" t="s">
        <v>791</v>
      </c>
      <c r="G579" s="70" t="s">
        <v>2258</v>
      </c>
      <c r="H579" s="70" t="s">
        <v>2259</v>
      </c>
      <c r="I579" s="148"/>
      <c r="J579" s="71">
        <v>29.70796140616476</v>
      </c>
      <c r="K579" s="71">
        <v>2.9874569033473168</v>
      </c>
      <c r="L579" s="71">
        <v>15.07507587956127</v>
      </c>
      <c r="M579" s="71">
        <v>86.724411349791978</v>
      </c>
      <c r="N579" s="71">
        <v>100.7860351547247</v>
      </c>
      <c r="O579" s="71">
        <v>98.494055932967427</v>
      </c>
      <c r="P579" s="71">
        <v>47.194286034803902</v>
      </c>
      <c r="Q579" s="71">
        <v>5.9090956209714101</v>
      </c>
      <c r="R579" s="71">
        <v>2.4531648489840809</v>
      </c>
      <c r="S579" s="71">
        <v>15.3805360423894</v>
      </c>
      <c r="T579" s="72"/>
      <c r="U579" s="71">
        <v>1269212</v>
      </c>
      <c r="V579" s="71">
        <v>1337</v>
      </c>
      <c r="W579" s="71">
        <v>212</v>
      </c>
      <c r="X579" s="71">
        <v>22917</v>
      </c>
      <c r="Y579" s="71">
        <v>37116</v>
      </c>
      <c r="Z579" s="71">
        <v>48734</v>
      </c>
      <c r="AA579" s="71">
        <v>9242</v>
      </c>
      <c r="AB579" s="71">
        <v>94996</v>
      </c>
      <c r="AC579" s="71">
        <v>446238</v>
      </c>
      <c r="AD579" s="71">
        <v>15.3805360423894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2263</v>
      </c>
      <c r="B580" s="70">
        <v>73</v>
      </c>
      <c r="C580" s="70">
        <v>5</v>
      </c>
      <c r="D580" s="70">
        <v>5</v>
      </c>
      <c r="E580" s="70">
        <v>2008</v>
      </c>
      <c r="F580" s="70" t="s">
        <v>792</v>
      </c>
      <c r="G580" s="70" t="s">
        <v>2258</v>
      </c>
      <c r="H580" s="70" t="s">
        <v>2259</v>
      </c>
      <c r="I580" s="148"/>
      <c r="J580" s="71">
        <v>81.384833426301611</v>
      </c>
      <c r="K580" s="71">
        <v>2.333263010436474</v>
      </c>
      <c r="L580" s="71">
        <v>13.089566192081531</v>
      </c>
      <c r="M580" s="71">
        <v>90.75637504267273</v>
      </c>
      <c r="N580" s="71">
        <v>95.108423038929672</v>
      </c>
      <c r="O580" s="71">
        <v>96.075897876559011</v>
      </c>
      <c r="P580" s="71">
        <v>46.252982527593353</v>
      </c>
      <c r="Q580" s="71">
        <v>5.8002577669007698</v>
      </c>
      <c r="R580" s="71">
        <v>2.4173862411459508</v>
      </c>
      <c r="S580" s="71">
        <v>13.70323831570499</v>
      </c>
      <c r="T580" s="72"/>
      <c r="U580" s="71">
        <v>3591538</v>
      </c>
      <c r="V580" s="71">
        <v>1337</v>
      </c>
      <c r="W580" s="71">
        <v>212</v>
      </c>
      <c r="X580" s="71">
        <v>22917</v>
      </c>
      <c r="Y580" s="71">
        <v>37419</v>
      </c>
      <c r="Z580" s="71">
        <v>49206</v>
      </c>
      <c r="AA580" s="71">
        <v>9068</v>
      </c>
      <c r="AB580" s="71">
        <v>94780</v>
      </c>
      <c r="AC580" s="71">
        <v>456611</v>
      </c>
      <c r="AD580" s="71">
        <v>13.70323831570499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2264</v>
      </c>
      <c r="B581" s="70">
        <v>74</v>
      </c>
      <c r="C581" s="70">
        <v>6</v>
      </c>
      <c r="D581" s="70">
        <v>5</v>
      </c>
      <c r="E581" s="70">
        <v>2009</v>
      </c>
      <c r="F581" s="70" t="s">
        <v>176</v>
      </c>
      <c r="G581" s="70" t="s">
        <v>2258</v>
      </c>
      <c r="H581" s="70" t="s">
        <v>2259</v>
      </c>
      <c r="I581" s="148"/>
      <c r="J581" s="71">
        <v>72.297055597238241</v>
      </c>
      <c r="K581" s="71">
        <v>1.93401834895442</v>
      </c>
      <c r="L581" s="71">
        <v>11.66597462400315</v>
      </c>
      <c r="M581" s="71">
        <v>88.041315847987022</v>
      </c>
      <c r="N581" s="71">
        <v>93.695196323962094</v>
      </c>
      <c r="O581" s="71">
        <v>99.093134996159804</v>
      </c>
      <c r="P581" s="71">
        <v>44.45278369085667</v>
      </c>
      <c r="Q581" s="71">
        <v>5.53352695784959</v>
      </c>
      <c r="R581" s="71">
        <v>2.4406037193459791</v>
      </c>
      <c r="S581" s="71">
        <v>14.552472392644489</v>
      </c>
      <c r="T581" s="72"/>
      <c r="U581" s="71">
        <v>3265035</v>
      </c>
      <c r="V581" s="71">
        <v>1394</v>
      </c>
      <c r="W581" s="71">
        <v>275</v>
      </c>
      <c r="X581" s="71">
        <v>23443</v>
      </c>
      <c r="Y581" s="71">
        <v>37897</v>
      </c>
      <c r="Z581" s="71">
        <v>50094</v>
      </c>
      <c r="AA581" s="71">
        <v>8947</v>
      </c>
      <c r="AB581" s="71">
        <v>94919</v>
      </c>
      <c r="AC581" s="71">
        <v>449739</v>
      </c>
      <c r="AD581" s="71">
        <v>14.552472392644489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8.0960000000000001</v>
      </c>
      <c r="BK581" s="71">
        <v>0</v>
      </c>
      <c r="BL581" s="71">
        <v>28.631</v>
      </c>
      <c r="BM581" s="71">
        <v>0</v>
      </c>
      <c r="BN581" s="72"/>
      <c r="BO581" s="71">
        <v>0</v>
      </c>
      <c r="BP581" s="71">
        <v>0</v>
      </c>
      <c r="BQ581" s="71">
        <v>1</v>
      </c>
      <c r="BR581" s="71">
        <v>0</v>
      </c>
      <c r="BS581" s="71">
        <v>5</v>
      </c>
      <c r="BT581" s="71">
        <v>0</v>
      </c>
      <c r="BU581"/>
      <c r="BV581" s="70">
        <v>25.826000000000001</v>
      </c>
      <c r="BW581" s="70">
        <v>0</v>
      </c>
      <c r="BX581" s="70">
        <v>10.901</v>
      </c>
      <c r="BY581" s="70">
        <v>0</v>
      </c>
      <c r="BZ581" s="70">
        <v>0</v>
      </c>
      <c r="CA581" s="70">
        <v>0</v>
      </c>
      <c r="CB581" s="70">
        <v>0</v>
      </c>
      <c r="CC581" s="70">
        <v>0</v>
      </c>
      <c r="CD581" s="70">
        <v>0</v>
      </c>
    </row>
    <row r="582" spans="1:82">
      <c r="A582" s="70" t="s">
        <v>2265</v>
      </c>
      <c r="B582" s="70">
        <v>75</v>
      </c>
      <c r="C582" s="70">
        <v>7</v>
      </c>
      <c r="D582" s="70">
        <v>5</v>
      </c>
      <c r="E582" s="70">
        <v>2010</v>
      </c>
      <c r="F582" s="70" t="s">
        <v>177</v>
      </c>
      <c r="G582" s="70" t="s">
        <v>2258</v>
      </c>
      <c r="H582" s="70" t="s">
        <v>2259</v>
      </c>
      <c r="I582" s="148"/>
      <c r="J582" s="71">
        <v>78.4495724030551</v>
      </c>
      <c r="K582" s="71">
        <v>2.1670768286436268</v>
      </c>
      <c r="L582" s="71">
        <v>11.023219724686371</v>
      </c>
      <c r="M582" s="71">
        <v>92.604550304249628</v>
      </c>
      <c r="N582" s="71">
        <v>96.462718898618832</v>
      </c>
      <c r="O582" s="71">
        <v>99.812257431125801</v>
      </c>
      <c r="P582" s="71">
        <v>44.720000983925416</v>
      </c>
      <c r="Q582" s="71">
        <v>5.8010562662352498</v>
      </c>
      <c r="R582" s="71">
        <v>2.5695337856505298</v>
      </c>
      <c r="S582" s="71">
        <v>13.621862194875931</v>
      </c>
      <c r="T582" s="72"/>
      <c r="U582" s="71">
        <v>3270579</v>
      </c>
      <c r="V582" s="71">
        <v>1394</v>
      </c>
      <c r="W582" s="71">
        <v>275</v>
      </c>
      <c r="X582" s="71">
        <v>23443</v>
      </c>
      <c r="Y582" s="71">
        <v>38482</v>
      </c>
      <c r="Z582" s="71">
        <v>50692</v>
      </c>
      <c r="AA582" s="71">
        <v>8776</v>
      </c>
      <c r="AB582" s="71">
        <v>95351</v>
      </c>
      <c r="AC582" s="71">
        <v>448714</v>
      </c>
      <c r="AD582" s="71">
        <v>13.621862194875931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7.7919999999999998</v>
      </c>
      <c r="BK582" s="71">
        <v>0</v>
      </c>
      <c r="BL582" s="71">
        <v>29.275999999999996</v>
      </c>
      <c r="BM582" s="71">
        <v>0</v>
      </c>
      <c r="BN582" s="72"/>
      <c r="BO582" s="71">
        <v>0</v>
      </c>
      <c r="BP582" s="71">
        <v>0</v>
      </c>
      <c r="BQ582" s="71">
        <v>1</v>
      </c>
      <c r="BR582" s="71">
        <v>0</v>
      </c>
      <c r="BS582" s="71">
        <v>5</v>
      </c>
      <c r="BT582" s="71">
        <v>0</v>
      </c>
      <c r="BU582"/>
      <c r="BV582" s="70">
        <v>24.963999999999999</v>
      </c>
      <c r="BW582" s="70">
        <v>0</v>
      </c>
      <c r="BX582" s="70">
        <v>12.103999999999999</v>
      </c>
      <c r="BY582" s="70">
        <v>0</v>
      </c>
      <c r="BZ582" s="70">
        <v>0</v>
      </c>
      <c r="CA582" s="70">
        <v>0</v>
      </c>
      <c r="CB582" s="70">
        <v>0</v>
      </c>
      <c r="CC582" s="70">
        <v>0</v>
      </c>
      <c r="CD582" s="70">
        <v>0</v>
      </c>
    </row>
    <row r="583" spans="1:82">
      <c r="A583" s="70" t="s">
        <v>2266</v>
      </c>
      <c r="B583" s="70">
        <v>76</v>
      </c>
      <c r="C583" s="70">
        <v>8</v>
      </c>
      <c r="D583" s="70">
        <v>5</v>
      </c>
      <c r="E583" s="70">
        <v>2011</v>
      </c>
      <c r="F583" s="70" t="s">
        <v>178</v>
      </c>
      <c r="G583" s="70" t="s">
        <v>2258</v>
      </c>
      <c r="H583" s="70" t="s">
        <v>2259</v>
      </c>
      <c r="I583" s="148"/>
      <c r="J583" s="71">
        <v>90.514834020907685</v>
      </c>
      <c r="K583" s="71">
        <v>3.5128808025624978</v>
      </c>
      <c r="L583" s="71">
        <v>12.39630287182616</v>
      </c>
      <c r="M583" s="71">
        <v>112.0618346807256</v>
      </c>
      <c r="N583" s="71">
        <v>119.1801185383475</v>
      </c>
      <c r="O583" s="71">
        <v>99.220082734998968</v>
      </c>
      <c r="P583" s="71">
        <v>43.101066899662676</v>
      </c>
      <c r="Q583" s="71">
        <v>6.7166446710268897</v>
      </c>
      <c r="R583" s="71">
        <v>2.5290044015207922</v>
      </c>
      <c r="S583" s="71">
        <v>13.469824774224429</v>
      </c>
      <c r="T583" s="72"/>
      <c r="U583" s="71">
        <v>3563285</v>
      </c>
      <c r="V583" s="71">
        <v>1394</v>
      </c>
      <c r="W583" s="71">
        <v>275</v>
      </c>
      <c r="X583" s="71">
        <v>23443</v>
      </c>
      <c r="Y583" s="71">
        <v>38966</v>
      </c>
      <c r="Z583" s="71">
        <v>51486</v>
      </c>
      <c r="AA583" s="71">
        <v>8710</v>
      </c>
      <c r="AB583" s="71">
        <v>95710</v>
      </c>
      <c r="AC583" s="71">
        <v>440906</v>
      </c>
      <c r="AD583" s="71">
        <v>13.469824774224429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8.99</v>
      </c>
      <c r="BK583" s="71">
        <v>0</v>
      </c>
      <c r="BL583" s="71">
        <v>29.830000000000002</v>
      </c>
      <c r="BM583" s="71">
        <v>0</v>
      </c>
      <c r="BN583" s="72"/>
      <c r="BO583" s="71">
        <v>0</v>
      </c>
      <c r="BP583" s="71">
        <v>0</v>
      </c>
      <c r="BQ583" s="71">
        <v>1</v>
      </c>
      <c r="BR583" s="71">
        <v>0</v>
      </c>
      <c r="BS583" s="71">
        <v>5</v>
      </c>
      <c r="BT583" s="71">
        <v>0</v>
      </c>
      <c r="BU583"/>
      <c r="BV583" s="70">
        <v>25.885999999999999</v>
      </c>
      <c r="BW583" s="70">
        <v>0</v>
      </c>
      <c r="BX583" s="70">
        <v>12.933999999999999</v>
      </c>
      <c r="BY583" s="70">
        <v>0</v>
      </c>
      <c r="BZ583" s="70">
        <v>0</v>
      </c>
      <c r="CA583" s="70">
        <v>0</v>
      </c>
      <c r="CB583" s="70">
        <v>0</v>
      </c>
      <c r="CC583" s="70">
        <v>0</v>
      </c>
      <c r="CD583" s="70">
        <v>0</v>
      </c>
    </row>
    <row r="584" spans="1:82">
      <c r="A584" s="70" t="s">
        <v>2267</v>
      </c>
      <c r="B584" s="70">
        <v>77</v>
      </c>
      <c r="C584" s="70">
        <v>9</v>
      </c>
      <c r="D584" s="70">
        <v>5</v>
      </c>
      <c r="E584" s="70">
        <v>2012</v>
      </c>
      <c r="F584" s="70" t="s">
        <v>179</v>
      </c>
      <c r="G584" s="70" t="s">
        <v>2258</v>
      </c>
      <c r="H584" s="70" t="s">
        <v>2259</v>
      </c>
      <c r="I584" s="148"/>
      <c r="J584" s="71">
        <v>89.983540674101334</v>
      </c>
      <c r="K584" s="71">
        <v>3.2815596379502452</v>
      </c>
      <c r="L584" s="71">
        <v>12.68828775932173</v>
      </c>
      <c r="M584" s="71">
        <v>124.3203104252504</v>
      </c>
      <c r="N584" s="71">
        <v>140.1684255093032</v>
      </c>
      <c r="O584" s="71">
        <v>99.911515880347096</v>
      </c>
      <c r="P584" s="71">
        <v>42.778956835761782</v>
      </c>
      <c r="Q584" s="71">
        <v>7.3410355275496002</v>
      </c>
      <c r="R584" s="71">
        <v>2.5238568555606631</v>
      </c>
      <c r="S584" s="71">
        <v>16.914942116192819</v>
      </c>
      <c r="T584" s="72"/>
      <c r="U584" s="71">
        <v>3407760</v>
      </c>
      <c r="V584" s="71">
        <v>1394</v>
      </c>
      <c r="W584" s="71">
        <v>275</v>
      </c>
      <c r="X584" s="71">
        <v>23443</v>
      </c>
      <c r="Y584" s="71">
        <v>39649</v>
      </c>
      <c r="Z584" s="71">
        <v>52256</v>
      </c>
      <c r="AA584" s="71">
        <v>8596</v>
      </c>
      <c r="AB584" s="71">
        <v>96281</v>
      </c>
      <c r="AC584" s="71">
        <v>428612</v>
      </c>
      <c r="AD584" s="71">
        <v>16.914942116192819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11.172000000000001</v>
      </c>
      <c r="BK584" s="71">
        <v>0</v>
      </c>
      <c r="BL584" s="71">
        <v>19.506999999999998</v>
      </c>
      <c r="BM584" s="71">
        <v>0</v>
      </c>
      <c r="BN584" s="72"/>
      <c r="BO584" s="71">
        <v>0</v>
      </c>
      <c r="BP584" s="71">
        <v>0</v>
      </c>
      <c r="BQ584" s="71">
        <v>1</v>
      </c>
      <c r="BR584" s="71">
        <v>0</v>
      </c>
      <c r="BS584" s="71">
        <v>5</v>
      </c>
      <c r="BT584" s="71">
        <v>0</v>
      </c>
      <c r="BU584"/>
      <c r="BV584" s="70">
        <v>30.678999999999998</v>
      </c>
      <c r="BW584" s="70">
        <v>0</v>
      </c>
      <c r="BX584" s="70">
        <v>0</v>
      </c>
      <c r="BY584" s="70">
        <v>0</v>
      </c>
      <c r="BZ584" s="70">
        <v>0</v>
      </c>
      <c r="CA584" s="70">
        <v>0</v>
      </c>
      <c r="CB584" s="70">
        <v>0</v>
      </c>
      <c r="CC584" s="70">
        <v>0</v>
      </c>
      <c r="CD584" s="70">
        <v>0</v>
      </c>
    </row>
    <row r="585" spans="1:82">
      <c r="A585" s="70" t="s">
        <v>2268</v>
      </c>
      <c r="B585" s="70">
        <v>78</v>
      </c>
      <c r="C585" s="70">
        <v>10</v>
      </c>
      <c r="D585" s="70">
        <v>5</v>
      </c>
      <c r="E585" s="70">
        <v>2013</v>
      </c>
      <c r="F585" s="70" t="s">
        <v>180</v>
      </c>
      <c r="G585" s="70" t="s">
        <v>2258</v>
      </c>
      <c r="H585" s="70" t="s">
        <v>2259</v>
      </c>
      <c r="I585" s="148"/>
      <c r="J585" s="71">
        <v>90.935094603631924</v>
      </c>
      <c r="K585" s="71">
        <v>2.7329667092508081</v>
      </c>
      <c r="L585" s="71">
        <v>12.193342878399349</v>
      </c>
      <c r="M585" s="71">
        <v>123.1699046353604</v>
      </c>
      <c r="N585" s="71">
        <v>134.93417463762549</v>
      </c>
      <c r="O585" s="71">
        <v>97.537442074850432</v>
      </c>
      <c r="P585" s="71">
        <v>42.185848303448509</v>
      </c>
      <c r="Q585" s="71">
        <v>7.4733336447187204</v>
      </c>
      <c r="R585" s="71">
        <v>2.5855542067400918</v>
      </c>
      <c r="S585" s="71">
        <v>14.096817134908029</v>
      </c>
      <c r="T585" s="72"/>
      <c r="U585" s="71">
        <v>3459097</v>
      </c>
      <c r="V585" s="71">
        <v>1394</v>
      </c>
      <c r="W585" s="71">
        <v>275</v>
      </c>
      <c r="X585" s="71">
        <v>23443</v>
      </c>
      <c r="Y585" s="71">
        <v>40053</v>
      </c>
      <c r="Z585" s="71">
        <v>53292</v>
      </c>
      <c r="AA585" s="71">
        <v>8445</v>
      </c>
      <c r="AB585" s="71">
        <v>96611</v>
      </c>
      <c r="AC585" s="71">
        <v>428612</v>
      </c>
      <c r="AD585" s="71">
        <v>14.096817134908029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17.09</v>
      </c>
      <c r="BK585" s="71">
        <v>0</v>
      </c>
      <c r="BL585" s="71">
        <v>20.640999999999998</v>
      </c>
      <c r="BM585" s="71">
        <v>0</v>
      </c>
      <c r="BN585" s="72"/>
      <c r="BO585" s="71">
        <v>0</v>
      </c>
      <c r="BP585" s="71">
        <v>0</v>
      </c>
      <c r="BQ585" s="71">
        <v>2</v>
      </c>
      <c r="BR585" s="71">
        <v>0</v>
      </c>
      <c r="BS585" s="71">
        <v>5</v>
      </c>
      <c r="BT585" s="71">
        <v>0</v>
      </c>
      <c r="BU585"/>
      <c r="BV585" s="70">
        <v>37.731000000000002</v>
      </c>
      <c r="BW585" s="70">
        <v>0</v>
      </c>
      <c r="BX585" s="70">
        <v>0</v>
      </c>
      <c r="BY585" s="70">
        <v>0</v>
      </c>
      <c r="BZ585" s="70">
        <v>0</v>
      </c>
      <c r="CA585" s="70">
        <v>0</v>
      </c>
      <c r="CB585" s="70">
        <v>0</v>
      </c>
      <c r="CC585" s="70">
        <v>0</v>
      </c>
      <c r="CD585" s="70">
        <v>0</v>
      </c>
    </row>
    <row r="586" spans="1:82">
      <c r="A586" s="70" t="s">
        <v>2269</v>
      </c>
      <c r="B586" s="70">
        <v>79</v>
      </c>
      <c r="C586" s="70">
        <v>11</v>
      </c>
      <c r="D586" s="70">
        <v>5</v>
      </c>
      <c r="E586" s="70">
        <v>2014</v>
      </c>
      <c r="F586" s="70" t="s">
        <v>181</v>
      </c>
      <c r="G586" s="70" t="s">
        <v>2258</v>
      </c>
      <c r="H586" s="70" t="s">
        <v>2259</v>
      </c>
      <c r="I586" s="148"/>
      <c r="J586" s="71">
        <v>92.351047856547481</v>
      </c>
      <c r="K586" s="71">
        <v>2.7710856127794452</v>
      </c>
      <c r="L586" s="71">
        <v>9.5880006028889859</v>
      </c>
      <c r="M586" s="71">
        <v>118.6283426378517</v>
      </c>
      <c r="N586" s="71">
        <v>119.2265533882796</v>
      </c>
      <c r="O586" s="71">
        <v>93.837172262100907</v>
      </c>
      <c r="P586" s="71">
        <v>42.26954801534287</v>
      </c>
      <c r="Q586" s="71">
        <v>7.1846908912118801</v>
      </c>
      <c r="R586" s="71">
        <v>2.5729937497852351</v>
      </c>
      <c r="S586" s="71">
        <v>16.027594684010008</v>
      </c>
      <c r="T586" s="72"/>
      <c r="U586" s="71">
        <v>3583733</v>
      </c>
      <c r="V586" s="71">
        <v>1084</v>
      </c>
      <c r="W586" s="71">
        <v>220</v>
      </c>
      <c r="X586" s="71">
        <v>23082</v>
      </c>
      <c r="Y586" s="71">
        <v>40475</v>
      </c>
      <c r="Z586" s="71">
        <v>53999</v>
      </c>
      <c r="AA586" s="71">
        <v>8418</v>
      </c>
      <c r="AB586" s="71">
        <v>96806</v>
      </c>
      <c r="AC586" s="71">
        <v>427871</v>
      </c>
      <c r="AD586" s="71">
        <v>16.027594684010008</v>
      </c>
      <c r="AE586" s="72"/>
      <c r="AF586" s="71"/>
      <c r="AG586" s="71"/>
      <c r="AH586" s="71"/>
      <c r="AI586" s="71"/>
      <c r="AJ586" s="71"/>
      <c r="AK586" s="71"/>
      <c r="AL586" s="71"/>
      <c r="AM586" s="71"/>
      <c r="AN586" s="71"/>
      <c r="AO586" s="71"/>
      <c r="AP586" s="71"/>
      <c r="AQ586" s="72"/>
      <c r="AR586" s="71">
        <v>2775</v>
      </c>
      <c r="AS586" s="71">
        <v>264</v>
      </c>
      <c r="AT586" s="71">
        <v>0</v>
      </c>
      <c r="AU586" s="71">
        <v>0</v>
      </c>
      <c r="AV586" s="71">
        <v>0</v>
      </c>
      <c r="AW586" s="71">
        <v>1</v>
      </c>
      <c r="AX586" s="71"/>
      <c r="AY586" s="72"/>
      <c r="AZ586" s="71">
        <v>11365.454</v>
      </c>
      <c r="BA586" s="71">
        <v>30227.3</v>
      </c>
      <c r="BB586" s="71">
        <v>0</v>
      </c>
      <c r="BC586" s="71">
        <v>0</v>
      </c>
      <c r="BD586" s="71">
        <v>0</v>
      </c>
      <c r="BE586" s="71">
        <v>1152</v>
      </c>
      <c r="BF586" s="71"/>
      <c r="BG586" s="72"/>
      <c r="BH586" s="71">
        <v>0</v>
      </c>
      <c r="BI586" s="71">
        <v>0</v>
      </c>
      <c r="BJ586" s="71">
        <v>16.155000000000001</v>
      </c>
      <c r="BK586" s="71">
        <v>0</v>
      </c>
      <c r="BL586" s="71">
        <v>20.433</v>
      </c>
      <c r="BM586" s="71">
        <v>0</v>
      </c>
      <c r="BN586" s="72"/>
      <c r="BO586" s="71">
        <v>0</v>
      </c>
      <c r="BP586" s="71">
        <v>0</v>
      </c>
      <c r="BQ586" s="71">
        <v>2</v>
      </c>
      <c r="BR586" s="71">
        <v>0</v>
      </c>
      <c r="BS586" s="71">
        <v>5</v>
      </c>
      <c r="BT586" s="71">
        <v>0</v>
      </c>
      <c r="BU586"/>
      <c r="BV586" s="70">
        <v>36.588000000000001</v>
      </c>
      <c r="BW586" s="70">
        <v>0</v>
      </c>
      <c r="BX586" s="70">
        <v>0</v>
      </c>
      <c r="BY586" s="70">
        <v>0</v>
      </c>
      <c r="BZ586" s="70">
        <v>0</v>
      </c>
      <c r="CA586" s="70">
        <v>0</v>
      </c>
      <c r="CB586" s="70">
        <v>0</v>
      </c>
      <c r="CC586" s="70">
        <v>0</v>
      </c>
      <c r="CD586" s="70">
        <v>0</v>
      </c>
    </row>
    <row r="587" spans="1:82">
      <c r="A587" s="70" t="s">
        <v>2270</v>
      </c>
      <c r="B587" s="70">
        <v>80</v>
      </c>
      <c r="C587" s="70">
        <v>12</v>
      </c>
      <c r="D587" s="70">
        <v>5</v>
      </c>
      <c r="E587" s="70">
        <v>2015</v>
      </c>
      <c r="F587" s="70" t="s">
        <v>182</v>
      </c>
      <c r="G587" s="70" t="s">
        <v>2258</v>
      </c>
      <c r="H587" s="70" t="s">
        <v>2259</v>
      </c>
      <c r="I587" s="148"/>
      <c r="J587" s="71">
        <v>81.27649340088837</v>
      </c>
      <c r="K587" s="71">
        <v>2.4881113550503851</v>
      </c>
      <c r="L587" s="71">
        <v>9.5901831431476321</v>
      </c>
      <c r="M587" s="71">
        <v>113.52928030447561</v>
      </c>
      <c r="N587" s="71">
        <v>106.72609367978249</v>
      </c>
      <c r="O587" s="71">
        <v>93.717236326510417</v>
      </c>
      <c r="P587" s="71">
        <v>42.167260430892163</v>
      </c>
      <c r="Q587" s="71">
        <v>7.0256480068041798</v>
      </c>
      <c r="R587" s="71">
        <v>2.6157278762877061</v>
      </c>
      <c r="S587" s="71">
        <v>17.137139620521971</v>
      </c>
      <c r="T587" s="72"/>
      <c r="U587" s="71">
        <v>3600291</v>
      </c>
      <c r="V587" s="71">
        <v>1084</v>
      </c>
      <c r="W587" s="71">
        <v>220</v>
      </c>
      <c r="X587" s="71">
        <v>23082</v>
      </c>
      <c r="Y587" s="71">
        <v>40876</v>
      </c>
      <c r="Z587" s="71">
        <v>54449</v>
      </c>
      <c r="AA587" s="71">
        <v>8391</v>
      </c>
      <c r="AB587" s="71">
        <v>96700</v>
      </c>
      <c r="AC587" s="71">
        <v>447116</v>
      </c>
      <c r="AD587" s="71">
        <v>17.137139620521971</v>
      </c>
      <c r="AE587" s="72"/>
      <c r="AF587" s="71">
        <v>41310834.046586484</v>
      </c>
      <c r="AG587" s="71">
        <v>1995442.5190158191</v>
      </c>
      <c r="AH587" s="71">
        <v>1801286.6238296209</v>
      </c>
      <c r="AI587" s="71">
        <v>142681779.87886211</v>
      </c>
      <c r="AJ587" s="71">
        <v>170365274.37459561</v>
      </c>
      <c r="AK587" s="71">
        <v>0</v>
      </c>
      <c r="AL587" s="71">
        <v>0</v>
      </c>
      <c r="AM587" s="71">
        <v>13252329.35875646</v>
      </c>
      <c r="AN587" s="71">
        <v>0</v>
      </c>
      <c r="AO587" s="71">
        <v>0</v>
      </c>
      <c r="AP587" s="71">
        <v>371406946.80164617</v>
      </c>
      <c r="AQ587" s="72"/>
      <c r="AR587" s="71">
        <v>2995</v>
      </c>
      <c r="AS587" s="71">
        <v>407</v>
      </c>
      <c r="AT587" s="71">
        <v>0</v>
      </c>
      <c r="AU587" s="71">
        <v>0</v>
      </c>
      <c r="AV587" s="71">
        <v>0</v>
      </c>
      <c r="AW587" s="71">
        <v>1</v>
      </c>
      <c r="AX587" s="71"/>
      <c r="AY587" s="72"/>
      <c r="AZ587" s="71">
        <v>12470.364</v>
      </c>
      <c r="BA587" s="71">
        <v>47717.7</v>
      </c>
      <c r="BB587" s="71">
        <v>0</v>
      </c>
      <c r="BC587" s="71">
        <v>0</v>
      </c>
      <c r="BD587" s="71">
        <v>0</v>
      </c>
      <c r="BE587" s="71">
        <v>1152</v>
      </c>
      <c r="BF587" s="71"/>
      <c r="BG587" s="72"/>
      <c r="BH587" s="71">
        <v>0</v>
      </c>
      <c r="BI587" s="71">
        <v>0</v>
      </c>
      <c r="BJ587" s="71">
        <v>16.515000000000001</v>
      </c>
      <c r="BK587" s="71">
        <v>0</v>
      </c>
      <c r="BL587" s="71">
        <v>17.382999999999999</v>
      </c>
      <c r="BM587" s="71">
        <v>0</v>
      </c>
      <c r="BN587" s="72"/>
      <c r="BO587" s="71">
        <v>0</v>
      </c>
      <c r="BP587" s="71">
        <v>0</v>
      </c>
      <c r="BQ587" s="71">
        <v>2</v>
      </c>
      <c r="BR587" s="71">
        <v>0</v>
      </c>
      <c r="BS587" s="71">
        <v>4</v>
      </c>
      <c r="BT587" s="71">
        <v>0</v>
      </c>
      <c r="BU587"/>
      <c r="BV587" s="70">
        <v>33.898000000000003</v>
      </c>
      <c r="BW587" s="70">
        <v>0</v>
      </c>
      <c r="BX587" s="70">
        <v>0</v>
      </c>
      <c r="BY587" s="70">
        <v>0</v>
      </c>
      <c r="BZ587" s="70">
        <v>0</v>
      </c>
      <c r="CA587" s="70">
        <v>0</v>
      </c>
      <c r="CB587" s="70">
        <v>0</v>
      </c>
      <c r="CC587" s="70">
        <v>0</v>
      </c>
      <c r="CD587" s="70">
        <v>0</v>
      </c>
    </row>
    <row r="588" spans="1:82">
      <c r="A588" s="70" t="s">
        <v>2271</v>
      </c>
      <c r="B588" s="70">
        <v>81</v>
      </c>
      <c r="C588" s="70">
        <v>13</v>
      </c>
      <c r="D588" s="70">
        <v>5</v>
      </c>
      <c r="E588" s="70">
        <v>2016</v>
      </c>
      <c r="F588" s="70" t="s">
        <v>155</v>
      </c>
      <c r="G588" s="70" t="s">
        <v>2258</v>
      </c>
      <c r="H588" s="70" t="s">
        <v>2259</v>
      </c>
      <c r="I588" s="148"/>
      <c r="J588" s="71">
        <v>77.425795069290047</v>
      </c>
      <c r="K588" s="71">
        <v>2.4202321331073056</v>
      </c>
      <c r="L588" s="71">
        <v>9.0535622284113266</v>
      </c>
      <c r="M588" s="71">
        <v>92.324895826086404</v>
      </c>
      <c r="N588" s="71">
        <v>107.6185533095082</v>
      </c>
      <c r="O588" s="71">
        <v>93.771087316662488</v>
      </c>
      <c r="P588" s="71">
        <v>40.968743347999983</v>
      </c>
      <c r="Q588" s="71">
        <v>6.8429721222902353</v>
      </c>
      <c r="R588" s="71">
        <v>2.5425361176018537</v>
      </c>
      <c r="S588" s="71">
        <v>15.383054854697438</v>
      </c>
      <c r="T588" s="72"/>
      <c r="U588" s="71">
        <v>3627669</v>
      </c>
      <c r="V588" s="71">
        <v>1084</v>
      </c>
      <c r="W588" s="71">
        <v>220</v>
      </c>
      <c r="X588" s="71">
        <v>23082</v>
      </c>
      <c r="Y588" s="71">
        <v>41451</v>
      </c>
      <c r="Z588" s="71">
        <v>55150</v>
      </c>
      <c r="AA588" s="71">
        <v>8432</v>
      </c>
      <c r="AB588" s="71">
        <v>96882</v>
      </c>
      <c r="AC588" s="71">
        <v>434240.1414828531</v>
      </c>
      <c r="AD588" s="71">
        <v>15.383054854697439</v>
      </c>
      <c r="AE588" s="72"/>
      <c r="AF588" s="71">
        <v>40553849.560334608</v>
      </c>
      <c r="AG588" s="71">
        <v>2010696.140699211</v>
      </c>
      <c r="AH588" s="71">
        <v>1335989.6428412381</v>
      </c>
      <c r="AI588" s="71">
        <v>148350934.85519329</v>
      </c>
      <c r="AJ588" s="71">
        <v>180097959.3898223</v>
      </c>
      <c r="AK588" s="71">
        <v>0</v>
      </c>
      <c r="AL588" s="71">
        <v>0</v>
      </c>
      <c r="AM588" s="71">
        <v>13287586.832648201</v>
      </c>
      <c r="AN588" s="71">
        <v>0</v>
      </c>
      <c r="AO588" s="71">
        <v>0</v>
      </c>
      <c r="AP588" s="71">
        <v>385637016.42153889</v>
      </c>
      <c r="AQ588" s="72"/>
      <c r="AR588" s="71">
        <v>3185</v>
      </c>
      <c r="AS588" s="71">
        <v>463</v>
      </c>
      <c r="AT588" s="71">
        <v>0</v>
      </c>
      <c r="AU588" s="71">
        <v>0</v>
      </c>
      <c r="AV588" s="71">
        <v>0</v>
      </c>
      <c r="AW588" s="71">
        <v>1</v>
      </c>
      <c r="AX588" s="71"/>
      <c r="AY588" s="72"/>
      <c r="AZ588" s="71">
        <v>13416.734</v>
      </c>
      <c r="BA588" s="71">
        <v>50887.399999999987</v>
      </c>
      <c r="BB588" s="71">
        <v>0</v>
      </c>
      <c r="BC588" s="71">
        <v>0</v>
      </c>
      <c r="BD588" s="71">
        <v>0</v>
      </c>
      <c r="BE588" s="71">
        <v>1152</v>
      </c>
      <c r="BF588" s="71"/>
      <c r="BG588" s="72"/>
      <c r="BH588" s="71">
        <v>0</v>
      </c>
      <c r="BI588" s="71">
        <v>0</v>
      </c>
      <c r="BJ588" s="71">
        <v>14.778</v>
      </c>
      <c r="BK588" s="71">
        <v>0</v>
      </c>
      <c r="BL588" s="71">
        <v>9.657</v>
      </c>
      <c r="BM588" s="71">
        <v>0</v>
      </c>
      <c r="BN588" s="72"/>
      <c r="BO588" s="71">
        <v>0</v>
      </c>
      <c r="BP588" s="71">
        <v>0</v>
      </c>
      <c r="BQ588" s="71">
        <v>2</v>
      </c>
      <c r="BR588" s="71">
        <v>0</v>
      </c>
      <c r="BS588" s="71">
        <v>3</v>
      </c>
      <c r="BT588" s="71">
        <v>0</v>
      </c>
      <c r="BU588"/>
      <c r="BV588" s="70">
        <v>24.434999999999999</v>
      </c>
      <c r="BW588" s="70">
        <v>0</v>
      </c>
      <c r="BX588" s="70">
        <v>0</v>
      </c>
      <c r="BY588" s="70">
        <v>0</v>
      </c>
      <c r="BZ588" s="70">
        <v>0</v>
      </c>
      <c r="CA588" s="70">
        <v>0</v>
      </c>
      <c r="CB588" s="70">
        <v>0</v>
      </c>
      <c r="CC588" s="70">
        <v>0</v>
      </c>
      <c r="CD588" s="70">
        <v>0</v>
      </c>
    </row>
    <row r="589" spans="1:82">
      <c r="A589" s="70" t="s">
        <v>2272</v>
      </c>
      <c r="B589" s="70">
        <v>82</v>
      </c>
      <c r="C589" s="70">
        <v>14</v>
      </c>
      <c r="D589" s="70">
        <v>5</v>
      </c>
      <c r="E589" s="70">
        <v>2017</v>
      </c>
      <c r="F589" s="70" t="s">
        <v>156</v>
      </c>
      <c r="G589" s="70" t="s">
        <v>2258</v>
      </c>
      <c r="H589" s="70" t="s">
        <v>2259</v>
      </c>
      <c r="I589" s="148"/>
      <c r="J589" s="71">
        <v>69.824724189611189</v>
      </c>
      <c r="K589" s="71">
        <v>2.4866055681696198</v>
      </c>
      <c r="L589" s="71">
        <v>8.9804487597209004</v>
      </c>
      <c r="M589" s="71">
        <v>85.960469924089054</v>
      </c>
      <c r="N589" s="71">
        <v>101.18114400149106</v>
      </c>
      <c r="O589" s="71">
        <v>92.90496775992402</v>
      </c>
      <c r="P589" s="71">
        <v>40.627145945984843</v>
      </c>
      <c r="Q589" s="71">
        <v>6.6470180532039898</v>
      </c>
      <c r="R589" s="71">
        <v>2.6178415837839588</v>
      </c>
      <c r="S589" s="71">
        <v>16.220987798866453</v>
      </c>
      <c r="T589" s="72"/>
      <c r="U589" s="71">
        <v>3518559</v>
      </c>
      <c r="V589" s="71">
        <v>1084</v>
      </c>
      <c r="W589" s="71">
        <v>220</v>
      </c>
      <c r="X589" s="71">
        <v>23082</v>
      </c>
      <c r="Y589" s="71">
        <v>42107</v>
      </c>
      <c r="Z589" s="71">
        <v>55547</v>
      </c>
      <c r="AA589" s="71">
        <v>8415</v>
      </c>
      <c r="AB589" s="71">
        <v>97317</v>
      </c>
      <c r="AC589" s="71">
        <v>455972.99999999988</v>
      </c>
      <c r="AD589" s="71">
        <v>16.220987798866449</v>
      </c>
      <c r="AE589" s="72"/>
      <c r="AF589" s="71">
        <v>37458490.501800187</v>
      </c>
      <c r="AG589" s="71">
        <v>2035513.1630197139</v>
      </c>
      <c r="AH589" s="71">
        <v>1792780.707641955</v>
      </c>
      <c r="AI589" s="71">
        <v>140955001.4527615</v>
      </c>
      <c r="AJ589" s="71">
        <v>186570946.79645771</v>
      </c>
      <c r="AK589" s="71">
        <v>0</v>
      </c>
      <c r="AL589" s="71">
        <v>0</v>
      </c>
      <c r="AM589" s="71">
        <v>13368132.87266623</v>
      </c>
      <c r="AN589" s="71">
        <v>0</v>
      </c>
      <c r="AO589" s="71">
        <v>0</v>
      </c>
      <c r="AP589" s="71">
        <v>382180865.49434733</v>
      </c>
      <c r="AQ589" s="72"/>
      <c r="AR589" s="71">
        <v>3356</v>
      </c>
      <c r="AS589" s="71">
        <v>505</v>
      </c>
      <c r="AT589" s="71">
        <v>0</v>
      </c>
      <c r="AU589" s="71">
        <v>0</v>
      </c>
      <c r="AV589" s="71">
        <v>0</v>
      </c>
      <c r="AW589" s="71">
        <v>1</v>
      </c>
      <c r="AX589" s="71"/>
      <c r="AY589" s="72"/>
      <c r="AZ589" s="71">
        <v>14289.634</v>
      </c>
      <c r="BA589" s="71">
        <v>56564</v>
      </c>
      <c r="BB589" s="71">
        <v>0</v>
      </c>
      <c r="BC589" s="71">
        <v>0</v>
      </c>
      <c r="BD589" s="71">
        <v>0</v>
      </c>
      <c r="BE589" s="71">
        <v>1152</v>
      </c>
      <c r="BF589" s="71"/>
      <c r="BG589" s="72"/>
      <c r="BH589" s="71">
        <v>0</v>
      </c>
      <c r="BI589" s="71">
        <v>0</v>
      </c>
      <c r="BJ589" s="71">
        <v>13.622999999999999</v>
      </c>
      <c r="BK589" s="71">
        <v>0</v>
      </c>
      <c r="BL589" s="71">
        <v>30.654000000000003</v>
      </c>
      <c r="BM589" s="71">
        <v>0</v>
      </c>
      <c r="BN589" s="72"/>
      <c r="BO589" s="71">
        <v>0</v>
      </c>
      <c r="BP589" s="71">
        <v>0</v>
      </c>
      <c r="BQ589" s="71">
        <v>2</v>
      </c>
      <c r="BR589" s="71">
        <v>0</v>
      </c>
      <c r="BS589" s="71">
        <v>4</v>
      </c>
      <c r="BT589" s="71">
        <v>0</v>
      </c>
      <c r="BU589"/>
      <c r="BV589" s="70">
        <v>29.605</v>
      </c>
      <c r="BW589" s="70">
        <v>0</v>
      </c>
      <c r="BX589" s="70">
        <v>14.672000000000001</v>
      </c>
      <c r="BY589" s="70">
        <v>0</v>
      </c>
      <c r="BZ589" s="70">
        <v>0</v>
      </c>
      <c r="CA589" s="70">
        <v>0</v>
      </c>
      <c r="CB589" s="70">
        <v>0</v>
      </c>
      <c r="CC589" s="70">
        <v>0</v>
      </c>
      <c r="CD589" s="70">
        <v>0</v>
      </c>
    </row>
    <row r="590" spans="1:82">
      <c r="A590" s="70" t="s">
        <v>2273</v>
      </c>
      <c r="B590" s="70">
        <v>83</v>
      </c>
      <c r="C590" s="70">
        <v>15</v>
      </c>
      <c r="D590" s="70">
        <v>5</v>
      </c>
      <c r="E590" s="70">
        <v>2018</v>
      </c>
      <c r="F590" s="70" t="s">
        <v>183</v>
      </c>
      <c r="G590" s="70" t="s">
        <v>2258</v>
      </c>
      <c r="H590" s="70" t="s">
        <v>2259</v>
      </c>
      <c r="I590" s="148"/>
      <c r="J590" s="71">
        <v>62.159888804529579</v>
      </c>
      <c r="K590" s="71">
        <v>2.0984451107463293</v>
      </c>
      <c r="L590" s="71">
        <v>8.1103573043197166</v>
      </c>
      <c r="M590" s="71">
        <v>78.429432147657849</v>
      </c>
      <c r="N590" s="71">
        <v>70.572464971242937</v>
      </c>
      <c r="O590" s="71">
        <v>92.012870387326629</v>
      </c>
      <c r="P590" s="71">
        <v>39.883361845148634</v>
      </c>
      <c r="Q590" s="71">
        <v>6.1565606312190297</v>
      </c>
      <c r="R590" s="71">
        <v>2.6167984578201193</v>
      </c>
      <c r="S590" s="71">
        <v>15.703929262198594</v>
      </c>
      <c r="T590" s="72"/>
      <c r="U590" s="71">
        <v>3456692</v>
      </c>
      <c r="V590" s="71">
        <v>1084</v>
      </c>
      <c r="W590" s="71">
        <v>220</v>
      </c>
      <c r="X590" s="71">
        <v>23082</v>
      </c>
      <c r="Y590" s="71">
        <v>42486</v>
      </c>
      <c r="Z590" s="71">
        <v>56067</v>
      </c>
      <c r="AA590" s="71">
        <v>8344</v>
      </c>
      <c r="AB590" s="71">
        <v>97136</v>
      </c>
      <c r="AC590" s="71">
        <v>454004.99999999988</v>
      </c>
      <c r="AD590" s="71">
        <v>15.70392926219859</v>
      </c>
      <c r="AE590" s="72"/>
      <c r="AF590" s="71">
        <v>33769588.838974208</v>
      </c>
      <c r="AG590" s="71">
        <v>1841366.3588389121</v>
      </c>
      <c r="AH590" s="71">
        <v>1702676.29676032</v>
      </c>
      <c r="AI590" s="71">
        <v>135383078.88937259</v>
      </c>
      <c r="AJ590" s="71">
        <v>158162348.17242369</v>
      </c>
      <c r="AK590" s="71">
        <v>0</v>
      </c>
      <c r="AL590" s="71">
        <v>0</v>
      </c>
      <c r="AM590" s="71">
        <v>13370878.29008672</v>
      </c>
      <c r="AN590" s="71">
        <v>0</v>
      </c>
      <c r="AO590" s="71">
        <v>0</v>
      </c>
      <c r="AP590" s="71">
        <v>344229936.84645647</v>
      </c>
      <c r="AQ590" s="72"/>
      <c r="AR590" s="71">
        <v>3539</v>
      </c>
      <c r="AS590" s="71">
        <v>548</v>
      </c>
      <c r="AT590" s="71">
        <v>0</v>
      </c>
      <c r="AU590" s="71">
        <v>0</v>
      </c>
      <c r="AV590" s="71">
        <v>0</v>
      </c>
      <c r="AW590" s="71">
        <v>1</v>
      </c>
      <c r="AX590" s="71"/>
      <c r="AY590" s="72"/>
      <c r="AZ590" s="71">
        <v>15265.233999999995</v>
      </c>
      <c r="BA590" s="71">
        <v>57830.2</v>
      </c>
      <c r="BB590" s="71">
        <v>0</v>
      </c>
      <c r="BC590" s="71">
        <v>0</v>
      </c>
      <c r="BD590" s="71">
        <v>0</v>
      </c>
      <c r="BE590" s="71">
        <v>1152</v>
      </c>
      <c r="BF590" s="71"/>
      <c r="BG590" s="72"/>
      <c r="BH590" s="71">
        <v>0</v>
      </c>
      <c r="BI590" s="71">
        <v>0</v>
      </c>
      <c r="BJ590" s="71">
        <v>10.106999999999999</v>
      </c>
      <c r="BK590" s="71">
        <v>0</v>
      </c>
      <c r="BL590" s="71">
        <v>30.343</v>
      </c>
      <c r="BM590" s="71">
        <v>0</v>
      </c>
      <c r="BN590" s="72"/>
      <c r="BO590" s="71">
        <v>0</v>
      </c>
      <c r="BP590" s="71">
        <v>0</v>
      </c>
      <c r="BQ590" s="71">
        <v>1</v>
      </c>
      <c r="BR590" s="71">
        <v>0</v>
      </c>
      <c r="BS590" s="71">
        <v>4</v>
      </c>
      <c r="BT590" s="71">
        <v>0</v>
      </c>
      <c r="BU590"/>
      <c r="BV590" s="70">
        <v>25.745999999999999</v>
      </c>
      <c r="BW590" s="70">
        <v>0</v>
      </c>
      <c r="BX590" s="70">
        <v>14.704000000000001</v>
      </c>
      <c r="BY590" s="70">
        <v>0</v>
      </c>
      <c r="BZ590" s="70">
        <v>0</v>
      </c>
      <c r="CA590" s="70">
        <v>0</v>
      </c>
      <c r="CB590" s="70">
        <v>0</v>
      </c>
      <c r="CC590" s="70">
        <v>0</v>
      </c>
      <c r="CD590" s="70">
        <v>0</v>
      </c>
    </row>
    <row r="591" spans="1:82">
      <c r="A591" s="70" t="s">
        <v>2274</v>
      </c>
      <c r="B591" s="70">
        <v>84</v>
      </c>
      <c r="C591" s="70">
        <v>16</v>
      </c>
      <c r="D591" s="70">
        <v>5</v>
      </c>
      <c r="E591" s="70">
        <v>2019</v>
      </c>
      <c r="F591" s="70" t="s">
        <v>158</v>
      </c>
      <c r="G591" s="70" t="s">
        <v>2258</v>
      </c>
      <c r="H591" s="70" t="s">
        <v>2259</v>
      </c>
      <c r="I591" s="148"/>
      <c r="J591" s="71">
        <v>60.470991061812747</v>
      </c>
      <c r="K591" s="71">
        <v>1.9939015571190057</v>
      </c>
      <c r="L591" s="71">
        <v>8.2476051349446813</v>
      </c>
      <c r="M591" s="71">
        <v>82.362984375211241</v>
      </c>
      <c r="N591" s="71">
        <v>70.074359549133803</v>
      </c>
      <c r="O591" s="71">
        <v>89.821055421417583</v>
      </c>
      <c r="P591" s="71">
        <v>39.745893090132519</v>
      </c>
      <c r="Q591" s="71">
        <v>5.9911366644267501</v>
      </c>
      <c r="R591" s="71">
        <v>2.5827271887679046</v>
      </c>
      <c r="S591" s="71">
        <v>17.571629658824229</v>
      </c>
      <c r="T591" s="72"/>
      <c r="U591" s="71">
        <v>3355732</v>
      </c>
      <c r="V591" s="71">
        <v>1084</v>
      </c>
      <c r="W591" s="71">
        <v>220</v>
      </c>
      <c r="X591" s="71">
        <v>23082</v>
      </c>
      <c r="Y591" s="71">
        <v>42983</v>
      </c>
      <c r="Z591" s="71">
        <v>56234</v>
      </c>
      <c r="AA591" s="71">
        <v>8253</v>
      </c>
      <c r="AB591" s="71">
        <v>97085</v>
      </c>
      <c r="AC591" s="71">
        <v>455433</v>
      </c>
      <c r="AD591" s="71">
        <v>17.571629658824229</v>
      </c>
      <c r="AE591" s="72"/>
      <c r="AF591" s="71">
        <v>33555879.341557227</v>
      </c>
      <c r="AG591" s="71">
        <v>1784505.3388958711</v>
      </c>
      <c r="AH591" s="71">
        <v>1809421.1959507889</v>
      </c>
      <c r="AI591" s="71">
        <v>138418118.39192149</v>
      </c>
      <c r="AJ591" s="71">
        <v>144350807.97034231</v>
      </c>
      <c r="AK591" s="71">
        <v>0</v>
      </c>
      <c r="AL591" s="71">
        <v>0</v>
      </c>
      <c r="AM591" s="71">
        <v>13222246.144511297</v>
      </c>
      <c r="AN591" s="71">
        <v>0</v>
      </c>
      <c r="AO591" s="71">
        <v>0</v>
      </c>
      <c r="AP591" s="71">
        <v>333140978.38317901</v>
      </c>
      <c r="AQ591" s="72"/>
      <c r="AR591" s="71">
        <v>3772</v>
      </c>
      <c r="AS591" s="71">
        <v>567</v>
      </c>
      <c r="AT591" s="71">
        <v>0</v>
      </c>
      <c r="AU591" s="71">
        <v>0</v>
      </c>
      <c r="AV591" s="71">
        <v>0</v>
      </c>
      <c r="AW591" s="71">
        <v>1</v>
      </c>
      <c r="AX591" s="71"/>
      <c r="AY591" s="72"/>
      <c r="AZ591" s="71">
        <v>16414.91399999999</v>
      </c>
      <c r="BA591" s="71">
        <v>59732</v>
      </c>
      <c r="BB591" s="71">
        <v>0</v>
      </c>
      <c r="BC591" s="71">
        <v>0</v>
      </c>
      <c r="BD591" s="71">
        <v>0</v>
      </c>
      <c r="BE591" s="71">
        <v>1152</v>
      </c>
      <c r="BF591" s="71"/>
      <c r="BG591" s="72"/>
      <c r="BH591" s="71">
        <v>0</v>
      </c>
      <c r="BI591" s="71">
        <v>0</v>
      </c>
      <c r="BJ591" s="71">
        <v>7.7009999999999996</v>
      </c>
      <c r="BK591" s="71">
        <v>0</v>
      </c>
      <c r="BL591" s="71">
        <v>25.712</v>
      </c>
      <c r="BM591" s="71">
        <v>0</v>
      </c>
      <c r="BN591" s="72"/>
      <c r="BO591" s="71">
        <v>0</v>
      </c>
      <c r="BP591" s="71">
        <v>0</v>
      </c>
      <c r="BQ591" s="71">
        <v>1</v>
      </c>
      <c r="BR591" s="71">
        <v>0</v>
      </c>
      <c r="BS591" s="71">
        <v>4</v>
      </c>
      <c r="BT591" s="71">
        <v>0</v>
      </c>
      <c r="BU591"/>
      <c r="BV591" s="70">
        <v>19.757000000000001</v>
      </c>
      <c r="BW591" s="70">
        <v>0</v>
      </c>
      <c r="BX591" s="70">
        <v>13.656000000000001</v>
      </c>
      <c r="BY591" s="70">
        <v>0</v>
      </c>
      <c r="BZ591" s="70">
        <v>0</v>
      </c>
      <c r="CA591" s="70">
        <v>0</v>
      </c>
      <c r="CB591" s="70">
        <v>0</v>
      </c>
      <c r="CC591" s="70">
        <v>0</v>
      </c>
      <c r="CD591" s="70">
        <v>0</v>
      </c>
    </row>
    <row r="592" spans="1:82">
      <c r="A592" s="70" t="s">
        <v>2275</v>
      </c>
      <c r="B592" s="70">
        <v>85</v>
      </c>
      <c r="C592" s="70">
        <v>17</v>
      </c>
      <c r="D592" s="70">
        <v>5</v>
      </c>
      <c r="E592" s="70">
        <v>2020</v>
      </c>
      <c r="F592" s="70" t="s">
        <v>159</v>
      </c>
      <c r="G592" s="70" t="s">
        <v>2258</v>
      </c>
      <c r="H592" s="70" t="s">
        <v>2259</v>
      </c>
      <c r="I592" s="148"/>
      <c r="J592" s="71">
        <v>63.684516221455539</v>
      </c>
      <c r="K592" s="71">
        <v>2.1440110272485597</v>
      </c>
      <c r="L592" s="71">
        <v>7.7680911338325416</v>
      </c>
      <c r="M592" s="71">
        <v>80.137336713017064</v>
      </c>
      <c r="N592" s="71">
        <v>82.366411428274276</v>
      </c>
      <c r="O592" s="71">
        <v>79.140964703772653</v>
      </c>
      <c r="P592" s="71">
        <v>38.050998388516597</v>
      </c>
      <c r="Q592" s="71">
        <v>5.7310412750984101</v>
      </c>
      <c r="R592" s="71">
        <v>2.584433932344866</v>
      </c>
      <c r="S592" s="71">
        <v>19.264587840924261</v>
      </c>
      <c r="T592" s="72"/>
      <c r="U592" s="71">
        <v>3595089</v>
      </c>
      <c r="V592" s="71">
        <v>1152</v>
      </c>
      <c r="W592" s="71">
        <v>274</v>
      </c>
      <c r="X592" s="71">
        <v>23649</v>
      </c>
      <c r="Y592" s="71">
        <v>43556</v>
      </c>
      <c r="Z592" s="71">
        <v>56552</v>
      </c>
      <c r="AA592" s="71">
        <v>8398</v>
      </c>
      <c r="AB592" s="71">
        <v>97201</v>
      </c>
      <c r="AC592" s="71">
        <v>458142</v>
      </c>
      <c r="AD592" s="71">
        <v>19.264587840924261</v>
      </c>
      <c r="AE592" s="72"/>
      <c r="AF592" s="71">
        <v>36555362.169771723</v>
      </c>
      <c r="AG592" s="71">
        <v>1731283.9653722481</v>
      </c>
      <c r="AH592" s="71">
        <v>1767648.2362239668</v>
      </c>
      <c r="AI592" s="71">
        <v>133454861.33858457</v>
      </c>
      <c r="AJ592" s="71">
        <v>171915838.96414551</v>
      </c>
      <c r="AK592" s="71"/>
      <c r="AL592" s="71"/>
      <c r="AM592" s="71">
        <v>12685810.42563406</v>
      </c>
      <c r="AN592" s="71"/>
      <c r="AO592" s="71"/>
      <c r="AP592" s="71">
        <v>358110805.0997321</v>
      </c>
      <c r="AQ592" s="72"/>
      <c r="AR592" s="71">
        <v>3955</v>
      </c>
      <c r="AS592" s="71">
        <v>581</v>
      </c>
      <c r="AT592" s="71">
        <v>0</v>
      </c>
      <c r="AU592" s="71">
        <v>0</v>
      </c>
      <c r="AV592" s="71">
        <v>0</v>
      </c>
      <c r="AW592" s="71">
        <v>1</v>
      </c>
      <c r="AX592" s="71"/>
      <c r="AY592" s="72"/>
      <c r="AZ592" s="71">
        <v>17420.076000000001</v>
      </c>
      <c r="BA592" s="71">
        <v>74986.800000000032</v>
      </c>
      <c r="BB592" s="71">
        <v>0</v>
      </c>
      <c r="BC592" s="71">
        <v>0</v>
      </c>
      <c r="BD592" s="71">
        <v>0</v>
      </c>
      <c r="BE592" s="71">
        <v>1152</v>
      </c>
      <c r="BF592" s="71"/>
      <c r="BG592" s="72"/>
      <c r="BH592" s="71">
        <v>0</v>
      </c>
      <c r="BI592" s="71">
        <v>0</v>
      </c>
      <c r="BJ592" s="71">
        <v>8.4269999999999996</v>
      </c>
      <c r="BK592" s="71">
        <v>0</v>
      </c>
      <c r="BL592" s="71">
        <v>26.994999999999997</v>
      </c>
      <c r="BM592" s="71">
        <v>0</v>
      </c>
      <c r="BN592" s="72"/>
      <c r="BO592" s="71">
        <v>0</v>
      </c>
      <c r="BP592" s="71">
        <v>0</v>
      </c>
      <c r="BQ592" s="71">
        <v>1</v>
      </c>
      <c r="BR592" s="71">
        <v>0</v>
      </c>
      <c r="BS592" s="71">
        <v>4</v>
      </c>
      <c r="BT592" s="71">
        <v>0</v>
      </c>
      <c r="BU592"/>
      <c r="BV592" s="70">
        <v>20.242999999999999</v>
      </c>
      <c r="BW592" s="70">
        <v>0</v>
      </c>
      <c r="BX592" s="70">
        <v>15.179</v>
      </c>
      <c r="BY592" s="70">
        <v>0</v>
      </c>
      <c r="BZ592" s="70">
        <v>0</v>
      </c>
      <c r="CA592" s="70">
        <v>0</v>
      </c>
      <c r="CB592" s="70">
        <v>0</v>
      </c>
      <c r="CC592" s="70">
        <v>0</v>
      </c>
      <c r="CD592" s="70">
        <v>0</v>
      </c>
    </row>
    <row r="593" spans="1:82">
      <c r="A593" s="70" t="s">
        <v>2276</v>
      </c>
      <c r="B593" s="70">
        <v>85</v>
      </c>
      <c r="C593" s="70">
        <v>18</v>
      </c>
      <c r="D593" s="70">
        <v>5</v>
      </c>
      <c r="E593" s="70">
        <v>2021</v>
      </c>
      <c r="F593" s="70" t="s">
        <v>160</v>
      </c>
      <c r="G593" s="70" t="s">
        <v>2258</v>
      </c>
      <c r="H593" s="70" t="s">
        <v>2259</v>
      </c>
      <c r="I593" s="148"/>
      <c r="J593" s="71">
        <v>64.252330811131046</v>
      </c>
      <c r="K593" s="71">
        <v>2.3173507884995201</v>
      </c>
      <c r="L593" s="71">
        <v>7.0585615330940952</v>
      </c>
      <c r="M593" s="71">
        <v>73.741195689642367</v>
      </c>
      <c r="N593" s="71">
        <v>79.754165409263692</v>
      </c>
      <c r="O593" s="71">
        <v>77.171723186321444</v>
      </c>
      <c r="P593" s="71">
        <v>39.486890944034286</v>
      </c>
      <c r="Q593" s="71">
        <v>5.6760442585343496</v>
      </c>
      <c r="R593" s="71">
        <v>2.6389922383511291</v>
      </c>
      <c r="S593" s="71">
        <v>20.384612293756749</v>
      </c>
      <c r="T593" s="72"/>
      <c r="U593" s="71">
        <v>3954375</v>
      </c>
      <c r="V593" s="71">
        <v>1152</v>
      </c>
      <c r="W593" s="71">
        <v>274</v>
      </c>
      <c r="X593" s="71">
        <v>23649</v>
      </c>
      <c r="Y593" s="71">
        <v>44044</v>
      </c>
      <c r="Z593" s="71">
        <v>56780</v>
      </c>
      <c r="AA593" s="71">
        <v>8498</v>
      </c>
      <c r="AB593" s="71">
        <v>97214</v>
      </c>
      <c r="AC593" s="71">
        <v>453833.99999999994</v>
      </c>
      <c r="AD593" s="71">
        <v>20.384612293756749</v>
      </c>
      <c r="AE593" s="72"/>
      <c r="AF593" s="71">
        <v>38351584.274705112</v>
      </c>
      <c r="AG593" s="71">
        <v>1930439.095430437</v>
      </c>
      <c r="AH593" s="71">
        <v>1582052.9428167462</v>
      </c>
      <c r="AI593" s="71">
        <v>141942173.10956609</v>
      </c>
      <c r="AJ593" s="71">
        <v>183120412.36037701</v>
      </c>
      <c r="AK593" s="71">
        <v>0</v>
      </c>
      <c r="AL593" s="71">
        <v>0</v>
      </c>
      <c r="AM593" s="71">
        <v>12760687.589347754</v>
      </c>
      <c r="AN593" s="71">
        <v>0</v>
      </c>
      <c r="AO593" s="71">
        <v>0</v>
      </c>
      <c r="AP593" s="71">
        <v>379687349.37224317</v>
      </c>
      <c r="AQ593" s="72"/>
      <c r="AR593" s="71">
        <v>4174</v>
      </c>
      <c r="AS593" s="71">
        <v>585</v>
      </c>
      <c r="AT593" s="71">
        <v>0</v>
      </c>
      <c r="AU593" s="71">
        <v>0</v>
      </c>
      <c r="AV593" s="71">
        <v>0</v>
      </c>
      <c r="AW593" s="71">
        <v>1</v>
      </c>
      <c r="AX593" s="71"/>
      <c r="AY593" s="72"/>
      <c r="AZ593" s="71">
        <v>18623.75599999999</v>
      </c>
      <c r="BA593" s="71">
        <v>75149.900000000023</v>
      </c>
      <c r="BB593" s="71">
        <v>0</v>
      </c>
      <c r="BC593" s="71">
        <v>0</v>
      </c>
      <c r="BD593" s="71">
        <v>0</v>
      </c>
      <c r="BE593" s="71">
        <v>1152</v>
      </c>
      <c r="BF593" s="71"/>
      <c r="BG593" s="72"/>
      <c r="BH593" s="71">
        <v>0</v>
      </c>
      <c r="BI593" s="71">
        <v>0</v>
      </c>
      <c r="BJ593" s="71">
        <v>8.7650000000000006</v>
      </c>
      <c r="BK593" s="71">
        <v>0</v>
      </c>
      <c r="BL593" s="71">
        <v>11.998999999999999</v>
      </c>
      <c r="BM593" s="71">
        <v>0</v>
      </c>
      <c r="BN593" s="72"/>
      <c r="BO593" s="71">
        <v>0</v>
      </c>
      <c r="BP593" s="71">
        <v>0</v>
      </c>
      <c r="BQ593" s="71">
        <v>1</v>
      </c>
      <c r="BR593" s="71">
        <v>0</v>
      </c>
      <c r="BS593" s="71">
        <v>4</v>
      </c>
      <c r="BT593" s="71">
        <v>0</v>
      </c>
      <c r="BU593"/>
      <c r="BV593" s="70">
        <v>20.763999999999999</v>
      </c>
      <c r="BW593" s="70">
        <v>0</v>
      </c>
      <c r="BX593" s="70">
        <v>0</v>
      </c>
      <c r="BY593" s="70">
        <v>0</v>
      </c>
      <c r="BZ593" s="70">
        <v>0</v>
      </c>
      <c r="CA593" s="70">
        <v>0</v>
      </c>
      <c r="CB593" s="70">
        <v>0</v>
      </c>
      <c r="CC593" s="70">
        <v>0</v>
      </c>
      <c r="CD593" s="70">
        <v>0</v>
      </c>
    </row>
    <row r="594" spans="1:82">
      <c r="A594" s="70" t="s">
        <v>2277</v>
      </c>
      <c r="B594" s="70">
        <v>85</v>
      </c>
      <c r="C594" s="70">
        <v>19</v>
      </c>
      <c r="D594" s="70">
        <v>5</v>
      </c>
      <c r="E594" s="70">
        <v>2022</v>
      </c>
      <c r="F594" s="70" t="s">
        <v>161</v>
      </c>
      <c r="G594" s="70" t="s">
        <v>2258</v>
      </c>
      <c r="H594" s="70" t="s">
        <v>2259</v>
      </c>
      <c r="I594" s="148"/>
      <c r="J594" s="71">
        <v>68.37851000868217</v>
      </c>
      <c r="K594" s="71">
        <v>2.3056121675417898</v>
      </c>
      <c r="L594" s="71">
        <v>5.9905953692311646</v>
      </c>
      <c r="M594" s="71">
        <v>83.45914121287764</v>
      </c>
      <c r="N594" s="71">
        <v>102.15462230691648</v>
      </c>
      <c r="O594" s="71">
        <v>81.620421109059734</v>
      </c>
      <c r="P594" s="71">
        <v>39.365389188973253</v>
      </c>
      <c r="Q594" s="71">
        <v>5.7291542029469342</v>
      </c>
      <c r="R594" s="71">
        <v>2.5568139206661642</v>
      </c>
      <c r="S594" s="71">
        <v>17.000647473081031</v>
      </c>
      <c r="T594" s="72"/>
      <c r="U594" s="71">
        <v>4521909</v>
      </c>
      <c r="V594" s="71">
        <v>1152</v>
      </c>
      <c r="W594" s="71">
        <v>274</v>
      </c>
      <c r="X594" s="71">
        <v>23649</v>
      </c>
      <c r="Y594" s="71">
        <v>44551</v>
      </c>
      <c r="Z594" s="71">
        <v>57057</v>
      </c>
      <c r="AA594" s="71">
        <v>8601</v>
      </c>
      <c r="AB594" s="71">
        <v>97319</v>
      </c>
      <c r="AC594" s="71">
        <v>445223.99999999994</v>
      </c>
      <c r="AD594" s="71">
        <v>17.000647473081031</v>
      </c>
      <c r="AE594" s="72"/>
      <c r="AF594" s="71">
        <v>40746923.790947877</v>
      </c>
      <c r="AG594" s="71">
        <v>1928707.6460463183</v>
      </c>
      <c r="AH594" s="71">
        <v>1565765.614960647</v>
      </c>
      <c r="AI594" s="71">
        <v>142151133.01402843</v>
      </c>
      <c r="AJ594" s="71">
        <v>195466003.40413234</v>
      </c>
      <c r="AK594" s="71">
        <v>0</v>
      </c>
      <c r="AL594" s="71">
        <v>0</v>
      </c>
      <c r="AM594" s="71">
        <v>12566539.164406078</v>
      </c>
      <c r="AN594" s="71">
        <v>0</v>
      </c>
      <c r="AO594" s="71">
        <v>0</v>
      </c>
      <c r="AP594" s="71">
        <v>394425072.63452166</v>
      </c>
      <c r="AQ594" s="72"/>
      <c r="AR594" s="71">
        <v>4429</v>
      </c>
      <c r="AS594" s="71">
        <v>590</v>
      </c>
      <c r="AT594" s="71">
        <v>0</v>
      </c>
      <c r="AU594" s="71">
        <v>0</v>
      </c>
      <c r="AV594" s="71">
        <v>0</v>
      </c>
      <c r="AW594" s="71">
        <v>1</v>
      </c>
      <c r="AX594" s="71"/>
      <c r="AY594" s="72"/>
      <c r="AZ594" s="71">
        <v>20062.165999999968</v>
      </c>
      <c r="BA594" s="71">
        <v>75839.000000000029</v>
      </c>
      <c r="BB594" s="71">
        <v>0</v>
      </c>
      <c r="BC594" s="71">
        <v>0</v>
      </c>
      <c r="BD594" s="71">
        <v>0</v>
      </c>
      <c r="BE594" s="71">
        <v>1152</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2278</v>
      </c>
      <c r="B595" s="70">
        <v>85</v>
      </c>
      <c r="C595" s="70">
        <v>20</v>
      </c>
      <c r="D595" s="70">
        <v>5</v>
      </c>
      <c r="E595" s="70">
        <v>2023</v>
      </c>
      <c r="F595" s="70" t="s">
        <v>1539</v>
      </c>
      <c r="G595" s="70" t="s">
        <v>2258</v>
      </c>
      <c r="H595" s="70" t="s">
        <v>2259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4654</v>
      </c>
      <c r="AS595" s="71">
        <v>593</v>
      </c>
      <c r="AT595" s="71">
        <v>0</v>
      </c>
      <c r="AU595" s="71">
        <v>0</v>
      </c>
      <c r="AV595" s="71">
        <v>0</v>
      </c>
      <c r="AW595" s="71">
        <v>1</v>
      </c>
      <c r="AX595" s="71"/>
      <c r="AY595" s="72"/>
      <c r="AZ595" s="71">
        <v>21324.415999999947</v>
      </c>
      <c r="BA595" s="71">
        <v>108753.60000000002</v>
      </c>
      <c r="BB595" s="71">
        <v>0</v>
      </c>
      <c r="BC595" s="71">
        <v>0</v>
      </c>
      <c r="BD595" s="71">
        <v>0</v>
      </c>
      <c r="BE595" s="71">
        <v>1152</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2279</v>
      </c>
      <c r="B596" s="70">
        <v>85</v>
      </c>
      <c r="C596" s="70">
        <v>21</v>
      </c>
      <c r="D596" s="70">
        <v>5</v>
      </c>
      <c r="E596" s="70">
        <v>2024</v>
      </c>
      <c r="F596" s="70" t="s">
        <v>1554</v>
      </c>
      <c r="G596" s="1064" t="s">
        <v>2258</v>
      </c>
      <c r="H596" s="70" t="s">
        <v>2259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2280</v>
      </c>
      <c r="B597" s="70">
        <v>205</v>
      </c>
      <c r="C597" s="70">
        <v>1</v>
      </c>
      <c r="D597" s="70">
        <v>13</v>
      </c>
      <c r="E597" s="70">
        <v>1990</v>
      </c>
      <c r="F597" s="70" t="s">
        <v>787</v>
      </c>
      <c r="G597" s="1064" t="s">
        <v>2281</v>
      </c>
      <c r="H597" s="70" t="s">
        <v>2282</v>
      </c>
      <c r="I597" s="148"/>
      <c r="J597" s="71">
        <v>216.81549101561899</v>
      </c>
      <c r="K597" s="71">
        <v>6.1752775814049539</v>
      </c>
      <c r="L597" s="71">
        <v>4.7563333915783401</v>
      </c>
      <c r="M597" s="71">
        <v>40.239429250322623</v>
      </c>
      <c r="N597" s="71">
        <v>47.778038887053278</v>
      </c>
      <c r="O597" s="71">
        <v>54.3116092731766</v>
      </c>
      <c r="P597" s="71">
        <v>33.009200227385051</v>
      </c>
      <c r="Q597" s="71">
        <v>4.4440932437344003</v>
      </c>
      <c r="R597" s="71">
        <v>0</v>
      </c>
      <c r="S597" s="71">
        <v>4.7434903556665011</v>
      </c>
      <c r="T597" s="72"/>
      <c r="U597" s="71">
        <v>5244361</v>
      </c>
      <c r="V597" s="71">
        <v>2098</v>
      </c>
      <c r="W597" s="71">
        <v>46</v>
      </c>
      <c r="X597" s="71">
        <v>13556</v>
      </c>
      <c r="Y597" s="71">
        <v>21503</v>
      </c>
      <c r="Z597" s="71">
        <v>22339</v>
      </c>
      <c r="AA597" s="71">
        <v>8015</v>
      </c>
      <c r="AB597" s="71">
        <v>72157</v>
      </c>
      <c r="AC597" s="71">
        <v>0</v>
      </c>
      <c r="AD597" s="71">
        <v>4.7434903556665011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2283</v>
      </c>
      <c r="B598" s="70">
        <v>206</v>
      </c>
      <c r="C598" s="70">
        <v>2</v>
      </c>
      <c r="D598" s="70">
        <v>13</v>
      </c>
      <c r="E598" s="70">
        <v>2005</v>
      </c>
      <c r="F598" s="70" t="s">
        <v>789</v>
      </c>
      <c r="G598" s="70" t="s">
        <v>2281</v>
      </c>
      <c r="H598" s="70" t="s">
        <v>2282</v>
      </c>
      <c r="I598" s="148"/>
      <c r="J598" s="71">
        <v>104.39123545648241</v>
      </c>
      <c r="K598" s="71">
        <v>4.2254968976827154</v>
      </c>
      <c r="L598" s="71">
        <v>4.3147854018786269</v>
      </c>
      <c r="M598" s="71">
        <v>75.567928856553138</v>
      </c>
      <c r="N598" s="71">
        <v>85.189822742432582</v>
      </c>
      <c r="O598" s="71">
        <v>86.233040378022096</v>
      </c>
      <c r="P598" s="71">
        <v>40.606457827376339</v>
      </c>
      <c r="Q598" s="71">
        <v>5.0632731408153999</v>
      </c>
      <c r="R598" s="71">
        <v>0</v>
      </c>
      <c r="S598" s="71">
        <v>4.1522639999999997</v>
      </c>
      <c r="T598" s="72"/>
      <c r="U598" s="71">
        <v>2649955</v>
      </c>
      <c r="V598" s="71">
        <v>1786</v>
      </c>
      <c r="W598" s="71">
        <v>46</v>
      </c>
      <c r="X598" s="71">
        <v>14145</v>
      </c>
      <c r="Y598" s="71">
        <v>32446</v>
      </c>
      <c r="Z598" s="71">
        <v>41044</v>
      </c>
      <c r="AA598" s="71">
        <v>8075</v>
      </c>
      <c r="AB598" s="71">
        <v>85943</v>
      </c>
      <c r="AC598" s="71">
        <v>0</v>
      </c>
      <c r="AD598" s="71">
        <v>4.1522639999999997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2284</v>
      </c>
      <c r="B599" s="70">
        <v>207</v>
      </c>
      <c r="C599" s="70">
        <v>3</v>
      </c>
      <c r="D599" s="70">
        <v>13</v>
      </c>
      <c r="E599" s="70">
        <v>2006</v>
      </c>
      <c r="F599" s="70" t="s">
        <v>790</v>
      </c>
      <c r="G599" s="70" t="s">
        <v>2281</v>
      </c>
      <c r="H599" s="70" t="s">
        <v>2282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2285</v>
      </c>
      <c r="B600" s="70">
        <v>208</v>
      </c>
      <c r="C600" s="70">
        <v>4</v>
      </c>
      <c r="D600" s="70">
        <v>13</v>
      </c>
      <c r="E600" s="70">
        <v>2007</v>
      </c>
      <c r="F600" s="70" t="s">
        <v>791</v>
      </c>
      <c r="G600" s="70" t="s">
        <v>2281</v>
      </c>
      <c r="H600" s="70" t="s">
        <v>2282</v>
      </c>
      <c r="I600" s="148"/>
      <c r="J600" s="71">
        <v>124.7865880721895</v>
      </c>
      <c r="K600" s="71">
        <v>4.5945080130143952</v>
      </c>
      <c r="L600" s="71">
        <v>3.4225383476801978</v>
      </c>
      <c r="M600" s="71">
        <v>80.162796010122449</v>
      </c>
      <c r="N600" s="71">
        <v>105.1570768835913</v>
      </c>
      <c r="O600" s="71">
        <v>85.955435606129285</v>
      </c>
      <c r="P600" s="71">
        <v>42.215447159675811</v>
      </c>
      <c r="Q600" s="71">
        <v>5.3784364906658499</v>
      </c>
      <c r="R600" s="71">
        <v>0</v>
      </c>
      <c r="S600" s="71">
        <v>7.3297925498000014</v>
      </c>
      <c r="T600" s="72"/>
      <c r="U600" s="71">
        <v>3559117</v>
      </c>
      <c r="V600" s="71">
        <v>1894</v>
      </c>
      <c r="W600" s="71">
        <v>42</v>
      </c>
      <c r="X600" s="71">
        <v>17967</v>
      </c>
      <c r="Y600" s="71">
        <v>33566</v>
      </c>
      <c r="Z600" s="71">
        <v>42530</v>
      </c>
      <c r="AA600" s="71">
        <v>8267</v>
      </c>
      <c r="AB600" s="71">
        <v>86465</v>
      </c>
      <c r="AC600" s="71">
        <v>0</v>
      </c>
      <c r="AD600" s="71">
        <v>7.3297925498000014</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2286</v>
      </c>
      <c r="B601" s="70">
        <v>209</v>
      </c>
      <c r="C601" s="70">
        <v>5</v>
      </c>
      <c r="D601" s="70">
        <v>13</v>
      </c>
      <c r="E601" s="70">
        <v>2008</v>
      </c>
      <c r="F601" s="70" t="s">
        <v>792</v>
      </c>
      <c r="G601" s="70" t="s">
        <v>2281</v>
      </c>
      <c r="H601" s="70" t="s">
        <v>2282</v>
      </c>
      <c r="I601" s="148"/>
      <c r="J601" s="71">
        <v>56.493476251165511</v>
      </c>
      <c r="K601" s="71">
        <v>3.615580459300463</v>
      </c>
      <c r="L601" s="71">
        <v>3.0032036457728588</v>
      </c>
      <c r="M601" s="71">
        <v>90.494689542771425</v>
      </c>
      <c r="N601" s="71">
        <v>101.09308181764629</v>
      </c>
      <c r="O601" s="71">
        <v>82.894408087414405</v>
      </c>
      <c r="P601" s="71">
        <v>41.539952547940032</v>
      </c>
      <c r="Q601" s="71">
        <v>5.3243893938745996</v>
      </c>
      <c r="R601" s="71">
        <v>0</v>
      </c>
      <c r="S601" s="71">
        <v>5.4230571555999996</v>
      </c>
      <c r="T601" s="72"/>
      <c r="U601" s="71">
        <v>1861390</v>
      </c>
      <c r="V601" s="71">
        <v>1894</v>
      </c>
      <c r="W601" s="71">
        <v>42</v>
      </c>
      <c r="X601" s="71">
        <v>17967</v>
      </c>
      <c r="Y601" s="71">
        <v>34043</v>
      </c>
      <c r="Z601" s="71">
        <v>42455</v>
      </c>
      <c r="AA601" s="71">
        <v>8144</v>
      </c>
      <c r="AB601" s="71">
        <v>87004</v>
      </c>
      <c r="AC601" s="71">
        <v>0</v>
      </c>
      <c r="AD601" s="71">
        <v>5.4230571555999996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2287</v>
      </c>
      <c r="B602" s="70">
        <v>210</v>
      </c>
      <c r="C602" s="70">
        <v>6</v>
      </c>
      <c r="D602" s="70">
        <v>13</v>
      </c>
      <c r="E602" s="70">
        <v>2009</v>
      </c>
      <c r="F602" s="70" t="s">
        <v>176</v>
      </c>
      <c r="G602" s="70" t="s">
        <v>2281</v>
      </c>
      <c r="H602" s="70" t="s">
        <v>2282</v>
      </c>
      <c r="I602" s="148"/>
      <c r="J602" s="71">
        <v>57.78037599797333</v>
      </c>
      <c r="K602" s="71">
        <v>3.564402599863683</v>
      </c>
      <c r="L602" s="71">
        <v>1.55251482040126</v>
      </c>
      <c r="M602" s="71">
        <v>86.082564962582879</v>
      </c>
      <c r="N602" s="71">
        <v>94.995413811046049</v>
      </c>
      <c r="O602" s="71">
        <v>84.71202964577688</v>
      </c>
      <c r="P602" s="71">
        <v>40.716504118315683</v>
      </c>
      <c r="Q602" s="71">
        <v>5.1083643233549401</v>
      </c>
      <c r="R602" s="71">
        <v>0</v>
      </c>
      <c r="S602" s="71">
        <v>4.3686081418800002</v>
      </c>
      <c r="T602" s="72"/>
      <c r="U602" s="71">
        <v>1645098</v>
      </c>
      <c r="V602" s="71">
        <v>2400</v>
      </c>
      <c r="W602" s="71">
        <v>28</v>
      </c>
      <c r="X602" s="71">
        <v>19453</v>
      </c>
      <c r="Y602" s="71">
        <v>34718</v>
      </c>
      <c r="Z602" s="71">
        <v>42824</v>
      </c>
      <c r="AA602" s="71">
        <v>8195</v>
      </c>
      <c r="AB602" s="71">
        <v>87626</v>
      </c>
      <c r="AC602" s="71">
        <v>0</v>
      </c>
      <c r="AD602" s="71">
        <v>4.3686081418800002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3.97</v>
      </c>
      <c r="BM602" s="71">
        <v>0</v>
      </c>
      <c r="BN602" s="72"/>
      <c r="BO602" s="71">
        <v>0</v>
      </c>
      <c r="BP602" s="71">
        <v>0</v>
      </c>
      <c r="BQ602" s="71">
        <v>0</v>
      </c>
      <c r="BR602" s="71">
        <v>0</v>
      </c>
      <c r="BS602" s="71">
        <v>1</v>
      </c>
      <c r="BT602" s="71">
        <v>0</v>
      </c>
      <c r="BU602"/>
      <c r="BV602" s="70">
        <v>3.97</v>
      </c>
      <c r="BW602" s="70">
        <v>0</v>
      </c>
      <c r="BX602" s="70">
        <v>0</v>
      </c>
      <c r="BY602" s="70">
        <v>0</v>
      </c>
      <c r="BZ602" s="70">
        <v>0</v>
      </c>
      <c r="CA602" s="70">
        <v>0</v>
      </c>
      <c r="CB602" s="70">
        <v>0</v>
      </c>
      <c r="CC602" s="70">
        <v>0</v>
      </c>
      <c r="CD602" s="70">
        <v>0</v>
      </c>
    </row>
    <row r="603" spans="1:82">
      <c r="A603" s="70" t="s">
        <v>2288</v>
      </c>
      <c r="B603" s="70">
        <v>211</v>
      </c>
      <c r="C603" s="70">
        <v>7</v>
      </c>
      <c r="D603" s="70">
        <v>13</v>
      </c>
      <c r="E603" s="70">
        <v>2010</v>
      </c>
      <c r="F603" s="70" t="s">
        <v>177</v>
      </c>
      <c r="G603" s="70" t="s">
        <v>2281</v>
      </c>
      <c r="H603" s="70" t="s">
        <v>2282</v>
      </c>
      <c r="I603" s="148"/>
      <c r="J603" s="71">
        <v>64.823467698797856</v>
      </c>
      <c r="K603" s="71">
        <v>3.7986737592800539</v>
      </c>
      <c r="L603" s="71">
        <v>1.4698537545379871</v>
      </c>
      <c r="M603" s="71">
        <v>85.927892888310538</v>
      </c>
      <c r="N603" s="71">
        <v>98.627604030719439</v>
      </c>
      <c r="O603" s="71">
        <v>84.973916627824224</v>
      </c>
      <c r="P603" s="71">
        <v>41.637092985375418</v>
      </c>
      <c r="Q603" s="71">
        <v>5.3629548706215697</v>
      </c>
      <c r="R603" s="71">
        <v>0</v>
      </c>
      <c r="S603" s="71">
        <v>6.8090824281599991</v>
      </c>
      <c r="T603" s="72"/>
      <c r="U603" s="71">
        <v>1674824</v>
      </c>
      <c r="V603" s="71">
        <v>2400</v>
      </c>
      <c r="W603" s="71">
        <v>28</v>
      </c>
      <c r="X603" s="71">
        <v>19453</v>
      </c>
      <c r="Y603" s="71">
        <v>35286</v>
      </c>
      <c r="Z603" s="71">
        <v>43156</v>
      </c>
      <c r="AA603" s="71">
        <v>8171</v>
      </c>
      <c r="AB603" s="71">
        <v>88150</v>
      </c>
      <c r="AC603" s="71">
        <v>0</v>
      </c>
      <c r="AD603" s="71">
        <v>6.8090824281599991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4.2759999999999998</v>
      </c>
      <c r="BM603" s="71">
        <v>0</v>
      </c>
      <c r="BN603" s="72"/>
      <c r="BO603" s="71">
        <v>0</v>
      </c>
      <c r="BP603" s="71">
        <v>0</v>
      </c>
      <c r="BQ603" s="71">
        <v>0</v>
      </c>
      <c r="BR603" s="71">
        <v>0</v>
      </c>
      <c r="BS603" s="71">
        <v>1</v>
      </c>
      <c r="BT603" s="71">
        <v>0</v>
      </c>
      <c r="BU603"/>
      <c r="BV603" s="70">
        <v>4.2759999999999998</v>
      </c>
      <c r="BW603" s="70">
        <v>0</v>
      </c>
      <c r="BX603" s="70">
        <v>0</v>
      </c>
      <c r="BY603" s="70">
        <v>0</v>
      </c>
      <c r="BZ603" s="70">
        <v>0</v>
      </c>
      <c r="CA603" s="70">
        <v>0</v>
      </c>
      <c r="CB603" s="70">
        <v>0</v>
      </c>
      <c r="CC603" s="70">
        <v>0</v>
      </c>
      <c r="CD603" s="70">
        <v>0</v>
      </c>
    </row>
    <row r="604" spans="1:82">
      <c r="A604" s="70" t="s">
        <v>2289</v>
      </c>
      <c r="B604" s="70">
        <v>212</v>
      </c>
      <c r="C604" s="70">
        <v>8</v>
      </c>
      <c r="D604" s="70">
        <v>13</v>
      </c>
      <c r="E604" s="70">
        <v>2011</v>
      </c>
      <c r="F604" s="70" t="s">
        <v>178</v>
      </c>
      <c r="G604" s="70" t="s">
        <v>2281</v>
      </c>
      <c r="H604" s="70" t="s">
        <v>2282</v>
      </c>
      <c r="I604" s="148"/>
      <c r="J604" s="71">
        <v>83.67324806324234</v>
      </c>
      <c r="K604" s="71">
        <v>5.9965724705073464</v>
      </c>
      <c r="L604" s="71">
        <v>1.4330219188313651</v>
      </c>
      <c r="M604" s="71">
        <v>99.551734327832307</v>
      </c>
      <c r="N604" s="71">
        <v>105.7628420635051</v>
      </c>
      <c r="O604" s="71">
        <v>85.01329933907752</v>
      </c>
      <c r="P604" s="71">
        <v>41.30477674069855</v>
      </c>
      <c r="Q604" s="71">
        <v>6.2529147787883996</v>
      </c>
      <c r="R604" s="71">
        <v>0</v>
      </c>
      <c r="S604" s="71">
        <v>7.1264722283999999</v>
      </c>
      <c r="T604" s="72"/>
      <c r="U604" s="71">
        <v>2263312</v>
      </c>
      <c r="V604" s="71">
        <v>2400</v>
      </c>
      <c r="W604" s="71">
        <v>28</v>
      </c>
      <c r="X604" s="71">
        <v>19453</v>
      </c>
      <c r="Y604" s="71">
        <v>36010</v>
      </c>
      <c r="Z604" s="71">
        <v>44114</v>
      </c>
      <c r="AA604" s="71">
        <v>8347</v>
      </c>
      <c r="AB604" s="71">
        <v>89102</v>
      </c>
      <c r="AC604" s="71">
        <v>0</v>
      </c>
      <c r="AD604" s="71">
        <v>7.1264722283999999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3.4289999999999998</v>
      </c>
      <c r="BM604" s="71">
        <v>0</v>
      </c>
      <c r="BN604" s="72"/>
      <c r="BO604" s="71">
        <v>0</v>
      </c>
      <c r="BP604" s="71">
        <v>0</v>
      </c>
      <c r="BQ604" s="71">
        <v>0</v>
      </c>
      <c r="BR604" s="71">
        <v>0</v>
      </c>
      <c r="BS604" s="71">
        <v>1</v>
      </c>
      <c r="BT604" s="71">
        <v>0</v>
      </c>
      <c r="BU604"/>
      <c r="BV604" s="70">
        <v>3.4289999999999998</v>
      </c>
      <c r="BW604" s="70">
        <v>0</v>
      </c>
      <c r="BX604" s="70">
        <v>0</v>
      </c>
      <c r="BY604" s="70">
        <v>0</v>
      </c>
      <c r="BZ604" s="70">
        <v>0</v>
      </c>
      <c r="CA604" s="70">
        <v>0</v>
      </c>
      <c r="CB604" s="70">
        <v>0</v>
      </c>
      <c r="CC604" s="70">
        <v>0</v>
      </c>
      <c r="CD604" s="70">
        <v>0</v>
      </c>
    </row>
    <row r="605" spans="1:82">
      <c r="A605" s="70" t="s">
        <v>2290</v>
      </c>
      <c r="B605" s="70">
        <v>213</v>
      </c>
      <c r="C605" s="70">
        <v>9</v>
      </c>
      <c r="D605" s="70">
        <v>13</v>
      </c>
      <c r="E605" s="70">
        <v>2012</v>
      </c>
      <c r="F605" s="70" t="s">
        <v>179</v>
      </c>
      <c r="G605" s="70" t="s">
        <v>2281</v>
      </c>
      <c r="H605" s="70" t="s">
        <v>2282</v>
      </c>
      <c r="I605" s="148"/>
      <c r="J605" s="71">
        <v>209.90292088795081</v>
      </c>
      <c r="K605" s="71">
        <v>5.9496439019579519</v>
      </c>
      <c r="L605" s="71">
        <v>1.4387407402307439</v>
      </c>
      <c r="M605" s="71">
        <v>111.2493427579312</v>
      </c>
      <c r="N605" s="71">
        <v>119.64901812870239</v>
      </c>
      <c r="O605" s="71">
        <v>86.007724096018308</v>
      </c>
      <c r="P605" s="71">
        <v>42.60477541542074</v>
      </c>
      <c r="Q605" s="71">
        <v>6.9163456314283396</v>
      </c>
      <c r="R605" s="71">
        <v>0</v>
      </c>
      <c r="S605" s="71">
        <v>6.8723889175999986</v>
      </c>
      <c r="T605" s="72"/>
      <c r="U605" s="71">
        <v>5705063</v>
      </c>
      <c r="V605" s="71">
        <v>2400</v>
      </c>
      <c r="W605" s="71">
        <v>28</v>
      </c>
      <c r="X605" s="71">
        <v>19453</v>
      </c>
      <c r="Y605" s="71">
        <v>37057</v>
      </c>
      <c r="Z605" s="71">
        <v>44984</v>
      </c>
      <c r="AA605" s="71">
        <v>8561</v>
      </c>
      <c r="AB605" s="71">
        <v>90711</v>
      </c>
      <c r="AC605" s="71">
        <v>0</v>
      </c>
      <c r="AD605" s="71">
        <v>6.8723889175999986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3.7429999999999999</v>
      </c>
      <c r="BM605" s="71">
        <v>0</v>
      </c>
      <c r="BN605" s="72"/>
      <c r="BO605" s="71">
        <v>0</v>
      </c>
      <c r="BP605" s="71">
        <v>0</v>
      </c>
      <c r="BQ605" s="71">
        <v>0</v>
      </c>
      <c r="BR605" s="71">
        <v>0</v>
      </c>
      <c r="BS605" s="71">
        <v>1</v>
      </c>
      <c r="BT605" s="71">
        <v>0</v>
      </c>
      <c r="BU605"/>
      <c r="BV605" s="70">
        <v>3.7429999999999999</v>
      </c>
      <c r="BW605" s="70">
        <v>0</v>
      </c>
      <c r="BX605" s="70">
        <v>0</v>
      </c>
      <c r="BY605" s="70">
        <v>0</v>
      </c>
      <c r="BZ605" s="70">
        <v>0</v>
      </c>
      <c r="CA605" s="70">
        <v>0</v>
      </c>
      <c r="CB605" s="70">
        <v>0</v>
      </c>
      <c r="CC605" s="70">
        <v>0</v>
      </c>
      <c r="CD605" s="70">
        <v>0</v>
      </c>
    </row>
    <row r="606" spans="1:82">
      <c r="A606" s="70" t="s">
        <v>2291</v>
      </c>
      <c r="B606" s="70">
        <v>214</v>
      </c>
      <c r="C606" s="70">
        <v>10</v>
      </c>
      <c r="D606" s="70">
        <v>13</v>
      </c>
      <c r="E606" s="70">
        <v>2013</v>
      </c>
      <c r="F606" s="70" t="s">
        <v>180</v>
      </c>
      <c r="G606" s="70" t="s">
        <v>2281</v>
      </c>
      <c r="H606" s="70" t="s">
        <v>2282</v>
      </c>
      <c r="I606" s="148"/>
      <c r="J606" s="71">
        <v>187.7259976393905</v>
      </c>
      <c r="K606" s="71">
        <v>5.302840729345272</v>
      </c>
      <c r="L606" s="71">
        <v>1.4391060885663289</v>
      </c>
      <c r="M606" s="71">
        <v>110.30223100444</v>
      </c>
      <c r="N606" s="71">
        <v>127.2833837712611</v>
      </c>
      <c r="O606" s="71">
        <v>84.460338126325212</v>
      </c>
      <c r="P606" s="71">
        <v>44.019146862047158</v>
      </c>
      <c r="Q606" s="71">
        <v>7.0552304437405198</v>
      </c>
      <c r="R606" s="71">
        <v>0</v>
      </c>
      <c r="S606" s="71">
        <v>6.6458787149999976</v>
      </c>
      <c r="T606" s="72"/>
      <c r="U606" s="71">
        <v>4970211</v>
      </c>
      <c r="V606" s="71">
        <v>2400</v>
      </c>
      <c r="W606" s="71">
        <v>28</v>
      </c>
      <c r="X606" s="71">
        <v>19453</v>
      </c>
      <c r="Y606" s="71">
        <v>37509</v>
      </c>
      <c r="Z606" s="71">
        <v>46147</v>
      </c>
      <c r="AA606" s="71">
        <v>8812</v>
      </c>
      <c r="AB606" s="71">
        <v>91206</v>
      </c>
      <c r="AC606" s="71">
        <v>0</v>
      </c>
      <c r="AD606" s="71">
        <v>6.6458787149999976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3.9809999999999999</v>
      </c>
      <c r="BM606" s="71">
        <v>0</v>
      </c>
      <c r="BN606" s="72"/>
      <c r="BO606" s="71">
        <v>0</v>
      </c>
      <c r="BP606" s="71">
        <v>0</v>
      </c>
      <c r="BQ606" s="71">
        <v>0</v>
      </c>
      <c r="BR606" s="71">
        <v>0</v>
      </c>
      <c r="BS606" s="71">
        <v>1</v>
      </c>
      <c r="BT606" s="71">
        <v>0</v>
      </c>
      <c r="BU606"/>
      <c r="BV606" s="70">
        <v>3.9809999999999999</v>
      </c>
      <c r="BW606" s="70">
        <v>0</v>
      </c>
      <c r="BX606" s="70">
        <v>0</v>
      </c>
      <c r="BY606" s="70">
        <v>0</v>
      </c>
      <c r="BZ606" s="70">
        <v>0</v>
      </c>
      <c r="CA606" s="70">
        <v>0</v>
      </c>
      <c r="CB606" s="70">
        <v>0</v>
      </c>
      <c r="CC606" s="70">
        <v>0</v>
      </c>
      <c r="CD606" s="70">
        <v>0</v>
      </c>
    </row>
    <row r="607" spans="1:82">
      <c r="A607" s="70" t="s">
        <v>2292</v>
      </c>
      <c r="B607" s="70">
        <v>215</v>
      </c>
      <c r="C607" s="70">
        <v>11</v>
      </c>
      <c r="D607" s="70">
        <v>13</v>
      </c>
      <c r="E607" s="70">
        <v>2014</v>
      </c>
      <c r="F607" s="70" t="s">
        <v>181</v>
      </c>
      <c r="G607" s="70" t="s">
        <v>2281</v>
      </c>
      <c r="H607" s="70" t="s">
        <v>2282</v>
      </c>
      <c r="I607" s="148"/>
      <c r="J607" s="71">
        <v>364.02105278807198</v>
      </c>
      <c r="K607" s="71">
        <v>4.4519045171266232</v>
      </c>
      <c r="L607" s="71">
        <v>3.8395420891494738</v>
      </c>
      <c r="M607" s="71">
        <v>109.95013361845859</v>
      </c>
      <c r="N607" s="71">
        <v>105.89782635164531</v>
      </c>
      <c r="O607" s="71">
        <v>81.148066318326741</v>
      </c>
      <c r="P607" s="71">
        <v>45.980310189652492</v>
      </c>
      <c r="Q607" s="71">
        <v>6.7790185112833203</v>
      </c>
      <c r="R607" s="71">
        <v>0</v>
      </c>
      <c r="S607" s="71">
        <v>6.4285954923500004</v>
      </c>
      <c r="T607" s="72"/>
      <c r="U607" s="71">
        <v>10609707</v>
      </c>
      <c r="V607" s="71">
        <v>1862</v>
      </c>
      <c r="W607" s="71">
        <v>67</v>
      </c>
      <c r="X607" s="71">
        <v>21085</v>
      </c>
      <c r="Y607" s="71">
        <v>37933</v>
      </c>
      <c r="Z607" s="71">
        <v>46697</v>
      </c>
      <c r="AA607" s="71">
        <v>9157</v>
      </c>
      <c r="AB607" s="71">
        <v>91340</v>
      </c>
      <c r="AC607" s="71">
        <v>0</v>
      </c>
      <c r="AD607" s="71">
        <v>6.4285954923500004</v>
      </c>
      <c r="AE607" s="72"/>
      <c r="AF607" s="71"/>
      <c r="AG607" s="71"/>
      <c r="AH607" s="71"/>
      <c r="AI607" s="71"/>
      <c r="AJ607" s="71"/>
      <c r="AK607" s="71"/>
      <c r="AL607" s="71"/>
      <c r="AM607" s="71"/>
      <c r="AN607" s="71"/>
      <c r="AO607" s="71"/>
      <c r="AP607" s="71"/>
      <c r="AQ607" s="72"/>
      <c r="AR607" s="71">
        <v>1862</v>
      </c>
      <c r="AS607" s="71">
        <v>101</v>
      </c>
      <c r="AT607" s="71">
        <v>0</v>
      </c>
      <c r="AU607" s="71">
        <v>0</v>
      </c>
      <c r="AV607" s="71">
        <v>0</v>
      </c>
      <c r="AW607" s="71">
        <v>0</v>
      </c>
      <c r="AX607" s="71"/>
      <c r="AY607" s="72"/>
      <c r="AZ607" s="71">
        <v>6792.5</v>
      </c>
      <c r="BA607" s="71">
        <v>4130.1000000000004</v>
      </c>
      <c r="BB607" s="71">
        <v>0</v>
      </c>
      <c r="BC607" s="71">
        <v>0</v>
      </c>
      <c r="BD607" s="71">
        <v>0</v>
      </c>
      <c r="BE607" s="71">
        <v>0</v>
      </c>
      <c r="BF607" s="71"/>
      <c r="BG607" s="72"/>
      <c r="BH607" s="71">
        <v>0</v>
      </c>
      <c r="BI607" s="71">
        <v>0</v>
      </c>
      <c r="BJ607" s="71">
        <v>0</v>
      </c>
      <c r="BK607" s="71">
        <v>0</v>
      </c>
      <c r="BL607" s="71">
        <v>3.9359999999999999</v>
      </c>
      <c r="BM607" s="71">
        <v>0</v>
      </c>
      <c r="BN607" s="72"/>
      <c r="BO607" s="71">
        <v>0</v>
      </c>
      <c r="BP607" s="71">
        <v>0</v>
      </c>
      <c r="BQ607" s="71">
        <v>0</v>
      </c>
      <c r="BR607" s="71">
        <v>0</v>
      </c>
      <c r="BS607" s="71">
        <v>1</v>
      </c>
      <c r="BT607" s="71">
        <v>0</v>
      </c>
      <c r="BU607"/>
      <c r="BV607" s="70">
        <v>3.9359999999999999</v>
      </c>
      <c r="BW607" s="70">
        <v>0</v>
      </c>
      <c r="BX607" s="70">
        <v>0</v>
      </c>
      <c r="BY607" s="70">
        <v>0</v>
      </c>
      <c r="BZ607" s="70">
        <v>0</v>
      </c>
      <c r="CA607" s="70">
        <v>0</v>
      </c>
      <c r="CB607" s="70">
        <v>0</v>
      </c>
      <c r="CC607" s="70">
        <v>0</v>
      </c>
      <c r="CD607" s="70">
        <v>0</v>
      </c>
    </row>
    <row r="608" spans="1:82">
      <c r="A608" s="70" t="s">
        <v>2293</v>
      </c>
      <c r="B608" s="70">
        <v>216</v>
      </c>
      <c r="C608" s="70">
        <v>12</v>
      </c>
      <c r="D608" s="70">
        <v>13</v>
      </c>
      <c r="E608" s="70">
        <v>2015</v>
      </c>
      <c r="F608" s="70" t="s">
        <v>182</v>
      </c>
      <c r="G608" s="70" t="s">
        <v>2281</v>
      </c>
      <c r="H608" s="70" t="s">
        <v>2282</v>
      </c>
      <c r="I608" s="148"/>
      <c r="J608" s="71">
        <v>367.99915715137161</v>
      </c>
      <c r="K608" s="71">
        <v>4.4211111673276102</v>
      </c>
      <c r="L608" s="71">
        <v>4.0331209495808213</v>
      </c>
      <c r="M608" s="71">
        <v>111.70538404777329</v>
      </c>
      <c r="N608" s="71">
        <v>99.698769401259369</v>
      </c>
      <c r="O608" s="71">
        <v>80.58969750188011</v>
      </c>
      <c r="P608" s="71">
        <v>47.056873635427742</v>
      </c>
      <c r="Q608" s="71">
        <v>6.6583817123430098</v>
      </c>
      <c r="R608" s="71">
        <v>0</v>
      </c>
      <c r="S608" s="71">
        <v>7.3687046596600014</v>
      </c>
      <c r="T608" s="72"/>
      <c r="U608" s="71">
        <v>10604252</v>
      </c>
      <c r="V608" s="71">
        <v>1862</v>
      </c>
      <c r="W608" s="71">
        <v>67</v>
      </c>
      <c r="X608" s="71">
        <v>21085</v>
      </c>
      <c r="Y608" s="71">
        <v>38424</v>
      </c>
      <c r="Z608" s="71">
        <v>46822</v>
      </c>
      <c r="AA608" s="71">
        <v>9364</v>
      </c>
      <c r="AB608" s="71">
        <v>91645</v>
      </c>
      <c r="AC608" s="71">
        <v>0</v>
      </c>
      <c r="AD608" s="71">
        <v>7.3687046596600014</v>
      </c>
      <c r="AE608" s="72"/>
      <c r="AF608" s="71">
        <v>113889670.61048231</v>
      </c>
      <c r="AG608" s="71">
        <v>3804563.3701776071</v>
      </c>
      <c r="AH608" s="71">
        <v>842812.16670848278</v>
      </c>
      <c r="AI608" s="71">
        <v>158490327.04082659</v>
      </c>
      <c r="AJ608" s="71">
        <v>137525805.50336319</v>
      </c>
      <c r="AK608" s="71">
        <v>0</v>
      </c>
      <c r="AL608" s="71">
        <v>0</v>
      </c>
      <c r="AM608" s="71">
        <v>12559562.813683931</v>
      </c>
      <c r="AN608" s="71">
        <v>0</v>
      </c>
      <c r="AO608" s="71">
        <v>0</v>
      </c>
      <c r="AP608" s="71">
        <v>427112741.50524211</v>
      </c>
      <c r="AQ608" s="72"/>
      <c r="AR608" s="71">
        <v>2056</v>
      </c>
      <c r="AS608" s="71">
        <v>191</v>
      </c>
      <c r="AT608" s="71">
        <v>0</v>
      </c>
      <c r="AU608" s="71">
        <v>0</v>
      </c>
      <c r="AV608" s="71">
        <v>0</v>
      </c>
      <c r="AW608" s="71">
        <v>0</v>
      </c>
      <c r="AX608" s="71"/>
      <c r="AY608" s="72"/>
      <c r="AZ608" s="71">
        <v>7615.7999999999993</v>
      </c>
      <c r="BA608" s="71">
        <v>8067.7</v>
      </c>
      <c r="BB608" s="71">
        <v>0</v>
      </c>
      <c r="BC608" s="71">
        <v>0</v>
      </c>
      <c r="BD608" s="71">
        <v>0</v>
      </c>
      <c r="BE608" s="71">
        <v>0</v>
      </c>
      <c r="BF608" s="71"/>
      <c r="BG608" s="72"/>
      <c r="BH608" s="71">
        <v>0</v>
      </c>
      <c r="BI608" s="71">
        <v>0</v>
      </c>
      <c r="BJ608" s="71">
        <v>0</v>
      </c>
      <c r="BK608" s="71">
        <v>0</v>
      </c>
      <c r="BL608" s="71">
        <v>3.8370000000000002</v>
      </c>
      <c r="BM608" s="71">
        <v>0</v>
      </c>
      <c r="BN608" s="72"/>
      <c r="BO608" s="71">
        <v>0</v>
      </c>
      <c r="BP608" s="71">
        <v>0</v>
      </c>
      <c r="BQ608" s="71">
        <v>0</v>
      </c>
      <c r="BR608" s="71">
        <v>0</v>
      </c>
      <c r="BS608" s="71">
        <v>1</v>
      </c>
      <c r="BT608" s="71">
        <v>0</v>
      </c>
      <c r="BU608"/>
      <c r="BV608" s="70">
        <v>3.8370000000000002</v>
      </c>
      <c r="BW608" s="70">
        <v>0</v>
      </c>
      <c r="BX608" s="70">
        <v>0</v>
      </c>
      <c r="BY608" s="70">
        <v>0</v>
      </c>
      <c r="BZ608" s="70">
        <v>0</v>
      </c>
      <c r="CA608" s="70">
        <v>0</v>
      </c>
      <c r="CB608" s="70">
        <v>0</v>
      </c>
      <c r="CC608" s="70">
        <v>0</v>
      </c>
      <c r="CD608" s="70">
        <v>0</v>
      </c>
    </row>
    <row r="609" spans="1:82">
      <c r="A609" s="70" t="s">
        <v>2294</v>
      </c>
      <c r="B609" s="70">
        <v>217</v>
      </c>
      <c r="C609" s="70">
        <v>13</v>
      </c>
      <c r="D609" s="70">
        <v>13</v>
      </c>
      <c r="E609" s="70">
        <v>2016</v>
      </c>
      <c r="F609" s="70" t="s">
        <v>155</v>
      </c>
      <c r="G609" s="70" t="s">
        <v>2281</v>
      </c>
      <c r="H609" s="70" t="s">
        <v>2282</v>
      </c>
      <c r="I609" s="148"/>
      <c r="J609" s="71">
        <v>192.95811819721547</v>
      </c>
      <c r="K609" s="71">
        <v>4.2606472037280545</v>
      </c>
      <c r="L609" s="71">
        <v>4.6912314707468603</v>
      </c>
      <c r="M609" s="71">
        <v>96.069360169694292</v>
      </c>
      <c r="N609" s="71">
        <v>106.56558544467258</v>
      </c>
      <c r="O609" s="71">
        <v>80.571722840882785</v>
      </c>
      <c r="P609" s="71">
        <v>47.639768563465346</v>
      </c>
      <c r="Q609" s="71">
        <v>6.5219495557060494</v>
      </c>
      <c r="R609" s="71">
        <v>0</v>
      </c>
      <c r="S609" s="71">
        <v>11.576499155200002</v>
      </c>
      <c r="T609" s="72"/>
      <c r="U609" s="71">
        <v>5253211</v>
      </c>
      <c r="V609" s="71">
        <v>1862</v>
      </c>
      <c r="W609" s="71">
        <v>67</v>
      </c>
      <c r="X609" s="71">
        <v>21085</v>
      </c>
      <c r="Y609" s="71">
        <v>39188</v>
      </c>
      <c r="Z609" s="71">
        <v>47387</v>
      </c>
      <c r="AA609" s="71">
        <v>9805</v>
      </c>
      <c r="AB609" s="71">
        <v>92337</v>
      </c>
      <c r="AC609" s="71">
        <v>0</v>
      </c>
      <c r="AD609" s="71">
        <v>11.576499155200001</v>
      </c>
      <c r="AE609" s="72"/>
      <c r="AF609" s="71">
        <v>61972629.846271269</v>
      </c>
      <c r="AG609" s="71">
        <v>3625148.509885096</v>
      </c>
      <c r="AH609" s="71">
        <v>776083.19845033274</v>
      </c>
      <c r="AI609" s="71">
        <v>147483744.48393741</v>
      </c>
      <c r="AJ609" s="71">
        <v>147218242.5115667</v>
      </c>
      <c r="AK609" s="71">
        <v>0</v>
      </c>
      <c r="AL609" s="71">
        <v>0</v>
      </c>
      <c r="AM609" s="71">
        <v>12664229.73685758</v>
      </c>
      <c r="AN609" s="71">
        <v>0</v>
      </c>
      <c r="AO609" s="71">
        <v>0</v>
      </c>
      <c r="AP609" s="71">
        <v>373740078.28696841</v>
      </c>
      <c r="AQ609" s="72"/>
      <c r="AR609" s="71">
        <v>2218</v>
      </c>
      <c r="AS609" s="71">
        <v>224</v>
      </c>
      <c r="AT609" s="71">
        <v>0</v>
      </c>
      <c r="AU609" s="71">
        <v>0</v>
      </c>
      <c r="AV609" s="71">
        <v>0</v>
      </c>
      <c r="AW609" s="71">
        <v>0</v>
      </c>
      <c r="AX609" s="71"/>
      <c r="AY609" s="72"/>
      <c r="AZ609" s="71">
        <v>8350.7000000000007</v>
      </c>
      <c r="BA609" s="71">
        <v>8589.7000000000007</v>
      </c>
      <c r="BB609" s="71">
        <v>0</v>
      </c>
      <c r="BC609" s="71">
        <v>0</v>
      </c>
      <c r="BD609" s="71">
        <v>0</v>
      </c>
      <c r="BE609" s="71">
        <v>0</v>
      </c>
      <c r="BF609" s="71"/>
      <c r="BG609" s="72"/>
      <c r="BH609" s="71">
        <v>0</v>
      </c>
      <c r="BI609" s="71">
        <v>0</v>
      </c>
      <c r="BJ609" s="71">
        <v>0</v>
      </c>
      <c r="BK609" s="71">
        <v>0</v>
      </c>
      <c r="BL609" s="71">
        <v>3.7549999999999999</v>
      </c>
      <c r="BM609" s="71">
        <v>0</v>
      </c>
      <c r="BN609" s="72"/>
      <c r="BO609" s="71">
        <v>0</v>
      </c>
      <c r="BP609" s="71">
        <v>0</v>
      </c>
      <c r="BQ609" s="71">
        <v>0</v>
      </c>
      <c r="BR609" s="71">
        <v>0</v>
      </c>
      <c r="BS609" s="71">
        <v>1</v>
      </c>
      <c r="BT609" s="71">
        <v>0</v>
      </c>
      <c r="BU609"/>
      <c r="BV609" s="70">
        <v>3.7549999999999999</v>
      </c>
      <c r="BW609" s="70">
        <v>0</v>
      </c>
      <c r="BX609" s="70">
        <v>0</v>
      </c>
      <c r="BY609" s="70">
        <v>0</v>
      </c>
      <c r="BZ609" s="70">
        <v>0</v>
      </c>
      <c r="CA609" s="70">
        <v>0</v>
      </c>
      <c r="CB609" s="70">
        <v>0</v>
      </c>
      <c r="CC609" s="70">
        <v>0</v>
      </c>
      <c r="CD609" s="70">
        <v>0</v>
      </c>
    </row>
    <row r="610" spans="1:82">
      <c r="A610" s="70" t="s">
        <v>2295</v>
      </c>
      <c r="B610" s="70">
        <v>218</v>
      </c>
      <c r="C610" s="70">
        <v>14</v>
      </c>
      <c r="D610" s="70">
        <v>13</v>
      </c>
      <c r="E610" s="70">
        <v>2017</v>
      </c>
      <c r="F610" s="70" t="s">
        <v>156</v>
      </c>
      <c r="G610" s="70" t="s">
        <v>2281</v>
      </c>
      <c r="H610" s="70" t="s">
        <v>2282</v>
      </c>
      <c r="I610" s="148"/>
      <c r="J610" s="71">
        <v>119.18913945537423</v>
      </c>
      <c r="K610" s="71">
        <v>4.2647913086403646</v>
      </c>
      <c r="L610" s="71">
        <v>4.3031260901594868</v>
      </c>
      <c r="M610" s="71">
        <v>97.473443561225196</v>
      </c>
      <c r="N610" s="71">
        <v>120.47236356838813</v>
      </c>
      <c r="O610" s="71">
        <v>80.658578685119565</v>
      </c>
      <c r="P610" s="71">
        <v>49.336756318718841</v>
      </c>
      <c r="Q610" s="71">
        <v>6.3647228158467799</v>
      </c>
      <c r="R610" s="71">
        <v>0</v>
      </c>
      <c r="S610" s="71">
        <v>8.5648386199999997</v>
      </c>
      <c r="T610" s="72"/>
      <c r="U610" s="71">
        <v>3456882</v>
      </c>
      <c r="V610" s="71">
        <v>1862</v>
      </c>
      <c r="W610" s="71">
        <v>67</v>
      </c>
      <c r="X610" s="71">
        <v>21085</v>
      </c>
      <c r="Y610" s="71">
        <v>40042</v>
      </c>
      <c r="Z610" s="71">
        <v>48225</v>
      </c>
      <c r="AA610" s="71">
        <v>10219</v>
      </c>
      <c r="AB610" s="71">
        <v>93184</v>
      </c>
      <c r="AC610" s="71">
        <v>0</v>
      </c>
      <c r="AD610" s="71">
        <v>8.5648386199999997</v>
      </c>
      <c r="AE610" s="72"/>
      <c r="AF610" s="71">
        <v>38235950.953493573</v>
      </c>
      <c r="AG610" s="71">
        <v>3663235.2569247298</v>
      </c>
      <c r="AH610" s="71">
        <v>954290.83067655319</v>
      </c>
      <c r="AI610" s="71">
        <v>156860262.65156481</v>
      </c>
      <c r="AJ610" s="71">
        <v>168667087.2855407</v>
      </c>
      <c r="AK610" s="71">
        <v>0</v>
      </c>
      <c r="AL610" s="71">
        <v>0</v>
      </c>
      <c r="AM610" s="71">
        <v>12800395.548635179</v>
      </c>
      <c r="AN610" s="71">
        <v>0</v>
      </c>
      <c r="AO610" s="71">
        <v>0</v>
      </c>
      <c r="AP610" s="71">
        <v>381181222.52683556</v>
      </c>
      <c r="AQ610" s="72"/>
      <c r="AR610" s="71">
        <v>2368</v>
      </c>
      <c r="AS610" s="71">
        <v>252</v>
      </c>
      <c r="AT610" s="71">
        <v>0</v>
      </c>
      <c r="AU610" s="71">
        <v>0</v>
      </c>
      <c r="AV610" s="71">
        <v>0</v>
      </c>
      <c r="AW610" s="71">
        <v>0</v>
      </c>
      <c r="AX610" s="71"/>
      <c r="AY610" s="72"/>
      <c r="AZ610" s="71">
        <v>9050</v>
      </c>
      <c r="BA610" s="71">
        <v>11002.2</v>
      </c>
      <c r="BB610" s="71">
        <v>0</v>
      </c>
      <c r="BC610" s="71">
        <v>0</v>
      </c>
      <c r="BD610" s="71">
        <v>0</v>
      </c>
      <c r="BE610" s="71">
        <v>0</v>
      </c>
      <c r="BF610" s="71"/>
      <c r="BG610" s="72"/>
      <c r="BH610" s="71">
        <v>0</v>
      </c>
      <c r="BI610" s="71">
        <v>0</v>
      </c>
      <c r="BJ610" s="71">
        <v>0</v>
      </c>
      <c r="BK610" s="71">
        <v>0</v>
      </c>
      <c r="BL610" s="71">
        <v>3.6480000000000001</v>
      </c>
      <c r="BM610" s="71">
        <v>0</v>
      </c>
      <c r="BN610" s="72"/>
      <c r="BO610" s="71">
        <v>0</v>
      </c>
      <c r="BP610" s="71">
        <v>0</v>
      </c>
      <c r="BQ610" s="71">
        <v>0</v>
      </c>
      <c r="BR610" s="71">
        <v>0</v>
      </c>
      <c r="BS610" s="71">
        <v>1</v>
      </c>
      <c r="BT610" s="71">
        <v>0</v>
      </c>
      <c r="BU610"/>
      <c r="BV610" s="70">
        <v>3.6480000000000001</v>
      </c>
      <c r="BW610" s="70">
        <v>0</v>
      </c>
      <c r="BX610" s="70">
        <v>0</v>
      </c>
      <c r="BY610" s="70">
        <v>0</v>
      </c>
      <c r="BZ610" s="70">
        <v>0</v>
      </c>
      <c r="CA610" s="70">
        <v>0</v>
      </c>
      <c r="CB610" s="70">
        <v>0</v>
      </c>
      <c r="CC610" s="70">
        <v>0</v>
      </c>
      <c r="CD610" s="70">
        <v>0</v>
      </c>
    </row>
    <row r="611" spans="1:82">
      <c r="A611" s="70" t="s">
        <v>2296</v>
      </c>
      <c r="B611" s="70">
        <v>219</v>
      </c>
      <c r="C611" s="70">
        <v>15</v>
      </c>
      <c r="D611" s="70">
        <v>13</v>
      </c>
      <c r="E611" s="70">
        <v>2018</v>
      </c>
      <c r="F611" s="70" t="s">
        <v>183</v>
      </c>
      <c r="G611" s="70" t="s">
        <v>2281</v>
      </c>
      <c r="H611" s="70" t="s">
        <v>2282</v>
      </c>
      <c r="I611" s="148"/>
      <c r="J611" s="71">
        <v>105.35706594387638</v>
      </c>
      <c r="K611" s="71">
        <v>4.0270565086325618</v>
      </c>
      <c r="L611" s="71">
        <v>4.0242650633892181</v>
      </c>
      <c r="M611" s="71">
        <v>99.447960008731442</v>
      </c>
      <c r="N611" s="71">
        <v>102.86932578115724</v>
      </c>
      <c r="O611" s="71">
        <v>80.326430056505416</v>
      </c>
      <c r="P611" s="71">
        <v>51.85697419199635</v>
      </c>
      <c r="Q611" s="71">
        <v>5.9595096202399898</v>
      </c>
      <c r="R611" s="71">
        <v>0</v>
      </c>
      <c r="S611" s="71">
        <v>10.880137298639999</v>
      </c>
      <c r="T611" s="72"/>
      <c r="U611" s="71">
        <v>3389897</v>
      </c>
      <c r="V611" s="71">
        <v>1862</v>
      </c>
      <c r="W611" s="71">
        <v>67</v>
      </c>
      <c r="X611" s="71">
        <v>21085</v>
      </c>
      <c r="Y611" s="71">
        <v>40830</v>
      </c>
      <c r="Z611" s="71">
        <v>48946</v>
      </c>
      <c r="AA611" s="71">
        <v>10849</v>
      </c>
      <c r="AB611" s="71">
        <v>94027</v>
      </c>
      <c r="AC611" s="71">
        <v>0</v>
      </c>
      <c r="AD611" s="71">
        <v>10.880137298639999</v>
      </c>
      <c r="AE611" s="72"/>
      <c r="AF611" s="71">
        <v>34898139.901634239</v>
      </c>
      <c r="AG611" s="71">
        <v>3340272.093209398</v>
      </c>
      <c r="AH611" s="71">
        <v>901224.14342059998</v>
      </c>
      <c r="AI611" s="71">
        <v>156445218.52326211</v>
      </c>
      <c r="AJ611" s="71">
        <v>154390373.79107079</v>
      </c>
      <c r="AK611" s="71">
        <v>0</v>
      </c>
      <c r="AL611" s="71">
        <v>0</v>
      </c>
      <c r="AM611" s="71">
        <v>12942920.98688421</v>
      </c>
      <c r="AN611" s="71">
        <v>0</v>
      </c>
      <c r="AO611" s="71">
        <v>0</v>
      </c>
      <c r="AP611" s="71">
        <v>362918149.43948138</v>
      </c>
      <c r="AQ611" s="72"/>
      <c r="AR611" s="71">
        <v>2563</v>
      </c>
      <c r="AS611" s="71">
        <v>284</v>
      </c>
      <c r="AT611" s="71">
        <v>0</v>
      </c>
      <c r="AU611" s="71">
        <v>0</v>
      </c>
      <c r="AV611" s="71">
        <v>0</v>
      </c>
      <c r="AW611" s="71">
        <v>0</v>
      </c>
      <c r="AX611" s="71"/>
      <c r="AY611" s="72"/>
      <c r="AZ611" s="71">
        <v>9936.5999999999967</v>
      </c>
      <c r="BA611" s="71">
        <v>12224.5</v>
      </c>
      <c r="BB611" s="71">
        <v>0</v>
      </c>
      <c r="BC611" s="71">
        <v>0</v>
      </c>
      <c r="BD611" s="71">
        <v>0</v>
      </c>
      <c r="BE611" s="71">
        <v>0</v>
      </c>
      <c r="BF611" s="71"/>
      <c r="BG611" s="72"/>
      <c r="BH611" s="71">
        <v>0</v>
      </c>
      <c r="BI611" s="71">
        <v>0</v>
      </c>
      <c r="BJ611" s="71">
        <v>0</v>
      </c>
      <c r="BK611" s="71">
        <v>0</v>
      </c>
      <c r="BL611" s="71">
        <v>3.6429999999999998</v>
      </c>
      <c r="BM611" s="71">
        <v>0</v>
      </c>
      <c r="BN611" s="72"/>
      <c r="BO611" s="71">
        <v>0</v>
      </c>
      <c r="BP611" s="71">
        <v>0</v>
      </c>
      <c r="BQ611" s="71">
        <v>0</v>
      </c>
      <c r="BR611" s="71">
        <v>0</v>
      </c>
      <c r="BS611" s="71">
        <v>1</v>
      </c>
      <c r="BT611" s="71">
        <v>0</v>
      </c>
      <c r="BU611"/>
      <c r="BV611" s="70">
        <v>3.6429999999999998</v>
      </c>
      <c r="BW611" s="70">
        <v>0</v>
      </c>
      <c r="BX611" s="70">
        <v>0</v>
      </c>
      <c r="BY611" s="70">
        <v>0</v>
      </c>
      <c r="BZ611" s="70">
        <v>0</v>
      </c>
      <c r="CA611" s="70">
        <v>0</v>
      </c>
      <c r="CB611" s="70">
        <v>0</v>
      </c>
      <c r="CC611" s="70">
        <v>0</v>
      </c>
      <c r="CD611" s="70">
        <v>0</v>
      </c>
    </row>
    <row r="612" spans="1:82">
      <c r="A612" s="70" t="s">
        <v>2297</v>
      </c>
      <c r="B612" s="70">
        <v>220</v>
      </c>
      <c r="C612" s="70">
        <v>16</v>
      </c>
      <c r="D612" s="70">
        <v>13</v>
      </c>
      <c r="E612" s="70">
        <v>2019</v>
      </c>
      <c r="F612" s="70" t="s">
        <v>158</v>
      </c>
      <c r="G612" s="70" t="s">
        <v>2281</v>
      </c>
      <c r="H612" s="70" t="s">
        <v>2282</v>
      </c>
      <c r="I612" s="148"/>
      <c r="J612" s="71">
        <v>138.92542339625388</v>
      </c>
      <c r="K612" s="71">
        <v>3.6698029391175844</v>
      </c>
      <c r="L612" s="71">
        <v>4.0577150794423016</v>
      </c>
      <c r="M612" s="71">
        <v>90.782496477443303</v>
      </c>
      <c r="N612" s="71">
        <v>99.5362756360595</v>
      </c>
      <c r="O612" s="71">
        <v>78.886123789041704</v>
      </c>
      <c r="P612" s="71">
        <v>50.418000092160106</v>
      </c>
      <c r="Q612" s="71">
        <v>5.85278235220916</v>
      </c>
      <c r="R612" s="71">
        <v>0</v>
      </c>
      <c r="S612" s="71">
        <v>9.4756974130000007</v>
      </c>
      <c r="T612" s="72"/>
      <c r="U612" s="71">
        <v>4487498</v>
      </c>
      <c r="V612" s="71">
        <v>1862</v>
      </c>
      <c r="W612" s="71">
        <v>67</v>
      </c>
      <c r="X612" s="71">
        <v>21085</v>
      </c>
      <c r="Y612" s="71">
        <v>41539</v>
      </c>
      <c r="Z612" s="71">
        <v>49388</v>
      </c>
      <c r="AA612" s="71">
        <v>10469</v>
      </c>
      <c r="AB612" s="71">
        <v>94843</v>
      </c>
      <c r="AC612" s="71">
        <v>0</v>
      </c>
      <c r="AD612" s="71">
        <v>9.4756974130000007</v>
      </c>
      <c r="AE612" s="72"/>
      <c r="AF612" s="71">
        <v>46569427.210690923</v>
      </c>
      <c r="AG612" s="71">
        <v>3226208.1568324119</v>
      </c>
      <c r="AH612" s="71">
        <v>939191.87039603735</v>
      </c>
      <c r="AI612" s="71">
        <v>148613819.88518041</v>
      </c>
      <c r="AJ612" s="71">
        <v>148531873.74533841</v>
      </c>
      <c r="AK612" s="71">
        <v>0</v>
      </c>
      <c r="AL612" s="71">
        <v>0</v>
      </c>
      <c r="AM612" s="71">
        <v>12916902.622278262</v>
      </c>
      <c r="AN612" s="71">
        <v>0</v>
      </c>
      <c r="AO612" s="71">
        <v>0</v>
      </c>
      <c r="AP612" s="71">
        <v>360797423.49071652</v>
      </c>
      <c r="AQ612" s="72"/>
      <c r="AR612" s="71">
        <v>2741</v>
      </c>
      <c r="AS612" s="71">
        <v>310</v>
      </c>
      <c r="AT612" s="71">
        <v>0</v>
      </c>
      <c r="AU612" s="71">
        <v>0</v>
      </c>
      <c r="AV612" s="71">
        <v>0</v>
      </c>
      <c r="AW612" s="71">
        <v>0</v>
      </c>
      <c r="AX612" s="71"/>
      <c r="AY612" s="72"/>
      <c r="AZ612" s="71">
        <v>10851.599999999989</v>
      </c>
      <c r="BA612" s="71">
        <v>12890.8</v>
      </c>
      <c r="BB612" s="71">
        <v>0</v>
      </c>
      <c r="BC612" s="71">
        <v>0</v>
      </c>
      <c r="BD612" s="71">
        <v>0</v>
      </c>
      <c r="BE612" s="71">
        <v>0</v>
      </c>
      <c r="BF612" s="71"/>
      <c r="BG612" s="72"/>
      <c r="BH612" s="71">
        <v>0</v>
      </c>
      <c r="BI612" s="71">
        <v>0</v>
      </c>
      <c r="BJ612" s="71">
        <v>0</v>
      </c>
      <c r="BK612" s="71">
        <v>0</v>
      </c>
      <c r="BL612" s="71">
        <v>3.3180000000000001</v>
      </c>
      <c r="BM612" s="71">
        <v>0</v>
      </c>
      <c r="BN612" s="72"/>
      <c r="BO612" s="71">
        <v>0</v>
      </c>
      <c r="BP612" s="71">
        <v>0</v>
      </c>
      <c r="BQ612" s="71">
        <v>0</v>
      </c>
      <c r="BR612" s="71">
        <v>0</v>
      </c>
      <c r="BS612" s="71">
        <v>1</v>
      </c>
      <c r="BT612" s="71">
        <v>0</v>
      </c>
      <c r="BU612"/>
      <c r="BV612" s="70">
        <v>3.3180000000000001</v>
      </c>
      <c r="BW612" s="70">
        <v>0</v>
      </c>
      <c r="BX612" s="70">
        <v>0</v>
      </c>
      <c r="BY612" s="70">
        <v>0</v>
      </c>
      <c r="BZ612" s="70">
        <v>0</v>
      </c>
      <c r="CA612" s="70">
        <v>0</v>
      </c>
      <c r="CB612" s="70">
        <v>0</v>
      </c>
      <c r="CC612" s="70">
        <v>0</v>
      </c>
      <c r="CD612" s="70">
        <v>0</v>
      </c>
    </row>
    <row r="613" spans="1:82">
      <c r="A613" s="70" t="s">
        <v>2298</v>
      </c>
      <c r="B613" s="70">
        <v>221</v>
      </c>
      <c r="C613" s="70">
        <v>17</v>
      </c>
      <c r="D613" s="70">
        <v>13</v>
      </c>
      <c r="E613" s="70">
        <v>2020</v>
      </c>
      <c r="F613" s="70" t="s">
        <v>159</v>
      </c>
      <c r="G613" s="70" t="s">
        <v>2281</v>
      </c>
      <c r="H613" s="70" t="s">
        <v>2282</v>
      </c>
      <c r="I613" s="148"/>
      <c r="J613" s="71">
        <v>166.28873124438911</v>
      </c>
      <c r="K613" s="71">
        <v>3.5698627741081523</v>
      </c>
      <c r="L613" s="71">
        <v>4.5017834608136145</v>
      </c>
      <c r="M613" s="71">
        <v>89.782943069542597</v>
      </c>
      <c r="N613" s="71">
        <v>98.99097121325417</v>
      </c>
      <c r="O613" s="71">
        <v>70.10619903452033</v>
      </c>
      <c r="P613" s="71">
        <v>48.445019620149964</v>
      </c>
      <c r="Q613" s="71">
        <v>5.6228483476613897</v>
      </c>
      <c r="R613" s="71">
        <v>0</v>
      </c>
      <c r="S613" s="71">
        <v>5.5383397832399996</v>
      </c>
      <c r="T613" s="72"/>
      <c r="U613" s="71">
        <v>5705701</v>
      </c>
      <c r="V613" s="71">
        <v>1700</v>
      </c>
      <c r="W613" s="71">
        <v>79</v>
      </c>
      <c r="X613" s="71">
        <v>21881</v>
      </c>
      <c r="Y613" s="71">
        <v>42259</v>
      </c>
      <c r="Z613" s="71">
        <v>50096</v>
      </c>
      <c r="AA613" s="71">
        <v>10692</v>
      </c>
      <c r="AB613" s="71">
        <v>95366</v>
      </c>
      <c r="AC613" s="71">
        <v>0</v>
      </c>
      <c r="AD613" s="71">
        <v>5.5383397832399996</v>
      </c>
      <c r="AE613" s="72"/>
      <c r="AF613" s="71">
        <v>57945713.530434251</v>
      </c>
      <c r="AG613" s="71">
        <v>2870116.9825366428</v>
      </c>
      <c r="AH613" s="71">
        <v>1102375.6501376117</v>
      </c>
      <c r="AI613" s="71">
        <v>150313964.69479501</v>
      </c>
      <c r="AJ613" s="71">
        <v>152053529.00489271</v>
      </c>
      <c r="AK613" s="71"/>
      <c r="AL613" s="71"/>
      <c r="AM613" s="71">
        <v>12446322.538358841</v>
      </c>
      <c r="AN613" s="71"/>
      <c r="AO613" s="71"/>
      <c r="AP613" s="71">
        <v>376732022.40115505</v>
      </c>
      <c r="AQ613" s="72"/>
      <c r="AR613" s="71">
        <v>2921</v>
      </c>
      <c r="AS613" s="71">
        <v>317</v>
      </c>
      <c r="AT613" s="71">
        <v>0</v>
      </c>
      <c r="AU613" s="71">
        <v>0</v>
      </c>
      <c r="AV613" s="71">
        <v>0</v>
      </c>
      <c r="AW613" s="71">
        <v>0</v>
      </c>
      <c r="AX613" s="71"/>
      <c r="AY613" s="72"/>
      <c r="AZ613" s="71">
        <v>11745.69999999997</v>
      </c>
      <c r="BA613" s="71">
        <v>13057.600000000009</v>
      </c>
      <c r="BB613" s="71">
        <v>0</v>
      </c>
      <c r="BC613" s="71">
        <v>0</v>
      </c>
      <c r="BD613" s="71">
        <v>0</v>
      </c>
      <c r="BE613" s="71">
        <v>0</v>
      </c>
      <c r="BF613" s="71"/>
      <c r="BG613" s="72"/>
      <c r="BH613" s="71">
        <v>0</v>
      </c>
      <c r="BI613" s="71">
        <v>0</v>
      </c>
      <c r="BJ613" s="71">
        <v>0</v>
      </c>
      <c r="BK613" s="71">
        <v>0</v>
      </c>
      <c r="BL613" s="71">
        <v>2.8809999999999998</v>
      </c>
      <c r="BM613" s="71">
        <v>0</v>
      </c>
      <c r="BN613" s="72"/>
      <c r="BO613" s="71">
        <v>0</v>
      </c>
      <c r="BP613" s="71">
        <v>0</v>
      </c>
      <c r="BQ613" s="71">
        <v>0</v>
      </c>
      <c r="BR613" s="71">
        <v>0</v>
      </c>
      <c r="BS613" s="71">
        <v>1</v>
      </c>
      <c r="BT613" s="71">
        <v>0</v>
      </c>
      <c r="BU613"/>
      <c r="BV613" s="70">
        <v>2.8809999999999998</v>
      </c>
      <c r="BW613" s="70">
        <v>0</v>
      </c>
      <c r="BX613" s="70">
        <v>0</v>
      </c>
      <c r="BY613" s="70">
        <v>0</v>
      </c>
      <c r="BZ613" s="70">
        <v>0</v>
      </c>
      <c r="CA613" s="70">
        <v>0</v>
      </c>
      <c r="CB613" s="70">
        <v>0</v>
      </c>
      <c r="CC613" s="70">
        <v>0</v>
      </c>
      <c r="CD613" s="70">
        <v>0</v>
      </c>
    </row>
    <row r="614" spans="1:82">
      <c r="A614" s="70" t="s">
        <v>2299</v>
      </c>
      <c r="B614" s="70">
        <v>221</v>
      </c>
      <c r="C614" s="70">
        <v>18</v>
      </c>
      <c r="D614" s="70">
        <v>13</v>
      </c>
      <c r="E614" s="70">
        <v>2021</v>
      </c>
      <c r="F614" s="70" t="s">
        <v>160</v>
      </c>
      <c r="G614" s="70" t="s">
        <v>2281</v>
      </c>
      <c r="H614" s="70" t="s">
        <v>2282</v>
      </c>
      <c r="I614" s="148"/>
      <c r="J614" s="71">
        <v>177.03166537587973</v>
      </c>
      <c r="K614" s="71">
        <v>3.8843005589300428</v>
      </c>
      <c r="L614" s="71">
        <v>4.1822612346374886</v>
      </c>
      <c r="M614" s="71">
        <v>98.997775180991326</v>
      </c>
      <c r="N614" s="71">
        <v>102.95083015734015</v>
      </c>
      <c r="O614" s="71">
        <v>68.545289106300629</v>
      </c>
      <c r="P614" s="71">
        <v>50.536529290105541</v>
      </c>
      <c r="Q614" s="71">
        <v>5.5964626311516401</v>
      </c>
      <c r="R614" s="71">
        <v>0</v>
      </c>
      <c r="S614" s="71">
        <v>7.7812632730000004</v>
      </c>
      <c r="T614" s="72"/>
      <c r="U614" s="71">
        <v>5886676</v>
      </c>
      <c r="V614" s="71">
        <v>1700</v>
      </c>
      <c r="W614" s="71">
        <v>79</v>
      </c>
      <c r="X614" s="71">
        <v>21881</v>
      </c>
      <c r="Y614" s="71">
        <v>42795</v>
      </c>
      <c r="Z614" s="71">
        <v>50433</v>
      </c>
      <c r="AA614" s="71">
        <v>10876</v>
      </c>
      <c r="AB614" s="71">
        <v>95851</v>
      </c>
      <c r="AC614" s="71">
        <v>0</v>
      </c>
      <c r="AD614" s="71">
        <v>7.7812632730000004</v>
      </c>
      <c r="AE614" s="72"/>
      <c r="AF614" s="71">
        <v>58856628.89965108</v>
      </c>
      <c r="AG614" s="71">
        <v>3114495.5082415394</v>
      </c>
      <c r="AH614" s="71">
        <v>898916.97320207336</v>
      </c>
      <c r="AI614" s="71">
        <v>164283970.89823321</v>
      </c>
      <c r="AJ614" s="71">
        <v>154300979.29813239</v>
      </c>
      <c r="AK614" s="71">
        <v>0</v>
      </c>
      <c r="AL614" s="71">
        <v>0</v>
      </c>
      <c r="AM614" s="71">
        <v>12581774.910265718</v>
      </c>
      <c r="AN614" s="71">
        <v>0</v>
      </c>
      <c r="AO614" s="71">
        <v>0</v>
      </c>
      <c r="AP614" s="71">
        <v>394036766.48772603</v>
      </c>
      <c r="AQ614" s="72"/>
      <c r="AR614" s="71">
        <v>3112</v>
      </c>
      <c r="AS614" s="71">
        <v>319</v>
      </c>
      <c r="AT614" s="71">
        <v>0</v>
      </c>
      <c r="AU614" s="71">
        <v>0</v>
      </c>
      <c r="AV614" s="71">
        <v>0</v>
      </c>
      <c r="AW614" s="71">
        <v>0</v>
      </c>
      <c r="AX614" s="71"/>
      <c r="AY614" s="72"/>
      <c r="AZ614" s="71">
        <v>12822.399999999971</v>
      </c>
      <c r="BA614" s="71">
        <v>13156.600000000009</v>
      </c>
      <c r="BB614" s="71">
        <v>0</v>
      </c>
      <c r="BC614" s="71">
        <v>0</v>
      </c>
      <c r="BD614" s="71">
        <v>0</v>
      </c>
      <c r="BE614" s="71">
        <v>0</v>
      </c>
      <c r="BF614" s="71"/>
      <c r="BG614" s="72"/>
      <c r="BH614" s="71">
        <v>0</v>
      </c>
      <c r="BI614" s="71">
        <v>0</v>
      </c>
      <c r="BJ614" s="71">
        <v>0</v>
      </c>
      <c r="BK614" s="71">
        <v>0</v>
      </c>
      <c r="BL614" s="71">
        <v>3.1880000000000002</v>
      </c>
      <c r="BM614" s="71">
        <v>0</v>
      </c>
      <c r="BN614" s="72"/>
      <c r="BO614" s="71">
        <v>0</v>
      </c>
      <c r="BP614" s="71">
        <v>0</v>
      </c>
      <c r="BQ614" s="71">
        <v>0</v>
      </c>
      <c r="BR614" s="71">
        <v>0</v>
      </c>
      <c r="BS614" s="71">
        <v>1</v>
      </c>
      <c r="BT614" s="71">
        <v>0</v>
      </c>
      <c r="BU614"/>
      <c r="BV614" s="70">
        <v>3.1880000000000002</v>
      </c>
      <c r="BW614" s="70">
        <v>0</v>
      </c>
      <c r="BX614" s="70">
        <v>0</v>
      </c>
      <c r="BY614" s="70">
        <v>0</v>
      </c>
      <c r="BZ614" s="70">
        <v>0</v>
      </c>
      <c r="CA614" s="70">
        <v>0</v>
      </c>
      <c r="CB614" s="70">
        <v>0</v>
      </c>
      <c r="CC614" s="70">
        <v>0</v>
      </c>
      <c r="CD614" s="70">
        <v>0</v>
      </c>
    </row>
    <row r="615" spans="1:82">
      <c r="A615" s="70" t="s">
        <v>2300</v>
      </c>
      <c r="B615" s="70">
        <v>221</v>
      </c>
      <c r="C615" s="70">
        <v>19</v>
      </c>
      <c r="D615" s="70">
        <v>13</v>
      </c>
      <c r="E615" s="70">
        <v>2022</v>
      </c>
      <c r="F615" s="70" t="s">
        <v>161</v>
      </c>
      <c r="G615" s="1064" t="s">
        <v>2281</v>
      </c>
      <c r="H615" s="70" t="s">
        <v>2282</v>
      </c>
      <c r="I615" s="148"/>
      <c r="J615" s="71">
        <v>136.16053720899245</v>
      </c>
      <c r="K615" s="71">
        <v>3.7245987668474356</v>
      </c>
      <c r="L615" s="71">
        <v>3.5366765126331825</v>
      </c>
      <c r="M615" s="71">
        <v>97.769474944357697</v>
      </c>
      <c r="N615" s="71">
        <v>111.6390516855801</v>
      </c>
      <c r="O615" s="71">
        <v>72.792764227975766</v>
      </c>
      <c r="P615" s="71">
        <v>50.281149358221164</v>
      </c>
      <c r="Q615" s="71">
        <v>5.6648094650866909</v>
      </c>
      <c r="R615" s="71">
        <v>0</v>
      </c>
      <c r="S615" s="71">
        <v>6.5499679800800008</v>
      </c>
      <c r="T615" s="72"/>
      <c r="U615" s="71">
        <v>6104395</v>
      </c>
      <c r="V615" s="71">
        <v>1700</v>
      </c>
      <c r="W615" s="71">
        <v>79</v>
      </c>
      <c r="X615" s="71">
        <v>21881</v>
      </c>
      <c r="Y615" s="71">
        <v>43346</v>
      </c>
      <c r="Z615" s="71">
        <v>50886</v>
      </c>
      <c r="AA615" s="71">
        <v>10986</v>
      </c>
      <c r="AB615" s="71">
        <v>96226</v>
      </c>
      <c r="AC615" s="71">
        <v>0</v>
      </c>
      <c r="AD615" s="71">
        <v>6.5499679800800008</v>
      </c>
      <c r="AE615" s="72"/>
      <c r="AF615" s="71">
        <v>47879979.95611725</v>
      </c>
      <c r="AG615" s="71">
        <v>3075115.0199899753</v>
      </c>
      <c r="AH615" s="71">
        <v>898662.40183965571</v>
      </c>
      <c r="AI615" s="71">
        <v>159553999.98921555</v>
      </c>
      <c r="AJ615" s="71">
        <v>176366709.4352192</v>
      </c>
      <c r="AK615" s="71">
        <v>0</v>
      </c>
      <c r="AL615" s="71">
        <v>0</v>
      </c>
      <c r="AM615" s="71">
        <v>12425403.031619102</v>
      </c>
      <c r="AN615" s="71">
        <v>0</v>
      </c>
      <c r="AO615" s="71">
        <v>0</v>
      </c>
      <c r="AP615" s="71">
        <v>400199869.83400071</v>
      </c>
      <c r="AQ615" s="72"/>
      <c r="AR615" s="71">
        <v>3356</v>
      </c>
      <c r="AS615" s="71">
        <v>320</v>
      </c>
      <c r="AT615" s="71">
        <v>0</v>
      </c>
      <c r="AU615" s="71">
        <v>0</v>
      </c>
      <c r="AV615" s="71">
        <v>0</v>
      </c>
      <c r="AW615" s="71">
        <v>0</v>
      </c>
      <c r="AX615" s="71"/>
      <c r="AY615" s="72"/>
      <c r="AZ615" s="71">
        <v>14187.099999999948</v>
      </c>
      <c r="BA615" s="71">
        <v>13195.100000000006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2301</v>
      </c>
      <c r="B616" s="70">
        <v>221</v>
      </c>
      <c r="C616" s="70">
        <v>20</v>
      </c>
      <c r="D616" s="70">
        <v>13</v>
      </c>
      <c r="E616" s="70">
        <v>2023</v>
      </c>
      <c r="F616" s="70" t="s">
        <v>1539</v>
      </c>
      <c r="G616" s="1064" t="s">
        <v>2281</v>
      </c>
      <c r="H616" s="70" t="s">
        <v>2282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3544</v>
      </c>
      <c r="AS616" s="71">
        <v>325</v>
      </c>
      <c r="AT616" s="71">
        <v>0</v>
      </c>
      <c r="AU616" s="71">
        <v>0</v>
      </c>
      <c r="AV616" s="71">
        <v>0</v>
      </c>
      <c r="AW616" s="71">
        <v>0</v>
      </c>
      <c r="AX616" s="71"/>
      <c r="AY616" s="72"/>
      <c r="AZ616" s="71">
        <v>15162.39999999994</v>
      </c>
      <c r="BA616" s="71">
        <v>15264.600000000006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2302</v>
      </c>
      <c r="B617" s="70">
        <v>221</v>
      </c>
      <c r="C617" s="70">
        <v>21</v>
      </c>
      <c r="D617" s="70">
        <v>13</v>
      </c>
      <c r="E617" s="70">
        <v>2024</v>
      </c>
      <c r="F617" s="70" t="s">
        <v>1554</v>
      </c>
      <c r="G617" s="70" t="s">
        <v>2281</v>
      </c>
      <c r="H617" s="70" t="s">
        <v>2282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2515</v>
      </c>
      <c r="B618" s="70">
        <v>511</v>
      </c>
      <c r="C618" s="70">
        <v>1</v>
      </c>
      <c r="D618" s="70">
        <v>31</v>
      </c>
      <c r="E618" s="70">
        <v>1990</v>
      </c>
      <c r="F618" s="70" t="s">
        <v>787</v>
      </c>
      <c r="G618" s="70" t="s">
        <v>2516</v>
      </c>
      <c r="H618" s="70" t="s">
        <v>2517</v>
      </c>
      <c r="I618" s="148"/>
      <c r="J618" s="71">
        <v>29174.695991063589</v>
      </c>
      <c r="K618" s="71">
        <v>875.23343248784465</v>
      </c>
      <c r="L618" s="71">
        <v>540.55279733219652</v>
      </c>
      <c r="M618" s="71">
        <v>4552.7947378286672</v>
      </c>
      <c r="N618" s="71">
        <v>3738.67629678918</v>
      </c>
      <c r="O618" s="71">
        <v>3405.1523973417079</v>
      </c>
      <c r="P618" s="71">
        <v>3568.605485892509</v>
      </c>
      <c r="Q618" s="71">
        <v>296.30880995978703</v>
      </c>
      <c r="R618" s="71">
        <v>461.81068584481608</v>
      </c>
      <c r="S618" s="71">
        <v>304.80450999999988</v>
      </c>
      <c r="T618" s="72"/>
      <c r="U618" s="71">
        <v>771073639</v>
      </c>
      <c r="V618" s="71">
        <v>212643</v>
      </c>
      <c r="W618" s="71">
        <v>5002</v>
      </c>
      <c r="X618" s="71">
        <v>1633750</v>
      </c>
      <c r="Y618" s="71">
        <v>1639213</v>
      </c>
      <c r="Z618" s="71">
        <v>1400579</v>
      </c>
      <c r="AA618" s="71">
        <v>866497</v>
      </c>
      <c r="AB618" s="71">
        <v>4811050</v>
      </c>
      <c r="AC618" s="71">
        <v>79986442</v>
      </c>
      <c r="AD618" s="71">
        <v>304.80450999999999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2518</v>
      </c>
      <c r="B619" s="70">
        <v>512</v>
      </c>
      <c r="C619" s="70">
        <v>2</v>
      </c>
      <c r="D619" s="70">
        <v>31</v>
      </c>
      <c r="E619" s="70">
        <v>2005</v>
      </c>
      <c r="F619" s="70" t="s">
        <v>789</v>
      </c>
      <c r="G619" s="70" t="s">
        <v>2516</v>
      </c>
      <c r="H619" s="70" t="s">
        <v>2517</v>
      </c>
      <c r="I619" s="148"/>
      <c r="J619" s="71">
        <v>20095.412780156759</v>
      </c>
      <c r="K619" s="71">
        <v>365.43695818045597</v>
      </c>
      <c r="L619" s="71">
        <v>385.13428415548412</v>
      </c>
      <c r="M619" s="71">
        <v>7087.9102009585786</v>
      </c>
      <c r="N619" s="71">
        <v>5715.9928343325873</v>
      </c>
      <c r="O619" s="71">
        <v>4989.1057930140378</v>
      </c>
      <c r="P619" s="71">
        <v>3549.9095735441369</v>
      </c>
      <c r="Q619" s="71">
        <v>296.22271734895799</v>
      </c>
      <c r="R619" s="71">
        <v>580.17661334761635</v>
      </c>
      <c r="S619" s="71">
        <v>624.48543801848427</v>
      </c>
      <c r="T619" s="72"/>
      <c r="U619" s="71">
        <v>775154681</v>
      </c>
      <c r="V619" s="71">
        <v>175886</v>
      </c>
      <c r="W619" s="71">
        <v>5374</v>
      </c>
      <c r="X619" s="71">
        <v>1572340</v>
      </c>
      <c r="Y619" s="71">
        <v>2078133</v>
      </c>
      <c r="Z619" s="71">
        <v>2374645</v>
      </c>
      <c r="AA619" s="71">
        <v>705935</v>
      </c>
      <c r="AB619" s="71">
        <v>5028026</v>
      </c>
      <c r="AC619" s="71">
        <v>102592221</v>
      </c>
      <c r="AD619" s="71">
        <v>624.48543801848427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2519</v>
      </c>
      <c r="B620" s="70">
        <v>513</v>
      </c>
      <c r="C620" s="70">
        <v>3</v>
      </c>
      <c r="D620" s="70">
        <v>31</v>
      </c>
      <c r="E620" s="70">
        <v>2006</v>
      </c>
      <c r="F620" s="70" t="s">
        <v>790</v>
      </c>
      <c r="G620" s="70" t="s">
        <v>2516</v>
      </c>
      <c r="H620" s="70" t="s">
        <v>2517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2520</v>
      </c>
      <c r="B621" s="70">
        <v>514</v>
      </c>
      <c r="C621" s="70">
        <v>4</v>
      </c>
      <c r="D621" s="70">
        <v>31</v>
      </c>
      <c r="E621" s="70">
        <v>2007</v>
      </c>
      <c r="F621" s="70" t="s">
        <v>791</v>
      </c>
      <c r="G621" s="70" t="s">
        <v>2516</v>
      </c>
      <c r="H621" s="70" t="s">
        <v>2517</v>
      </c>
      <c r="I621" s="148"/>
      <c r="J621" s="71">
        <v>20180.556960855691</v>
      </c>
      <c r="K621" s="71">
        <v>365.8640377264644</v>
      </c>
      <c r="L621" s="71">
        <v>351.4910380786385</v>
      </c>
      <c r="M621" s="71">
        <v>6792.8332271158006</v>
      </c>
      <c r="N621" s="71">
        <v>5782.5756858163504</v>
      </c>
      <c r="O621" s="71">
        <v>4883.4854170633371</v>
      </c>
      <c r="P621" s="71">
        <v>3521.4178400963629</v>
      </c>
      <c r="Q621" s="71">
        <v>312.93511951770699</v>
      </c>
      <c r="R621" s="71">
        <v>570.10892387607669</v>
      </c>
      <c r="S621" s="71">
        <v>514.6038510333708</v>
      </c>
      <c r="T621" s="72"/>
      <c r="U621" s="71">
        <v>862173096</v>
      </c>
      <c r="V621" s="71">
        <v>163738</v>
      </c>
      <c r="W621" s="71">
        <v>4943</v>
      </c>
      <c r="X621" s="71">
        <v>1795012</v>
      </c>
      <c r="Y621" s="71">
        <v>2129522</v>
      </c>
      <c r="Z621" s="71">
        <v>2416306</v>
      </c>
      <c r="AA621" s="71">
        <v>689595</v>
      </c>
      <c r="AB621" s="71">
        <v>5030818</v>
      </c>
      <c r="AC621" s="71">
        <v>103704513</v>
      </c>
      <c r="AD621" s="71">
        <v>514.6038510333708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2521</v>
      </c>
      <c r="B622" s="70">
        <v>515</v>
      </c>
      <c r="C622" s="70">
        <v>5</v>
      </c>
      <c r="D622" s="70">
        <v>31</v>
      </c>
      <c r="E622" s="70">
        <v>2008</v>
      </c>
      <c r="F622" s="70" t="s">
        <v>792</v>
      </c>
      <c r="G622" s="70" t="s">
        <v>2516</v>
      </c>
      <c r="H622" s="70" t="s">
        <v>2517</v>
      </c>
      <c r="I622" s="148"/>
      <c r="J622" s="71">
        <v>19479.885205030681</v>
      </c>
      <c r="K622" s="71">
        <v>285.74705968799361</v>
      </c>
      <c r="L622" s="71">
        <v>305.19681928046691</v>
      </c>
      <c r="M622" s="71">
        <v>7108.6434645938834</v>
      </c>
      <c r="N622" s="71">
        <v>5459.2092488321432</v>
      </c>
      <c r="O622" s="71">
        <v>4743.2939839469791</v>
      </c>
      <c r="P622" s="71">
        <v>3431.866229502426</v>
      </c>
      <c r="Q622" s="71">
        <v>307.935672605349</v>
      </c>
      <c r="R622" s="71">
        <v>531.41432376599755</v>
      </c>
      <c r="S622" s="71">
        <v>523.38112341779549</v>
      </c>
      <c r="T622" s="72"/>
      <c r="U622" s="71">
        <v>859653390</v>
      </c>
      <c r="V622" s="71">
        <v>163738</v>
      </c>
      <c r="W622" s="71">
        <v>4943</v>
      </c>
      <c r="X622" s="71">
        <v>1795012</v>
      </c>
      <c r="Y622" s="71">
        <v>2147845</v>
      </c>
      <c r="Z622" s="71">
        <v>2429314</v>
      </c>
      <c r="AA622" s="71">
        <v>672825</v>
      </c>
      <c r="AB622" s="71">
        <v>5031870</v>
      </c>
      <c r="AC622" s="71">
        <v>100376854</v>
      </c>
      <c r="AD622" s="71">
        <v>523.38112341779572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2522</v>
      </c>
      <c r="B623" s="70">
        <v>516</v>
      </c>
      <c r="C623" s="70">
        <v>6</v>
      </c>
      <c r="D623" s="70">
        <v>31</v>
      </c>
      <c r="E623" s="70">
        <v>2009</v>
      </c>
      <c r="F623" s="70" t="s">
        <v>176</v>
      </c>
      <c r="G623" s="70" t="s">
        <v>2516</v>
      </c>
      <c r="H623" s="70" t="s">
        <v>2517</v>
      </c>
      <c r="I623" s="148"/>
      <c r="J623" s="71">
        <v>17195.023172469279</v>
      </c>
      <c r="K623" s="71">
        <v>265.92474820598318</v>
      </c>
      <c r="L623" s="71">
        <v>354.30625476245211</v>
      </c>
      <c r="M623" s="71">
        <v>7363.1840835772309</v>
      </c>
      <c r="N623" s="71">
        <v>5377.9539492356434</v>
      </c>
      <c r="O623" s="71">
        <v>4848.2959145288451</v>
      </c>
      <c r="P623" s="71">
        <v>3275.20180577054</v>
      </c>
      <c r="Q623" s="71">
        <v>293.73555408421902</v>
      </c>
      <c r="R623" s="71">
        <v>492.28146312695071</v>
      </c>
      <c r="S623" s="71">
        <v>502.51909883913709</v>
      </c>
      <c r="T623" s="72"/>
      <c r="U623" s="71">
        <v>776551023</v>
      </c>
      <c r="V623" s="71">
        <v>191673</v>
      </c>
      <c r="W623" s="71">
        <v>8352</v>
      </c>
      <c r="X623" s="71">
        <v>1960615</v>
      </c>
      <c r="Y623" s="71">
        <v>2175227</v>
      </c>
      <c r="Z623" s="71">
        <v>2450932</v>
      </c>
      <c r="AA623" s="71">
        <v>659199</v>
      </c>
      <c r="AB623" s="71">
        <v>5038574</v>
      </c>
      <c r="AC623" s="71">
        <v>90714511</v>
      </c>
      <c r="AD623" s="71">
        <v>502.51909883913709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21.838000000000001</v>
      </c>
      <c r="BI623" s="71">
        <v>24</v>
      </c>
      <c r="BJ623" s="71">
        <v>24499.962</v>
      </c>
      <c r="BK623" s="71">
        <v>806.17200000000003</v>
      </c>
      <c r="BL623" s="71">
        <v>1807.1230039999998</v>
      </c>
      <c r="BM623" s="71">
        <v>11.164999999999999</v>
      </c>
      <c r="BN623" s="72"/>
      <c r="BO623" s="71">
        <v>4</v>
      </c>
      <c r="BP623" s="71">
        <v>3</v>
      </c>
      <c r="BQ623" s="71">
        <v>233</v>
      </c>
      <c r="BR623" s="71">
        <v>20</v>
      </c>
      <c r="BS623" s="71">
        <v>206</v>
      </c>
      <c r="BT623" s="71">
        <v>2</v>
      </c>
      <c r="BU623"/>
      <c r="BV623" s="70">
        <v>19907.380003999999</v>
      </c>
      <c r="BW623" s="70">
        <v>651.16499999999996</v>
      </c>
      <c r="BX623" s="70">
        <v>6271.9489999999996</v>
      </c>
      <c r="BY623" s="70">
        <v>16.861999999999998</v>
      </c>
      <c r="BZ623" s="70">
        <v>215.386</v>
      </c>
      <c r="CA623" s="70">
        <v>2.9</v>
      </c>
      <c r="CB623" s="70">
        <v>88.837000000000003</v>
      </c>
      <c r="CC623" s="70">
        <v>15.781000000000001</v>
      </c>
      <c r="CD623" s="70">
        <v>0</v>
      </c>
    </row>
    <row r="624" spans="1:82">
      <c r="A624" s="70" t="s">
        <v>2523</v>
      </c>
      <c r="B624" s="70">
        <v>517</v>
      </c>
      <c r="C624" s="70">
        <v>7</v>
      </c>
      <c r="D624" s="70">
        <v>31</v>
      </c>
      <c r="E624" s="70">
        <v>2010</v>
      </c>
      <c r="F624" s="70" t="s">
        <v>177</v>
      </c>
      <c r="G624" s="70" t="s">
        <v>2516</v>
      </c>
      <c r="H624" s="70" t="s">
        <v>2517</v>
      </c>
      <c r="I624" s="148"/>
      <c r="J624" s="71">
        <v>19687.07128398195</v>
      </c>
      <c r="K624" s="71">
        <v>297.96995478953357</v>
      </c>
      <c r="L624" s="71">
        <v>334.78520414756559</v>
      </c>
      <c r="M624" s="71">
        <v>7744.8223518647974</v>
      </c>
      <c r="N624" s="71">
        <v>5511.4223357750734</v>
      </c>
      <c r="O624" s="71">
        <v>4863.5654854108261</v>
      </c>
      <c r="P624" s="71">
        <v>3303.1142568133819</v>
      </c>
      <c r="Q624" s="71">
        <v>306.84096100114198</v>
      </c>
      <c r="R624" s="71">
        <v>491.27867231586822</v>
      </c>
      <c r="S624" s="71">
        <v>514.82705691929175</v>
      </c>
      <c r="T624" s="72"/>
      <c r="U624" s="71">
        <v>820758099</v>
      </c>
      <c r="V624" s="71">
        <v>191673</v>
      </c>
      <c r="W624" s="71">
        <v>8352</v>
      </c>
      <c r="X624" s="71">
        <v>1960615</v>
      </c>
      <c r="Y624" s="71">
        <v>2198679</v>
      </c>
      <c r="Z624" s="71">
        <v>2470076</v>
      </c>
      <c r="AA624" s="71">
        <v>648214</v>
      </c>
      <c r="AB624" s="71">
        <v>5043494</v>
      </c>
      <c r="AC624" s="71">
        <v>85791290</v>
      </c>
      <c r="AD624" s="71">
        <v>514.82705691929186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22.876999999999999</v>
      </c>
      <c r="BI624" s="71">
        <v>25.047000000000001</v>
      </c>
      <c r="BJ624" s="71">
        <v>26562.973000000002</v>
      </c>
      <c r="BK624" s="71">
        <v>937.26099999999997</v>
      </c>
      <c r="BL624" s="71">
        <v>1890.826</v>
      </c>
      <c r="BM624" s="71">
        <v>8.3249999999999993</v>
      </c>
      <c r="BN624" s="72"/>
      <c r="BO624" s="71">
        <v>4</v>
      </c>
      <c r="BP624" s="71">
        <v>3</v>
      </c>
      <c r="BQ624" s="71">
        <v>237</v>
      </c>
      <c r="BR624" s="71">
        <v>18</v>
      </c>
      <c r="BS624" s="71">
        <v>212</v>
      </c>
      <c r="BT624" s="71">
        <v>2</v>
      </c>
      <c r="BU624"/>
      <c r="BV624" s="70">
        <v>21776.145</v>
      </c>
      <c r="BW624" s="70">
        <v>683.41099999999994</v>
      </c>
      <c r="BX624" s="70">
        <v>6624.5839999999998</v>
      </c>
      <c r="BY624" s="70">
        <v>36.722000000000001</v>
      </c>
      <c r="BZ624" s="70">
        <v>207.41399999999999</v>
      </c>
      <c r="CA624" s="70">
        <v>2</v>
      </c>
      <c r="CB624" s="70">
        <v>103.467</v>
      </c>
      <c r="CC624" s="70">
        <v>13.566000000000001</v>
      </c>
      <c r="CD624" s="70">
        <v>0</v>
      </c>
    </row>
    <row r="625" spans="1:82">
      <c r="A625" s="70" t="s">
        <v>2524</v>
      </c>
      <c r="B625" s="70">
        <v>518</v>
      </c>
      <c r="C625" s="70">
        <v>8</v>
      </c>
      <c r="D625" s="70">
        <v>31</v>
      </c>
      <c r="E625" s="70">
        <v>2011</v>
      </c>
      <c r="F625" s="70" t="s">
        <v>178</v>
      </c>
      <c r="G625" s="70" t="s">
        <v>2516</v>
      </c>
      <c r="H625" s="70" t="s">
        <v>2517</v>
      </c>
      <c r="I625" s="148"/>
      <c r="J625" s="71">
        <v>20641.300884125201</v>
      </c>
      <c r="K625" s="71">
        <v>483.01607035119167</v>
      </c>
      <c r="L625" s="71">
        <v>376.48698758360769</v>
      </c>
      <c r="M625" s="71">
        <v>9372.0988782387394</v>
      </c>
      <c r="N625" s="71">
        <v>6796.450724847753</v>
      </c>
      <c r="O625" s="71">
        <v>4819.7399149280254</v>
      </c>
      <c r="P625" s="71">
        <v>3179.7948187813936</v>
      </c>
      <c r="Q625" s="71">
        <v>354.35595497470899</v>
      </c>
      <c r="R625" s="71">
        <v>486.73069715242849</v>
      </c>
      <c r="S625" s="71">
        <v>513.29432876772228</v>
      </c>
      <c r="T625" s="72"/>
      <c r="U625" s="71">
        <v>812583248</v>
      </c>
      <c r="V625" s="71">
        <v>191673</v>
      </c>
      <c r="W625" s="71">
        <v>8352</v>
      </c>
      <c r="X625" s="71">
        <v>1960615</v>
      </c>
      <c r="Y625" s="71">
        <v>2222103</v>
      </c>
      <c r="Z625" s="71">
        <v>2500997</v>
      </c>
      <c r="AA625" s="71">
        <v>642583</v>
      </c>
      <c r="AB625" s="71">
        <v>5049457</v>
      </c>
      <c r="AC625" s="71">
        <v>84856509</v>
      </c>
      <c r="AD625" s="71">
        <v>513.29432876772228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28.29</v>
      </c>
      <c r="BI625" s="71">
        <v>26.504000000000001</v>
      </c>
      <c r="BJ625" s="71">
        <v>22745.448</v>
      </c>
      <c r="BK625" s="71">
        <v>972.06799999999998</v>
      </c>
      <c r="BL625" s="71">
        <v>2042.4870000000001</v>
      </c>
      <c r="BM625" s="71">
        <v>5.5149999999999997</v>
      </c>
      <c r="BN625" s="72"/>
      <c r="BO625" s="71">
        <v>5</v>
      </c>
      <c r="BP625" s="71">
        <v>3</v>
      </c>
      <c r="BQ625" s="71">
        <v>242</v>
      </c>
      <c r="BR625" s="71">
        <v>17</v>
      </c>
      <c r="BS625" s="71">
        <v>212</v>
      </c>
      <c r="BT625" s="71">
        <v>2</v>
      </c>
      <c r="BU625"/>
      <c r="BV625" s="70">
        <v>18215.793000000001</v>
      </c>
      <c r="BW625" s="70">
        <v>717.40300000000002</v>
      </c>
      <c r="BX625" s="70">
        <v>6601.3649999999998</v>
      </c>
      <c r="BY625" s="70">
        <v>36.468000000000004</v>
      </c>
      <c r="BZ625" s="70">
        <v>175.708</v>
      </c>
      <c r="CA625" s="70">
        <v>0</v>
      </c>
      <c r="CB625" s="70">
        <v>55.145000000000003</v>
      </c>
      <c r="CC625" s="70">
        <v>18.43</v>
      </c>
      <c r="CD625" s="70">
        <v>0</v>
      </c>
    </row>
    <row r="626" spans="1:82">
      <c r="A626" s="70" t="s">
        <v>2525</v>
      </c>
      <c r="B626" s="70">
        <v>519</v>
      </c>
      <c r="C626" s="70">
        <v>9</v>
      </c>
      <c r="D626" s="70">
        <v>31</v>
      </c>
      <c r="E626" s="70">
        <v>2012</v>
      </c>
      <c r="F626" s="70" t="s">
        <v>179</v>
      </c>
      <c r="G626" s="70" t="s">
        <v>2516</v>
      </c>
      <c r="H626" s="70" t="s">
        <v>2517</v>
      </c>
      <c r="I626" s="148"/>
      <c r="J626" s="71">
        <v>22005.621844756679</v>
      </c>
      <c r="K626" s="71">
        <v>451.20974209816183</v>
      </c>
      <c r="L626" s="71">
        <v>385.35483405765501</v>
      </c>
      <c r="M626" s="71">
        <v>10397.31542142227</v>
      </c>
      <c r="N626" s="71">
        <v>8054.1712720112491</v>
      </c>
      <c r="O626" s="71">
        <v>4849.9530770946876</v>
      </c>
      <c r="P626" s="71">
        <v>3160.5716382084438</v>
      </c>
      <c r="Q626" s="71">
        <v>389.26809017678403</v>
      </c>
      <c r="R626" s="71">
        <v>497.904028753342</v>
      </c>
      <c r="S626" s="71">
        <v>547.26521451007591</v>
      </c>
      <c r="T626" s="72"/>
      <c r="U626" s="71">
        <v>833373274</v>
      </c>
      <c r="V626" s="71">
        <v>191673</v>
      </c>
      <c r="W626" s="71">
        <v>8352</v>
      </c>
      <c r="X626" s="71">
        <v>1960615</v>
      </c>
      <c r="Y626" s="71">
        <v>2278258</v>
      </c>
      <c r="Z626" s="71">
        <v>2536636</v>
      </c>
      <c r="AA626" s="71">
        <v>635085</v>
      </c>
      <c r="AB626" s="71">
        <v>5105427</v>
      </c>
      <c r="AC626" s="71">
        <v>84556159</v>
      </c>
      <c r="AD626" s="71">
        <v>547.26521451007602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29.539000000000001</v>
      </c>
      <c r="BI626" s="71">
        <v>26.544</v>
      </c>
      <c r="BJ626" s="71">
        <v>24815.101999999999</v>
      </c>
      <c r="BK626" s="71">
        <v>1106.7149999999999</v>
      </c>
      <c r="BL626" s="71">
        <v>1984.7579999999998</v>
      </c>
      <c r="BM626" s="71">
        <v>4.3920000000000003</v>
      </c>
      <c r="BN626" s="72"/>
      <c r="BO626" s="71">
        <v>5</v>
      </c>
      <c r="BP626" s="71">
        <v>2</v>
      </c>
      <c r="BQ626" s="71">
        <v>248</v>
      </c>
      <c r="BR626" s="71">
        <v>17</v>
      </c>
      <c r="BS626" s="71">
        <v>217</v>
      </c>
      <c r="BT626" s="71">
        <v>1</v>
      </c>
      <c r="BU626"/>
      <c r="BV626" s="70">
        <v>20623.812999999998</v>
      </c>
      <c r="BW626" s="70">
        <v>654.39300000000003</v>
      </c>
      <c r="BX626" s="70">
        <v>6433.8289999999997</v>
      </c>
      <c r="BY626" s="70">
        <v>18.355</v>
      </c>
      <c r="BZ626" s="70">
        <v>186.94900000000001</v>
      </c>
      <c r="CA626" s="70">
        <v>0</v>
      </c>
      <c r="CB626" s="70">
        <v>42.811</v>
      </c>
      <c r="CC626" s="70">
        <v>6.9</v>
      </c>
      <c r="CD626" s="70">
        <v>0</v>
      </c>
    </row>
    <row r="627" spans="1:82">
      <c r="A627" s="70" t="s">
        <v>2526</v>
      </c>
      <c r="B627" s="70">
        <v>520</v>
      </c>
      <c r="C627" s="70">
        <v>10</v>
      </c>
      <c r="D627" s="70">
        <v>31</v>
      </c>
      <c r="E627" s="70">
        <v>2013</v>
      </c>
      <c r="F627" s="70" t="s">
        <v>180</v>
      </c>
      <c r="G627" s="70" t="s">
        <v>2516</v>
      </c>
      <c r="H627" s="70" t="s">
        <v>2517</v>
      </c>
      <c r="I627" s="148"/>
      <c r="J627" s="71">
        <v>21538.354282445602</v>
      </c>
      <c r="K627" s="71">
        <v>375.77900147936163</v>
      </c>
      <c r="L627" s="71">
        <v>370.3229080741504</v>
      </c>
      <c r="M627" s="71">
        <v>10301.103211050509</v>
      </c>
      <c r="N627" s="71">
        <v>7735.5623411117649</v>
      </c>
      <c r="O627" s="71">
        <v>4714.8990393287231</v>
      </c>
      <c r="P627" s="71">
        <v>3154.0877651086212</v>
      </c>
      <c r="Q627" s="71">
        <v>395.96523598682899</v>
      </c>
      <c r="R627" s="71">
        <v>515.19928593627037</v>
      </c>
      <c r="S627" s="71">
        <v>546.98564636614094</v>
      </c>
      <c r="T627" s="72"/>
      <c r="U627" s="71">
        <v>819301470</v>
      </c>
      <c r="V627" s="71">
        <v>191673</v>
      </c>
      <c r="W627" s="71">
        <v>8352</v>
      </c>
      <c r="X627" s="71">
        <v>1960615</v>
      </c>
      <c r="Y627" s="71">
        <v>2296175</v>
      </c>
      <c r="Z627" s="71">
        <v>2576102</v>
      </c>
      <c r="AA627" s="71">
        <v>631403</v>
      </c>
      <c r="AB627" s="71">
        <v>5118813</v>
      </c>
      <c r="AC627" s="71">
        <v>85405518</v>
      </c>
      <c r="AD627" s="71">
        <v>546.98564636614094</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39.851999999999997</v>
      </c>
      <c r="BI627" s="71">
        <v>43.45</v>
      </c>
      <c r="BJ627" s="71">
        <v>26990.111000000001</v>
      </c>
      <c r="BK627" s="71">
        <v>1105.0060000000001</v>
      </c>
      <c r="BL627" s="71">
        <v>2087.4470000000001</v>
      </c>
      <c r="BM627" s="71">
        <v>6.0179999999999998</v>
      </c>
      <c r="BN627" s="72"/>
      <c r="BO627" s="71">
        <v>5</v>
      </c>
      <c r="BP627" s="71">
        <v>4</v>
      </c>
      <c r="BQ627" s="71">
        <v>259</v>
      </c>
      <c r="BR627" s="71">
        <v>15</v>
      </c>
      <c r="BS627" s="71">
        <v>215</v>
      </c>
      <c r="BT627" s="71">
        <v>1</v>
      </c>
      <c r="BU627"/>
      <c r="BV627" s="70">
        <v>22770.873</v>
      </c>
      <c r="BW627" s="70">
        <v>687.70500000000004</v>
      </c>
      <c r="BX627" s="70">
        <v>6524.5820000000003</v>
      </c>
      <c r="BY627" s="70">
        <v>17.158999999999999</v>
      </c>
      <c r="BZ627" s="70">
        <v>212.37200000000001</v>
      </c>
      <c r="CA627" s="70">
        <v>0</v>
      </c>
      <c r="CB627" s="70">
        <v>48.77</v>
      </c>
      <c r="CC627" s="70">
        <v>10.423</v>
      </c>
      <c r="CD627" s="70">
        <v>0</v>
      </c>
    </row>
    <row r="628" spans="1:82">
      <c r="A628" s="70" t="s">
        <v>2527</v>
      </c>
      <c r="B628" s="70">
        <v>521</v>
      </c>
      <c r="C628" s="70">
        <v>11</v>
      </c>
      <c r="D628" s="70">
        <v>31</v>
      </c>
      <c r="E628" s="70">
        <v>2014</v>
      </c>
      <c r="F628" s="70" t="s">
        <v>181</v>
      </c>
      <c r="G628" s="70" t="s">
        <v>2516</v>
      </c>
      <c r="H628" s="70" t="s">
        <v>2517</v>
      </c>
      <c r="I628" s="148"/>
      <c r="J628" s="71">
        <v>21733.08241419361</v>
      </c>
      <c r="K628" s="71">
        <v>392.86018170843641</v>
      </c>
      <c r="L628" s="71">
        <v>358.24256798067017</v>
      </c>
      <c r="M628" s="71">
        <v>10148.64905929429</v>
      </c>
      <c r="N628" s="71">
        <v>6839.0471915881317</v>
      </c>
      <c r="O628" s="71">
        <v>4527.4180875986849</v>
      </c>
      <c r="P628" s="71">
        <v>3148.7398767670597</v>
      </c>
      <c r="Q628" s="71">
        <v>380.00777583115098</v>
      </c>
      <c r="R628" s="71">
        <v>511.07836849620821</v>
      </c>
      <c r="S628" s="71">
        <v>555.49721986019233</v>
      </c>
      <c r="T628" s="72"/>
      <c r="U628" s="71">
        <v>843364168</v>
      </c>
      <c r="V628" s="71">
        <v>153680</v>
      </c>
      <c r="W628" s="71">
        <v>8220</v>
      </c>
      <c r="X628" s="71">
        <v>1974664</v>
      </c>
      <c r="Y628" s="71">
        <v>2321718</v>
      </c>
      <c r="Z628" s="71">
        <v>2605322</v>
      </c>
      <c r="AA628" s="71">
        <v>627073</v>
      </c>
      <c r="AB628" s="71">
        <v>5120197</v>
      </c>
      <c r="AC628" s="71">
        <v>84988785</v>
      </c>
      <c r="AD628" s="71">
        <v>555.49721986019256</v>
      </c>
      <c r="AE628" s="72"/>
      <c r="AF628" s="71"/>
      <c r="AG628" s="71"/>
      <c r="AH628" s="71"/>
      <c r="AI628" s="71"/>
      <c r="AJ628" s="71"/>
      <c r="AK628" s="71"/>
      <c r="AL628" s="71"/>
      <c r="AM628" s="71"/>
      <c r="AN628" s="71"/>
      <c r="AO628" s="71"/>
      <c r="AP628" s="71"/>
      <c r="AQ628" s="72"/>
      <c r="AR628" s="71">
        <v>87259</v>
      </c>
      <c r="AS628" s="71">
        <v>13332</v>
      </c>
      <c r="AT628" s="71">
        <v>4</v>
      </c>
      <c r="AU628" s="71">
        <v>7</v>
      </c>
      <c r="AV628" s="71">
        <v>0</v>
      </c>
      <c r="AW628" s="71">
        <v>8</v>
      </c>
      <c r="AX628" s="71"/>
      <c r="AY628" s="72"/>
      <c r="AZ628" s="71">
        <v>368870.16600000003</v>
      </c>
      <c r="BA628" s="71">
        <v>849434.24000000011</v>
      </c>
      <c r="BB628" s="71">
        <v>20851.7</v>
      </c>
      <c r="BC628" s="71">
        <v>1363</v>
      </c>
      <c r="BD628" s="71">
        <v>0</v>
      </c>
      <c r="BE628" s="71">
        <v>62758.8</v>
      </c>
      <c r="BF628" s="71"/>
      <c r="BG628" s="72"/>
      <c r="BH628" s="71">
        <v>29.116</v>
      </c>
      <c r="BI628" s="71">
        <v>43.637</v>
      </c>
      <c r="BJ628" s="71">
        <v>28014.633999999998</v>
      </c>
      <c r="BK628" s="71">
        <v>1180.623</v>
      </c>
      <c r="BL628" s="71">
        <v>1930.3319999999999</v>
      </c>
      <c r="BM628" s="71">
        <v>5.9909999999999997</v>
      </c>
      <c r="BN628" s="72"/>
      <c r="BO628" s="71">
        <v>5</v>
      </c>
      <c r="BP628" s="71">
        <v>4</v>
      </c>
      <c r="BQ628" s="71">
        <v>259</v>
      </c>
      <c r="BR628" s="71">
        <v>18</v>
      </c>
      <c r="BS628" s="71">
        <v>197</v>
      </c>
      <c r="BT628" s="71">
        <v>1</v>
      </c>
      <c r="BU628"/>
      <c r="BV628" s="70">
        <v>23505.214</v>
      </c>
      <c r="BW628" s="70">
        <v>734.97400000000005</v>
      </c>
      <c r="BX628" s="70">
        <v>6671.13</v>
      </c>
      <c r="BY628" s="70">
        <v>13.433999999999999</v>
      </c>
      <c r="BZ628" s="70">
        <v>212.59899999999999</v>
      </c>
      <c r="CA628" s="70">
        <v>0</v>
      </c>
      <c r="CB628" s="70">
        <v>52.71</v>
      </c>
      <c r="CC628" s="70">
        <v>14.272</v>
      </c>
      <c r="CD628" s="70">
        <v>0</v>
      </c>
    </row>
    <row r="629" spans="1:82">
      <c r="A629" s="70" t="s">
        <v>2528</v>
      </c>
      <c r="B629" s="70">
        <v>522</v>
      </c>
      <c r="C629" s="70">
        <v>12</v>
      </c>
      <c r="D629" s="70">
        <v>31</v>
      </c>
      <c r="E629" s="70">
        <v>2015</v>
      </c>
      <c r="F629" s="70" t="s">
        <v>182</v>
      </c>
      <c r="G629" s="70" t="s">
        <v>2516</v>
      </c>
      <c r="H629" s="70" t="s">
        <v>2517</v>
      </c>
      <c r="I629" s="148"/>
      <c r="J629" s="71">
        <v>20804.93919904916</v>
      </c>
      <c r="K629" s="71">
        <v>352.74257660898797</v>
      </c>
      <c r="L629" s="71">
        <v>358.32411562124332</v>
      </c>
      <c r="M629" s="71">
        <v>9712.4245196758129</v>
      </c>
      <c r="N629" s="71">
        <v>6126.1968375451806</v>
      </c>
      <c r="O629" s="71">
        <v>4524.2607290427477</v>
      </c>
      <c r="P629" s="71">
        <v>3134.9003779097693</v>
      </c>
      <c r="Q629" s="71">
        <v>372.16666578239898</v>
      </c>
      <c r="R629" s="71">
        <v>498.88872942293398</v>
      </c>
      <c r="S629" s="71">
        <v>520.04701738338974</v>
      </c>
      <c r="T629" s="72"/>
      <c r="U629" s="71">
        <v>921592852</v>
      </c>
      <c r="V629" s="71">
        <v>153680</v>
      </c>
      <c r="W629" s="71">
        <v>8220</v>
      </c>
      <c r="X629" s="71">
        <v>1974664</v>
      </c>
      <c r="Y629" s="71">
        <v>2346328</v>
      </c>
      <c r="Z629" s="71">
        <v>2628561</v>
      </c>
      <c r="AA629" s="71">
        <v>623824</v>
      </c>
      <c r="AB629" s="71">
        <v>5122448</v>
      </c>
      <c r="AC629" s="71">
        <v>85276888</v>
      </c>
      <c r="AD629" s="71">
        <v>520.04701738338986</v>
      </c>
      <c r="AE629" s="72"/>
      <c r="AF629" s="71">
        <v>10574636707.83621</v>
      </c>
      <c r="AG629" s="71">
        <v>282896315.79552668</v>
      </c>
      <c r="AH629" s="71">
        <v>67302618.399452209</v>
      </c>
      <c r="AI629" s="71">
        <v>12206419468.96773</v>
      </c>
      <c r="AJ629" s="71">
        <v>9779156803.3270321</v>
      </c>
      <c r="AK629" s="71"/>
      <c r="AL629" s="71"/>
      <c r="AM629" s="71">
        <v>702010010.53881371</v>
      </c>
      <c r="AN629" s="71"/>
      <c r="AO629" s="71"/>
      <c r="AP629" s="71">
        <v>33612421924.864765</v>
      </c>
      <c r="AQ629" s="72"/>
      <c r="AR629" s="71">
        <v>94771</v>
      </c>
      <c r="AS629" s="71">
        <v>16310</v>
      </c>
      <c r="AT629" s="71">
        <v>6</v>
      </c>
      <c r="AU629" s="71">
        <v>7</v>
      </c>
      <c r="AV629" s="71">
        <v>0</v>
      </c>
      <c r="AW629" s="71">
        <v>9</v>
      </c>
      <c r="AX629" s="71"/>
      <c r="AY629" s="72"/>
      <c r="AZ629" s="71">
        <v>407863.36099999992</v>
      </c>
      <c r="BA629" s="71">
        <v>1153585.74</v>
      </c>
      <c r="BB629" s="71">
        <v>20870.7</v>
      </c>
      <c r="BC629" s="71">
        <v>1363</v>
      </c>
      <c r="BD629" s="71">
        <v>0</v>
      </c>
      <c r="BE629" s="71">
        <v>72444.800000000003</v>
      </c>
      <c r="BF629" s="71"/>
      <c r="BG629" s="72"/>
      <c r="BH629" s="71">
        <v>41.045000000000002</v>
      </c>
      <c r="BI629" s="71">
        <v>41.357999999999997</v>
      </c>
      <c r="BJ629" s="71">
        <v>28117.58</v>
      </c>
      <c r="BK629" s="71">
        <v>1062.5740000000001</v>
      </c>
      <c r="BL629" s="71">
        <v>1916.2549999999997</v>
      </c>
      <c r="BM629" s="71">
        <v>6.633</v>
      </c>
      <c r="BN629" s="72"/>
      <c r="BO629" s="71">
        <v>5</v>
      </c>
      <c r="BP629" s="71">
        <v>4</v>
      </c>
      <c r="BQ629" s="71">
        <v>258</v>
      </c>
      <c r="BR629" s="71">
        <v>17</v>
      </c>
      <c r="BS629" s="71">
        <v>205</v>
      </c>
      <c r="BT629" s="71">
        <v>1</v>
      </c>
      <c r="BU629"/>
      <c r="BV629" s="70">
        <v>23658.126</v>
      </c>
      <c r="BW629" s="70">
        <v>682.29300000000001</v>
      </c>
      <c r="BX629" s="70">
        <v>6564.2790000000005</v>
      </c>
      <c r="BY629" s="70">
        <v>16.195</v>
      </c>
      <c r="BZ629" s="70">
        <v>218.506</v>
      </c>
      <c r="CA629" s="70">
        <v>0</v>
      </c>
      <c r="CB629" s="70">
        <v>35.524999999999999</v>
      </c>
      <c r="CC629" s="70">
        <v>10.154</v>
      </c>
      <c r="CD629" s="70">
        <v>0.36699999999999999</v>
      </c>
    </row>
    <row r="630" spans="1:82">
      <c r="A630" s="70" t="s">
        <v>2529</v>
      </c>
      <c r="B630" s="70">
        <v>523</v>
      </c>
      <c r="C630" s="70">
        <v>13</v>
      </c>
      <c r="D630" s="70">
        <v>31</v>
      </c>
      <c r="E630" s="70">
        <v>2016</v>
      </c>
      <c r="F630" s="70" t="s">
        <v>155</v>
      </c>
      <c r="G630" s="70" t="s">
        <v>2516</v>
      </c>
      <c r="H630" s="70" t="s">
        <v>2517</v>
      </c>
      <c r="I630" s="148"/>
      <c r="J630" s="71">
        <v>19743.043609607925</v>
      </c>
      <c r="K630" s="71">
        <v>343.11925665676267</v>
      </c>
      <c r="L630" s="71">
        <v>338.27400689791415</v>
      </c>
      <c r="M630" s="71">
        <v>7898.3904380696258</v>
      </c>
      <c r="N630" s="71">
        <v>6156.9802130904682</v>
      </c>
      <c r="O630" s="71">
        <v>4515.8472362920538</v>
      </c>
      <c r="P630" s="71">
        <v>3058.4780004964082</v>
      </c>
      <c r="Q630" s="71">
        <v>362.08725062462912</v>
      </c>
      <c r="R630" s="71">
        <v>479.56714097255605</v>
      </c>
      <c r="S630" s="71">
        <v>526.6385536028364</v>
      </c>
      <c r="T630" s="72"/>
      <c r="U630" s="71">
        <v>925030569</v>
      </c>
      <c r="V630" s="71">
        <v>153680</v>
      </c>
      <c r="W630" s="71">
        <v>8220</v>
      </c>
      <c r="X630" s="71">
        <v>1974664</v>
      </c>
      <c r="Y630" s="71">
        <v>2371459</v>
      </c>
      <c r="Z630" s="71">
        <v>2655925</v>
      </c>
      <c r="AA630" s="71">
        <v>629482</v>
      </c>
      <c r="AB630" s="71">
        <v>5126389</v>
      </c>
      <c r="AC630" s="71">
        <v>81905347.068528995</v>
      </c>
      <c r="AD630" s="71">
        <v>526.6385536028364</v>
      </c>
      <c r="AE630" s="72"/>
      <c r="AF630" s="71">
        <v>10340951871.28063</v>
      </c>
      <c r="AG630" s="71">
        <v>285058840.31610233</v>
      </c>
      <c r="AH630" s="71">
        <v>49917431.200704448</v>
      </c>
      <c r="AI630" s="71">
        <v>12691415407.022591</v>
      </c>
      <c r="AJ630" s="71">
        <v>10303609724.1714</v>
      </c>
      <c r="AK630" s="71"/>
      <c r="AL630" s="71"/>
      <c r="AM630" s="71">
        <v>703095920.55730247</v>
      </c>
      <c r="AN630" s="71"/>
      <c r="AO630" s="71"/>
      <c r="AP630" s="71">
        <v>34374049194.548737</v>
      </c>
      <c r="AQ630" s="72"/>
      <c r="AR630" s="71">
        <v>101989</v>
      </c>
      <c r="AS630" s="71">
        <v>17919</v>
      </c>
      <c r="AT630" s="71">
        <v>7</v>
      </c>
      <c r="AU630" s="71">
        <v>9</v>
      </c>
      <c r="AV630" s="71">
        <v>0</v>
      </c>
      <c r="AW630" s="71">
        <v>11</v>
      </c>
      <c r="AX630" s="71"/>
      <c r="AY630" s="72"/>
      <c r="AZ630" s="71">
        <v>444175.65399999998</v>
      </c>
      <c r="BA630" s="71">
        <v>1312590.04</v>
      </c>
      <c r="BB630" s="71">
        <v>24870.7</v>
      </c>
      <c r="BC630" s="71">
        <v>1993</v>
      </c>
      <c r="BD630" s="71">
        <v>0</v>
      </c>
      <c r="BE630" s="71">
        <v>75224.800000000003</v>
      </c>
      <c r="BF630" s="71"/>
      <c r="BG630" s="72"/>
      <c r="BH630" s="71">
        <v>35.593000000000004</v>
      </c>
      <c r="BI630" s="71">
        <v>37.261000000000003</v>
      </c>
      <c r="BJ630" s="71">
        <v>26205.010999999999</v>
      </c>
      <c r="BK630" s="71">
        <v>1054.7329999999999</v>
      </c>
      <c r="BL630" s="71">
        <v>1750.9690000000001</v>
      </c>
      <c r="BM630" s="71">
        <v>4.5679999999999996</v>
      </c>
      <c r="BN630" s="72"/>
      <c r="BO630" s="71">
        <v>4</v>
      </c>
      <c r="BP630" s="71">
        <v>4</v>
      </c>
      <c r="BQ630" s="71">
        <v>266</v>
      </c>
      <c r="BR630" s="71">
        <v>17</v>
      </c>
      <c r="BS630" s="71">
        <v>209</v>
      </c>
      <c r="BT630" s="71">
        <v>1</v>
      </c>
      <c r="BU630"/>
      <c r="BV630" s="70">
        <v>21922.947</v>
      </c>
      <c r="BW630" s="70">
        <v>763.47</v>
      </c>
      <c r="BX630" s="70">
        <v>6252.5789999999997</v>
      </c>
      <c r="BY630" s="70">
        <v>19.042999999999999</v>
      </c>
      <c r="BZ630" s="70">
        <v>70.754999999999995</v>
      </c>
      <c r="CA630" s="70">
        <v>0</v>
      </c>
      <c r="CB630" s="70">
        <v>41.695999999999998</v>
      </c>
      <c r="CC630" s="70">
        <v>17.289000000000001</v>
      </c>
      <c r="CD630" s="70">
        <v>0.35599999999999998</v>
      </c>
    </row>
    <row r="631" spans="1:82">
      <c r="A631" s="70" t="s">
        <v>2530</v>
      </c>
      <c r="B631" s="70">
        <v>524</v>
      </c>
      <c r="C631" s="70">
        <v>14</v>
      </c>
      <c r="D631" s="70">
        <v>31</v>
      </c>
      <c r="E631" s="70">
        <v>2017</v>
      </c>
      <c r="F631" s="70" t="s">
        <v>156</v>
      </c>
      <c r="G631" s="70" t="s">
        <v>2516</v>
      </c>
      <c r="H631" s="70" t="s">
        <v>2517</v>
      </c>
      <c r="I631" s="148"/>
      <c r="J631" s="71">
        <v>19325.586578415368</v>
      </c>
      <c r="K631" s="71">
        <v>352.52909936928717</v>
      </c>
      <c r="L631" s="71">
        <v>335.54222184048098</v>
      </c>
      <c r="M631" s="71">
        <v>7353.9141054579932</v>
      </c>
      <c r="N631" s="71">
        <v>5763.2882469639771</v>
      </c>
      <c r="O631" s="71">
        <v>4477.0687703181311</v>
      </c>
      <c r="P631" s="71">
        <v>3038.5435930410795</v>
      </c>
      <c r="Q631" s="71">
        <v>350.44587027848797</v>
      </c>
      <c r="R631" s="71">
        <v>473.04941629277471</v>
      </c>
      <c r="S631" s="71">
        <v>524.52392742530435</v>
      </c>
      <c r="T631" s="72"/>
      <c r="U631" s="71">
        <v>973841535</v>
      </c>
      <c r="V631" s="71">
        <v>153680</v>
      </c>
      <c r="W631" s="71">
        <v>8220</v>
      </c>
      <c r="X631" s="71">
        <v>1974664</v>
      </c>
      <c r="Y631" s="71">
        <v>2398419</v>
      </c>
      <c r="Z631" s="71">
        <v>2676797</v>
      </c>
      <c r="AA631" s="71">
        <v>629366</v>
      </c>
      <c r="AB631" s="71">
        <v>5130773</v>
      </c>
      <c r="AC631" s="71">
        <v>82395268.999999985</v>
      </c>
      <c r="AD631" s="71">
        <v>524.52392742530435</v>
      </c>
      <c r="AE631" s="72"/>
      <c r="AF631" s="71">
        <v>10367492456.16061</v>
      </c>
      <c r="AG631" s="71">
        <v>288577179.79047</v>
      </c>
      <c r="AH631" s="71">
        <v>66984806.440076657</v>
      </c>
      <c r="AI631" s="71">
        <v>12058693656.9065</v>
      </c>
      <c r="AJ631" s="71">
        <v>10627100093.6807</v>
      </c>
      <c r="AK631" s="71"/>
      <c r="AL631" s="71"/>
      <c r="AM631" s="71">
        <v>704798290.15987229</v>
      </c>
      <c r="AN631" s="71"/>
      <c r="AO631" s="71"/>
      <c r="AP631" s="71">
        <v>34113646483.138229</v>
      </c>
      <c r="AQ631" s="72"/>
      <c r="AR631" s="71">
        <v>108219</v>
      </c>
      <c r="AS631" s="71">
        <v>19234</v>
      </c>
      <c r="AT631" s="71">
        <v>8</v>
      </c>
      <c r="AU631" s="71">
        <v>10</v>
      </c>
      <c r="AV631" s="71">
        <v>0</v>
      </c>
      <c r="AW631" s="71">
        <v>12</v>
      </c>
      <c r="AX631" s="71"/>
      <c r="AY631" s="72"/>
      <c r="AZ631" s="71">
        <v>475816.37399999978</v>
      </c>
      <c r="BA631" s="71">
        <v>1420150.84</v>
      </c>
      <c r="BB631" s="71">
        <v>31470.7</v>
      </c>
      <c r="BC631" s="71">
        <v>2155</v>
      </c>
      <c r="BD631" s="71">
        <v>0</v>
      </c>
      <c r="BE631" s="71">
        <v>109086.75</v>
      </c>
      <c r="BF631" s="71"/>
      <c r="BG631" s="72"/>
      <c r="BH631" s="71">
        <v>33.823999999999998</v>
      </c>
      <c r="BI631" s="71">
        <v>35.963000000000001</v>
      </c>
      <c r="BJ631" s="71">
        <v>26398.556</v>
      </c>
      <c r="BK631" s="71">
        <v>904.26800000000003</v>
      </c>
      <c r="BL631" s="71">
        <v>1955.6059999999998</v>
      </c>
      <c r="BM631" s="71">
        <v>4.2809999999999997</v>
      </c>
      <c r="BN631" s="72"/>
      <c r="BO631" s="71">
        <v>4</v>
      </c>
      <c r="BP631" s="71">
        <v>4</v>
      </c>
      <c r="BQ631" s="71">
        <v>270</v>
      </c>
      <c r="BR631" s="71">
        <v>16</v>
      </c>
      <c r="BS631" s="71">
        <v>212</v>
      </c>
      <c r="BT631" s="71">
        <v>1</v>
      </c>
      <c r="BU631"/>
      <c r="BV631" s="70">
        <v>21783.460999999999</v>
      </c>
      <c r="BW631" s="70">
        <v>860.59500000000003</v>
      </c>
      <c r="BX631" s="70">
        <v>6367.4949999999999</v>
      </c>
      <c r="BY631" s="70">
        <v>26.184000000000001</v>
      </c>
      <c r="BZ631" s="70">
        <v>242.54900000000001</v>
      </c>
      <c r="CA631" s="70">
        <v>0</v>
      </c>
      <c r="CB631" s="70">
        <v>42.430999999999997</v>
      </c>
      <c r="CC631" s="70">
        <v>9.3940000000000001</v>
      </c>
      <c r="CD631" s="70">
        <v>0.38900000000000001</v>
      </c>
    </row>
    <row r="632" spans="1:82">
      <c r="A632" s="70" t="s">
        <v>2531</v>
      </c>
      <c r="B632" s="70">
        <v>525</v>
      </c>
      <c r="C632" s="70">
        <v>15</v>
      </c>
      <c r="D632" s="70">
        <v>31</v>
      </c>
      <c r="E632" s="70">
        <v>2018</v>
      </c>
      <c r="F632" s="70" t="s">
        <v>183</v>
      </c>
      <c r="G632" s="70" t="s">
        <v>2516</v>
      </c>
      <c r="H632" s="70" t="s">
        <v>2517</v>
      </c>
      <c r="I632" s="148"/>
      <c r="J632" s="71">
        <v>18410.218479812098</v>
      </c>
      <c r="K632" s="71">
        <v>297.49911865267148</v>
      </c>
      <c r="L632" s="71">
        <v>303.03244109776404</v>
      </c>
      <c r="M632" s="71">
        <v>6709.6341825848131</v>
      </c>
      <c r="N632" s="71">
        <v>4026.5988133645264</v>
      </c>
      <c r="O632" s="71">
        <v>4421.2588758049296</v>
      </c>
      <c r="P632" s="71">
        <v>3016.4086740274474</v>
      </c>
      <c r="Q632" s="71">
        <v>325.22638722798303</v>
      </c>
      <c r="R632" s="71">
        <v>477.78298247981201</v>
      </c>
      <c r="S632" s="71">
        <v>554.46994124472769</v>
      </c>
      <c r="T632" s="72"/>
      <c r="U632" s="71">
        <v>1023786499</v>
      </c>
      <c r="V632" s="71">
        <v>152519</v>
      </c>
      <c r="W632" s="71">
        <v>8220</v>
      </c>
      <c r="X632" s="71">
        <v>1965073</v>
      </c>
      <c r="Y632" s="71">
        <v>2424091</v>
      </c>
      <c r="Z632" s="71">
        <v>2694044</v>
      </c>
      <c r="AA632" s="71">
        <v>631063</v>
      </c>
      <c r="AB632" s="71">
        <v>5131305</v>
      </c>
      <c r="AC632" s="71">
        <v>82893607</v>
      </c>
      <c r="AD632" s="71">
        <v>554.46994124472769</v>
      </c>
      <c r="AE632" s="72"/>
      <c r="AF632" s="71">
        <v>10001715261.33161</v>
      </c>
      <c r="AG632" s="71">
        <v>261052750.9468303</v>
      </c>
      <c r="AH632" s="71">
        <v>63618177.997135557</v>
      </c>
      <c r="AI632" s="71">
        <v>11582015947.145149</v>
      </c>
      <c r="AJ632" s="71">
        <v>9024147360.1571941</v>
      </c>
      <c r="AK632" s="71"/>
      <c r="AL632" s="71"/>
      <c r="AM632" s="71">
        <v>706329832.6502372</v>
      </c>
      <c r="AN632" s="71"/>
      <c r="AO632" s="71"/>
      <c r="AP632" s="71">
        <v>31638879330.228157</v>
      </c>
      <c r="AQ632" s="72"/>
      <c r="AR632" s="71">
        <v>114625</v>
      </c>
      <c r="AS632" s="71">
        <v>20264</v>
      </c>
      <c r="AT632" s="71">
        <v>8</v>
      </c>
      <c r="AU632" s="71">
        <v>12</v>
      </c>
      <c r="AV632" s="71">
        <v>0</v>
      </c>
      <c r="AW632" s="71">
        <v>14</v>
      </c>
      <c r="AX632" s="71"/>
      <c r="AY632" s="72"/>
      <c r="AZ632" s="71">
        <v>508983.31499999913</v>
      </c>
      <c r="BA632" s="71">
        <v>1482861.94</v>
      </c>
      <c r="BB632" s="71">
        <v>31471.200000000001</v>
      </c>
      <c r="BC632" s="71">
        <v>2685</v>
      </c>
      <c r="BD632" s="71">
        <v>0</v>
      </c>
      <c r="BE632" s="71">
        <v>179536.8</v>
      </c>
      <c r="BF632" s="71"/>
      <c r="BG632" s="72"/>
      <c r="BH632" s="71">
        <v>31.166</v>
      </c>
      <c r="BI632" s="71">
        <v>31.876000000000001</v>
      </c>
      <c r="BJ632" s="71">
        <v>26328.698</v>
      </c>
      <c r="BK632" s="71">
        <v>834.70899999999995</v>
      </c>
      <c r="BL632" s="71">
        <v>1891.348</v>
      </c>
      <c r="BM632" s="71">
        <v>5.6219999999999999</v>
      </c>
      <c r="BN632" s="72"/>
      <c r="BO632" s="71">
        <v>4</v>
      </c>
      <c r="BP632" s="71">
        <v>3</v>
      </c>
      <c r="BQ632" s="71">
        <v>266</v>
      </c>
      <c r="BR632" s="71">
        <v>17</v>
      </c>
      <c r="BS632" s="71">
        <v>205</v>
      </c>
      <c r="BT632" s="71">
        <v>1</v>
      </c>
      <c r="BU632"/>
      <c r="BV632" s="70">
        <v>21504.207999999999</v>
      </c>
      <c r="BW632" s="70">
        <v>973.55799999999999</v>
      </c>
      <c r="BX632" s="70">
        <v>6364.5690000000004</v>
      </c>
      <c r="BY632" s="70">
        <v>21.7</v>
      </c>
      <c r="BZ632" s="70">
        <v>217.91300000000001</v>
      </c>
      <c r="CA632" s="70">
        <v>0.35699999999999998</v>
      </c>
      <c r="CB632" s="70">
        <v>27.945</v>
      </c>
      <c r="CC632" s="70">
        <v>12.815</v>
      </c>
      <c r="CD632" s="70">
        <v>0.35399999999999998</v>
      </c>
    </row>
    <row r="633" spans="1:82">
      <c r="A633" s="70" t="s">
        <v>2532</v>
      </c>
      <c r="B633" s="70">
        <v>526</v>
      </c>
      <c r="C633" s="70">
        <v>16</v>
      </c>
      <c r="D633" s="70">
        <v>31</v>
      </c>
      <c r="E633" s="70">
        <v>2019</v>
      </c>
      <c r="F633" s="70" t="s">
        <v>158</v>
      </c>
      <c r="G633" s="70" t="s">
        <v>2516</v>
      </c>
      <c r="H633" s="70" t="s">
        <v>2517</v>
      </c>
      <c r="I633" s="148"/>
      <c r="J633" s="71">
        <v>17861.975703924734</v>
      </c>
      <c r="K633" s="71">
        <v>282.67785175096759</v>
      </c>
      <c r="L633" s="71">
        <v>308.16051913293313</v>
      </c>
      <c r="M633" s="71">
        <v>7046.1493881939232</v>
      </c>
      <c r="N633" s="71">
        <v>3994.6281314113971</v>
      </c>
      <c r="O633" s="71">
        <v>4318.3955354878135</v>
      </c>
      <c r="P633" s="71">
        <v>3007.3429251647744</v>
      </c>
      <c r="Q633" s="71">
        <v>316.563614335681</v>
      </c>
      <c r="R633" s="71">
        <v>488.08027190157668</v>
      </c>
      <c r="S633" s="71">
        <v>531.41113731308053</v>
      </c>
      <c r="T633" s="72"/>
      <c r="U633" s="71">
        <v>991219135</v>
      </c>
      <c r="V633" s="71">
        <v>153680</v>
      </c>
      <c r="W633" s="71">
        <v>8220</v>
      </c>
      <c r="X633" s="71">
        <v>1974664</v>
      </c>
      <c r="Y633" s="71">
        <v>2450270</v>
      </c>
      <c r="Z633" s="71">
        <v>2703605</v>
      </c>
      <c r="AA633" s="71">
        <v>624457</v>
      </c>
      <c r="AB633" s="71">
        <v>5129841</v>
      </c>
      <c r="AC633" s="71">
        <v>86067109</v>
      </c>
      <c r="AD633" s="71">
        <v>531.41113731308053</v>
      </c>
      <c r="AE633" s="72"/>
      <c r="AF633" s="71">
        <v>9911765807.014019</v>
      </c>
      <c r="AG633" s="71">
        <v>252991494.90914941</v>
      </c>
      <c r="AH633" s="71">
        <v>67606555.594161287</v>
      </c>
      <c r="AI633" s="71">
        <v>11841663431.949862</v>
      </c>
      <c r="AJ633" s="71">
        <v>8228798693.5646753</v>
      </c>
      <c r="AK633" s="71">
        <v>0</v>
      </c>
      <c r="AL633" s="71">
        <v>0</v>
      </c>
      <c r="AM633" s="71">
        <v>698645726.77762747</v>
      </c>
      <c r="AN633" s="71">
        <v>0</v>
      </c>
      <c r="AO633" s="71">
        <v>0</v>
      </c>
      <c r="AP633" s="71">
        <v>31001471709.809494</v>
      </c>
      <c r="AQ633" s="72"/>
      <c r="AR633" s="71">
        <v>121773</v>
      </c>
      <c r="AS633" s="71">
        <v>20984</v>
      </c>
      <c r="AT633" s="71">
        <v>8</v>
      </c>
      <c r="AU633" s="71">
        <v>15</v>
      </c>
      <c r="AV633" s="71">
        <v>0</v>
      </c>
      <c r="AW633" s="71">
        <v>15</v>
      </c>
      <c r="AX633" s="71"/>
      <c r="AY633" s="72"/>
      <c r="AZ633" s="71">
        <v>546543.68000000017</v>
      </c>
      <c r="BA633" s="71">
        <v>1578565.1400000011</v>
      </c>
      <c r="BB633" s="71">
        <v>31470.7</v>
      </c>
      <c r="BC633" s="71">
        <v>3595.6</v>
      </c>
      <c r="BD633" s="71">
        <v>0</v>
      </c>
      <c r="BE633" s="71">
        <v>254486.35</v>
      </c>
      <c r="BF633" s="71"/>
      <c r="BG633" s="72"/>
      <c r="BH633" s="71">
        <v>25.262</v>
      </c>
      <c r="BI633" s="71">
        <v>28.94</v>
      </c>
      <c r="BJ633" s="71">
        <v>24854.06552</v>
      </c>
      <c r="BK633" s="71">
        <v>851.86400000000003</v>
      </c>
      <c r="BL633" s="71">
        <v>1587.38</v>
      </c>
      <c r="BM633" s="71">
        <v>5.8010000000000002</v>
      </c>
      <c r="BN633" s="72"/>
      <c r="BO633" s="71">
        <v>4</v>
      </c>
      <c r="BP633" s="71">
        <v>3</v>
      </c>
      <c r="BQ633" s="71">
        <v>270</v>
      </c>
      <c r="BR633" s="71">
        <v>19</v>
      </c>
      <c r="BS633" s="71">
        <v>200</v>
      </c>
      <c r="BT633" s="71">
        <v>1</v>
      </c>
      <c r="BU633"/>
      <c r="BV633" s="70">
        <v>20141.737519999999</v>
      </c>
      <c r="BW633" s="70">
        <v>823.98699999999997</v>
      </c>
      <c r="BX633" s="70">
        <v>6258.1440000000002</v>
      </c>
      <c r="BY633" s="70">
        <v>25.905000000000001</v>
      </c>
      <c r="BZ633" s="70">
        <v>68.495000000000005</v>
      </c>
      <c r="CA633" s="70">
        <v>0</v>
      </c>
      <c r="CB633" s="70">
        <v>21.277000000000001</v>
      </c>
      <c r="CC633" s="70">
        <v>13.417</v>
      </c>
      <c r="CD633" s="70">
        <v>0.35</v>
      </c>
    </row>
    <row r="634" spans="1:82">
      <c r="A634" s="70" t="s">
        <v>2533</v>
      </c>
      <c r="B634" s="70">
        <v>527</v>
      </c>
      <c r="C634" s="70">
        <v>17</v>
      </c>
      <c r="D634" s="70">
        <v>31</v>
      </c>
      <c r="E634" s="70">
        <v>2020</v>
      </c>
      <c r="F634" s="70" t="s">
        <v>159</v>
      </c>
      <c r="G634" s="1064" t="s">
        <v>2516</v>
      </c>
      <c r="H634" s="70" t="s">
        <v>2517</v>
      </c>
      <c r="I634" s="148"/>
      <c r="J634" s="71">
        <v>15857.590593617368</v>
      </c>
      <c r="K634" s="71">
        <v>293.90817831865672</v>
      </c>
      <c r="L634" s="71">
        <v>331.95831783228186</v>
      </c>
      <c r="M634" s="71">
        <v>6920.6311209096493</v>
      </c>
      <c r="N634" s="71">
        <v>4677.1398731940999</v>
      </c>
      <c r="O634" s="71">
        <v>3801.5175990440594</v>
      </c>
      <c r="P634" s="71">
        <v>2845.356515720297</v>
      </c>
      <c r="Q634" s="71">
        <v>302.13001752342501</v>
      </c>
      <c r="R634" s="71">
        <v>467.89345181187855</v>
      </c>
      <c r="S634" s="71">
        <v>531.74362896659125</v>
      </c>
      <c r="T634" s="72"/>
      <c r="U634" s="71">
        <v>895185406</v>
      </c>
      <c r="V634" s="71">
        <v>157920</v>
      </c>
      <c r="W634" s="71">
        <v>11709</v>
      </c>
      <c r="X634" s="71">
        <v>2042319</v>
      </c>
      <c r="Y634" s="71">
        <v>2473308</v>
      </c>
      <c r="Z634" s="71">
        <v>2716462</v>
      </c>
      <c r="AA634" s="71">
        <v>627981</v>
      </c>
      <c r="AB634" s="71">
        <v>5124259</v>
      </c>
      <c r="AC634" s="71">
        <v>82943362.999999985</v>
      </c>
      <c r="AD634" s="71">
        <v>531.74362896659125</v>
      </c>
      <c r="AE634" s="72"/>
      <c r="AF634" s="71">
        <v>9102369016.5734806</v>
      </c>
      <c r="AG634" s="71">
        <v>237330176.919779</v>
      </c>
      <c r="AH634" s="71">
        <v>75537931.379366517</v>
      </c>
      <c r="AI634" s="71">
        <v>11525113068.381611</v>
      </c>
      <c r="AJ634" s="71">
        <v>9762164106.8218613</v>
      </c>
      <c r="AK634" s="71">
        <v>0</v>
      </c>
      <c r="AL634" s="71">
        <v>0</v>
      </c>
      <c r="AM634" s="71">
        <v>668772731.20491719</v>
      </c>
      <c r="AN634" s="71">
        <v>0</v>
      </c>
      <c r="AO634" s="71">
        <v>0</v>
      </c>
      <c r="AP634" s="71">
        <v>31371287031.281013</v>
      </c>
      <c r="AQ634" s="72"/>
      <c r="AR634" s="71">
        <v>127914</v>
      </c>
      <c r="AS634" s="71">
        <v>21592</v>
      </c>
      <c r="AT634" s="71">
        <v>9</v>
      </c>
      <c r="AU634" s="71">
        <v>15</v>
      </c>
      <c r="AV634" s="71">
        <v>0</v>
      </c>
      <c r="AW634" s="71">
        <v>18</v>
      </c>
      <c r="AX634" s="71"/>
      <c r="AY634" s="72"/>
      <c r="AZ634" s="71">
        <v>580011.06700000109</v>
      </c>
      <c r="BA634" s="71">
        <v>1713841.34</v>
      </c>
      <c r="BB634" s="71">
        <v>36469.699999999997</v>
      </c>
      <c r="BC634" s="71">
        <v>3595.6</v>
      </c>
      <c r="BD634" s="71">
        <v>0</v>
      </c>
      <c r="BE634" s="71">
        <v>273410.75</v>
      </c>
      <c r="BF634" s="71"/>
      <c r="BG634" s="72"/>
      <c r="BH634" s="71">
        <v>26.690999999999999</v>
      </c>
      <c r="BI634" s="71">
        <v>29.734999999999999</v>
      </c>
      <c r="BJ634" s="71">
        <v>22468.348999999998</v>
      </c>
      <c r="BK634" s="71">
        <v>841.88800000000003</v>
      </c>
      <c r="BL634" s="71">
        <v>1575.6139999999998</v>
      </c>
      <c r="BM634" s="71">
        <v>4.3559999999999999</v>
      </c>
      <c r="BN634" s="72"/>
      <c r="BO634" s="71">
        <v>4</v>
      </c>
      <c r="BP634" s="71">
        <v>3</v>
      </c>
      <c r="BQ634" s="71">
        <v>268</v>
      </c>
      <c r="BR634" s="71">
        <v>18</v>
      </c>
      <c r="BS634" s="71">
        <v>199</v>
      </c>
      <c r="BT634" s="71">
        <v>1</v>
      </c>
      <c r="BU634"/>
      <c r="BV634" s="70">
        <v>17894.187999999998</v>
      </c>
      <c r="BW634" s="70">
        <v>813.22900000000004</v>
      </c>
      <c r="BX634" s="70">
        <v>6059.0969999999998</v>
      </c>
      <c r="BY634" s="70">
        <v>21.323</v>
      </c>
      <c r="BZ634" s="70">
        <v>124.117</v>
      </c>
      <c r="CA634" s="70">
        <v>0.27300000000000002</v>
      </c>
      <c r="CB634" s="70">
        <v>24.460999999999999</v>
      </c>
      <c r="CC634" s="70">
        <v>9.5869999999999997</v>
      </c>
      <c r="CD634" s="70">
        <v>0.35799999999999998</v>
      </c>
    </row>
    <row r="635" spans="1:82">
      <c r="A635" s="70" t="s">
        <v>2534</v>
      </c>
      <c r="B635" s="70">
        <v>527</v>
      </c>
      <c r="C635" s="70">
        <v>18</v>
      </c>
      <c r="D635" s="70">
        <v>31</v>
      </c>
      <c r="E635" s="70">
        <v>2021</v>
      </c>
      <c r="F635" s="70" t="s">
        <v>160</v>
      </c>
      <c r="G635" s="1064" t="s">
        <v>2516</v>
      </c>
      <c r="H635" s="70" t="s">
        <v>2517</v>
      </c>
      <c r="I635" s="148"/>
      <c r="J635" s="71">
        <v>15346.58453155552</v>
      </c>
      <c r="K635" s="71">
        <v>317.67017059014256</v>
      </c>
      <c r="L635" s="71">
        <v>301.6375802591196</v>
      </c>
      <c r="M635" s="71">
        <v>6368.262718917279</v>
      </c>
      <c r="N635" s="71">
        <v>4506.3602337994607</v>
      </c>
      <c r="O635" s="71">
        <v>3703.1839462586431</v>
      </c>
      <c r="P635" s="71">
        <v>2932.6938995827732</v>
      </c>
      <c r="Q635" s="71">
        <v>298.27094684955301</v>
      </c>
      <c r="R635" s="71">
        <v>511.68048365716243</v>
      </c>
      <c r="S635" s="71">
        <v>535.84908144500457</v>
      </c>
      <c r="T635" s="72"/>
      <c r="U635" s="71">
        <v>944497257</v>
      </c>
      <c r="V635" s="71">
        <v>157920</v>
      </c>
      <c r="W635" s="71">
        <v>11709</v>
      </c>
      <c r="X635" s="71">
        <v>2042319</v>
      </c>
      <c r="Y635" s="71">
        <v>2488624</v>
      </c>
      <c r="Z635" s="71">
        <v>2724661</v>
      </c>
      <c r="AA635" s="71">
        <v>631147</v>
      </c>
      <c r="AB635" s="71">
        <v>5108507</v>
      </c>
      <c r="AC635" s="71">
        <v>87994953.999999985</v>
      </c>
      <c r="AD635" s="71">
        <v>535.84908144500457</v>
      </c>
      <c r="AE635" s="72"/>
      <c r="AF635" s="71">
        <v>9160225357.7526932</v>
      </c>
      <c r="AG635" s="71">
        <v>264631025.9985891</v>
      </c>
      <c r="AH635" s="71">
        <v>67606780.684092268</v>
      </c>
      <c r="AI635" s="71">
        <v>12258074212.14241</v>
      </c>
      <c r="AJ635" s="71">
        <v>10346877056.80526</v>
      </c>
      <c r="AK635" s="71">
        <v>0</v>
      </c>
      <c r="AL635" s="71">
        <v>0</v>
      </c>
      <c r="AM635" s="71">
        <v>670562489.71337545</v>
      </c>
      <c r="AN635" s="71">
        <v>0</v>
      </c>
      <c r="AO635" s="71">
        <v>0</v>
      </c>
      <c r="AP635" s="71">
        <v>32767976923.09642</v>
      </c>
      <c r="AQ635" s="72"/>
      <c r="AR635" s="71">
        <v>134575</v>
      </c>
      <c r="AS635" s="71">
        <v>21808</v>
      </c>
      <c r="AT635" s="71">
        <v>9</v>
      </c>
      <c r="AU635" s="71">
        <v>19</v>
      </c>
      <c r="AV635" s="71">
        <v>0</v>
      </c>
      <c r="AW635" s="71">
        <v>23</v>
      </c>
      <c r="AX635" s="71"/>
      <c r="AY635" s="72"/>
      <c r="AZ635" s="71">
        <v>617588.42200003145</v>
      </c>
      <c r="BA635" s="71">
        <v>1778046.439999989</v>
      </c>
      <c r="BB635" s="71">
        <v>36469.699999999997</v>
      </c>
      <c r="BC635" s="71">
        <v>5981.4</v>
      </c>
      <c r="BD635" s="71">
        <v>0</v>
      </c>
      <c r="BE635" s="71">
        <v>468410.75</v>
      </c>
      <c r="BF635" s="71"/>
      <c r="BG635" s="72"/>
      <c r="BH635" s="71">
        <v>26.974</v>
      </c>
      <c r="BI635" s="71">
        <v>32.551000000000002</v>
      </c>
      <c r="BJ635" s="71">
        <v>23309.705999999998</v>
      </c>
      <c r="BK635" s="71">
        <v>910.67899999999997</v>
      </c>
      <c r="BL635" s="71">
        <v>1487.3799999999999</v>
      </c>
      <c r="BM635" s="71">
        <v>0</v>
      </c>
      <c r="BN635" s="72"/>
      <c r="BO635" s="71">
        <v>4</v>
      </c>
      <c r="BP635" s="71">
        <v>3</v>
      </c>
      <c r="BQ635" s="71">
        <v>275</v>
      </c>
      <c r="BR635" s="71">
        <v>18</v>
      </c>
      <c r="BS635" s="71">
        <v>191</v>
      </c>
      <c r="BT635" s="71">
        <v>0</v>
      </c>
      <c r="BU635"/>
      <c r="BV635" s="70">
        <v>18733.621999999999</v>
      </c>
      <c r="BW635" s="70">
        <v>852.43299999999999</v>
      </c>
      <c r="BX635" s="70">
        <v>6011.8829999999998</v>
      </c>
      <c r="BY635" s="70">
        <v>24.437999999999999</v>
      </c>
      <c r="BZ635" s="70">
        <v>100.396</v>
      </c>
      <c r="CA635" s="70">
        <v>0</v>
      </c>
      <c r="CB635" s="70">
        <v>30.157</v>
      </c>
      <c r="CC635" s="70">
        <v>14.361000000000001</v>
      </c>
      <c r="CD635" s="70">
        <v>0</v>
      </c>
    </row>
    <row r="636" spans="1:82">
      <c r="A636" s="70" t="s">
        <v>2535</v>
      </c>
      <c r="B636" s="70">
        <v>527</v>
      </c>
      <c r="C636" s="70">
        <v>19</v>
      </c>
      <c r="D636" s="70">
        <v>31</v>
      </c>
      <c r="E636" s="70">
        <v>2022</v>
      </c>
      <c r="F636" s="70" t="s">
        <v>161</v>
      </c>
      <c r="G636" s="70" t="s">
        <v>2516</v>
      </c>
      <c r="H636" s="70" t="s">
        <v>2517</v>
      </c>
      <c r="I636" s="148"/>
      <c r="J636" s="71">
        <v>15622.924171385335</v>
      </c>
      <c r="K636" s="71">
        <v>316.06100130052039</v>
      </c>
      <c r="L636" s="71">
        <v>255.99956634426169</v>
      </c>
      <c r="M636" s="71">
        <v>7207.5009439191099</v>
      </c>
      <c r="N636" s="71">
        <v>5777.0340942780686</v>
      </c>
      <c r="O636" s="71">
        <v>3917.9776231602582</v>
      </c>
      <c r="P636" s="71">
        <v>2908.9562599123378</v>
      </c>
      <c r="Q636" s="71">
        <v>300.5258952811073</v>
      </c>
      <c r="R636" s="71">
        <v>521.39400501095474</v>
      </c>
      <c r="S636" s="71">
        <v>515.57410045818074</v>
      </c>
      <c r="T636" s="72"/>
      <c r="U636" s="71">
        <v>1033152688</v>
      </c>
      <c r="V636" s="71">
        <v>157920</v>
      </c>
      <c r="W636" s="71">
        <v>11709</v>
      </c>
      <c r="X636" s="71">
        <v>2042319</v>
      </c>
      <c r="Y636" s="71">
        <v>2519442</v>
      </c>
      <c r="Z636" s="71">
        <v>2738874</v>
      </c>
      <c r="AA636" s="71">
        <v>635582</v>
      </c>
      <c r="AB636" s="71">
        <v>5104921</v>
      </c>
      <c r="AC636" s="71">
        <v>90791560</v>
      </c>
      <c r="AD636" s="71">
        <v>515.57410045818074</v>
      </c>
      <c r="AE636" s="72"/>
      <c r="AF636" s="71">
        <v>9309739280.9870663</v>
      </c>
      <c r="AG636" s="71">
        <v>264393673.14551619</v>
      </c>
      <c r="AH636" s="71">
        <v>66910764.910854794</v>
      </c>
      <c r="AI636" s="71">
        <v>12276119913.14971</v>
      </c>
      <c r="AJ636" s="71">
        <v>11053966432.81888</v>
      </c>
      <c r="AK636" s="71">
        <v>0</v>
      </c>
      <c r="AL636" s="71">
        <v>0</v>
      </c>
      <c r="AM636" s="71">
        <v>659184636.89206696</v>
      </c>
      <c r="AN636" s="71">
        <v>0</v>
      </c>
      <c r="AO636" s="71">
        <v>0</v>
      </c>
      <c r="AP636" s="71">
        <v>33630314701.904091</v>
      </c>
      <c r="AQ636" s="72"/>
      <c r="AR636" s="71">
        <v>142404</v>
      </c>
      <c r="AS636" s="71">
        <v>21953</v>
      </c>
      <c r="AT636" s="71">
        <v>9</v>
      </c>
      <c r="AU636" s="71">
        <v>19</v>
      </c>
      <c r="AV636" s="71">
        <v>0</v>
      </c>
      <c r="AW636" s="71">
        <v>22</v>
      </c>
      <c r="AX636" s="71"/>
      <c r="AY636" s="72"/>
      <c r="AZ636" s="71">
        <v>662819.36500006402</v>
      </c>
      <c r="BA636" s="71">
        <v>1832451.0399999884</v>
      </c>
      <c r="BB636" s="71">
        <v>36469.699999999997</v>
      </c>
      <c r="BC636" s="71">
        <v>5981.4</v>
      </c>
      <c r="BD636" s="71">
        <v>0</v>
      </c>
      <c r="BE636" s="71">
        <v>466565.75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2536</v>
      </c>
      <c r="B637" s="70">
        <v>527</v>
      </c>
      <c r="C637" s="70">
        <v>20</v>
      </c>
      <c r="D637" s="70">
        <v>31</v>
      </c>
      <c r="E637" s="70">
        <v>2023</v>
      </c>
      <c r="F637" s="70" t="s">
        <v>1539</v>
      </c>
      <c r="G637" s="70" t="s">
        <v>2516</v>
      </c>
      <c r="H637" s="70" t="s">
        <v>2517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150132</v>
      </c>
      <c r="AS637" s="71">
        <v>22035</v>
      </c>
      <c r="AT637" s="71">
        <v>9</v>
      </c>
      <c r="AU637" s="71">
        <v>20</v>
      </c>
      <c r="AV637" s="71">
        <v>0</v>
      </c>
      <c r="AW637" s="71">
        <v>26</v>
      </c>
      <c r="AX637" s="71"/>
      <c r="AY637" s="72"/>
      <c r="AZ637" s="71">
        <v>705274.48100010201</v>
      </c>
      <c r="BA637" s="71">
        <v>1883407.139999989</v>
      </c>
      <c r="BB637" s="71">
        <v>36308.5</v>
      </c>
      <c r="BC637" s="71">
        <v>6401.4</v>
      </c>
      <c r="BD637" s="71">
        <v>0</v>
      </c>
      <c r="BE637" s="71">
        <v>520439.75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2537</v>
      </c>
      <c r="B638" s="70">
        <v>527</v>
      </c>
      <c r="C638" s="70">
        <v>21</v>
      </c>
      <c r="D638" s="70">
        <v>31</v>
      </c>
      <c r="E638" s="70">
        <v>2024</v>
      </c>
      <c r="F638" s="70" t="s">
        <v>1554</v>
      </c>
      <c r="G638" s="70" t="s">
        <v>2516</v>
      </c>
      <c r="H638" s="70" t="s">
        <v>2517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1637</v>
      </c>
      <c r="IX6" s="1058" t="s">
        <v>1637</v>
      </c>
      <c r="IY6" s="1058" t="s">
        <v>1637</v>
      </c>
      <c r="IZ6" s="1058" t="s">
        <v>1637</v>
      </c>
      <c r="JA6" s="1058" t="s">
        <v>1637</v>
      </c>
      <c r="JB6" s="1058" t="s">
        <v>1637</v>
      </c>
      <c r="JC6" s="1058" t="s">
        <v>1637</v>
      </c>
      <c r="JD6" s="1058" t="s">
        <v>1637</v>
      </c>
      <c r="JE6" s="1058" t="s">
        <v>1637</v>
      </c>
      <c r="JF6" s="1058" t="s">
        <v>1637</v>
      </c>
      <c r="JG6" s="1058" t="s">
        <v>1637</v>
      </c>
      <c r="JH6" s="1058" t="s">
        <v>1637</v>
      </c>
      <c r="JI6" s="1058" t="s">
        <v>1637</v>
      </c>
      <c r="JJ6" s="1058" t="s">
        <v>1637</v>
      </c>
      <c r="JK6" s="1058" t="s">
        <v>1637</v>
      </c>
      <c r="JL6" s="1058" t="s">
        <v>1637</v>
      </c>
      <c r="JM6" s="1058" t="s">
        <v>1637</v>
      </c>
      <c r="JN6" s="1058" t="s">
        <v>1637</v>
      </c>
      <c r="JO6" s="1058" t="s">
        <v>1637</v>
      </c>
      <c r="JP6" s="1058" t="s">
        <v>1637</v>
      </c>
      <c r="JQ6" s="1058" t="s">
        <v>1637</v>
      </c>
      <c r="JR6" s="1058" t="s">
        <v>1637</v>
      </c>
      <c r="JS6" s="1058" t="s">
        <v>1637</v>
      </c>
      <c r="JT6" s="1058" t="s">
        <v>1637</v>
      </c>
      <c r="JU6" s="1058" t="s">
        <v>1637</v>
      </c>
      <c r="JV6" s="1058" t="s">
        <v>1637</v>
      </c>
      <c r="JW6" s="1058" t="s">
        <v>1637</v>
      </c>
      <c r="JX6" s="1058" t="s">
        <v>1637</v>
      </c>
      <c r="JY6" s="1058" t="s">
        <v>1637</v>
      </c>
      <c r="JZ6" s="1058" t="s">
        <v>1637</v>
      </c>
      <c r="KA6" s="1058" t="s">
        <v>1637</v>
      </c>
      <c r="KB6" s="1058" t="s">
        <v>1637</v>
      </c>
      <c r="KC6" s="1058" t="s">
        <v>1637</v>
      </c>
      <c r="KD6" s="1058" t="s">
        <v>1637</v>
      </c>
      <c r="KE6" s="1058" t="s">
        <v>1637</v>
      </c>
      <c r="KF6" s="1058" t="s">
        <v>1637</v>
      </c>
      <c r="KG6" s="1058" t="s">
        <v>1637</v>
      </c>
      <c r="KH6" s="1058" t="s">
        <v>1637</v>
      </c>
      <c r="KI6" s="1058" t="s">
        <v>1637</v>
      </c>
      <c r="KJ6" s="1058" t="s">
        <v>1637</v>
      </c>
      <c r="KK6" s="1058" t="s">
        <v>1637</v>
      </c>
      <c r="KL6" s="1058" t="s">
        <v>1637</v>
      </c>
      <c r="KM6" s="1058" t="s">
        <v>1637</v>
      </c>
      <c r="KN6" s="1058" t="s">
        <v>1637</v>
      </c>
      <c r="KO6" s="1058" t="s">
        <v>1637</v>
      </c>
      <c r="KP6" s="1058" t="s">
        <v>1637</v>
      </c>
      <c r="KQ6" s="1058" t="s">
        <v>1637</v>
      </c>
      <c r="KR6" s="1058" t="s">
        <v>1637</v>
      </c>
      <c r="KS6" s="1058" t="s">
        <v>1637</v>
      </c>
      <c r="KT6" s="1058" t="s">
        <v>1637</v>
      </c>
      <c r="KU6" s="1058" t="s">
        <v>1637</v>
      </c>
      <c r="KV6" s="1058" t="s">
        <v>1637</v>
      </c>
      <c r="KW6" s="1058" t="s">
        <v>1637</v>
      </c>
      <c r="KX6" s="1058" t="s">
        <v>1637</v>
      </c>
      <c r="KY6" s="1058" t="s">
        <v>1637</v>
      </c>
      <c r="KZ6" s="1058" t="s">
        <v>1637</v>
      </c>
      <c r="LA6" s="1058" t="s">
        <v>1637</v>
      </c>
      <c r="LB6" s="1058" t="s">
        <v>1637</v>
      </c>
      <c r="LC6" s="1058" t="s">
        <v>1637</v>
      </c>
      <c r="LD6" s="1058" t="s">
        <v>1637</v>
      </c>
      <c r="LE6" s="1058" t="s">
        <v>1637</v>
      </c>
      <c r="LF6" s="1058" t="s">
        <v>1637</v>
      </c>
      <c r="LG6" s="1058" t="s">
        <v>1637</v>
      </c>
      <c r="LH6" s="1058" t="s">
        <v>1637</v>
      </c>
      <c r="LI6" s="1058" t="s">
        <v>1637</v>
      </c>
      <c r="LJ6" s="1058" t="s">
        <v>1637</v>
      </c>
      <c r="LK6" s="1058" t="s">
        <v>1637</v>
      </c>
      <c r="LL6" s="1058" t="s">
        <v>1637</v>
      </c>
      <c r="LM6" s="1058" t="s">
        <v>1637</v>
      </c>
      <c r="LN6" s="1058" t="s">
        <v>1637</v>
      </c>
      <c r="LO6" s="1058" t="s">
        <v>1637</v>
      </c>
      <c r="LP6" s="1058" t="s">
        <v>1637</v>
      </c>
      <c r="LQ6" s="1058" t="s">
        <v>1637</v>
      </c>
      <c r="LR6" s="1058" t="s">
        <v>1637</v>
      </c>
      <c r="LS6" s="1058" t="s">
        <v>1637</v>
      </c>
      <c r="LT6" s="1058" t="s">
        <v>1637</v>
      </c>
      <c r="LU6" s="1058" t="s">
        <v>1637</v>
      </c>
      <c r="LV6" s="1058" t="s">
        <v>1637</v>
      </c>
      <c r="LW6" s="1058" t="s">
        <v>1637</v>
      </c>
      <c r="LX6" s="1058" t="s">
        <v>1637</v>
      </c>
      <c r="LY6" s="1058" t="s">
        <v>1637</v>
      </c>
      <c r="LZ6" s="1058" t="s">
        <v>1637</v>
      </c>
      <c r="MA6" s="1058" t="s">
        <v>1637</v>
      </c>
      <c r="MB6" s="1058" t="s">
        <v>1637</v>
      </c>
      <c r="MC6" s="1058" t="s">
        <v>1637</v>
      </c>
      <c r="MD6" s="1058" t="s">
        <v>1637</v>
      </c>
      <c r="ME6" s="1058" t="s">
        <v>1637</v>
      </c>
      <c r="MF6" s="1058" t="s">
        <v>1637</v>
      </c>
      <c r="MG6" s="1058" t="s">
        <v>1637</v>
      </c>
      <c r="MH6" s="1058" t="s">
        <v>1637</v>
      </c>
      <c r="MI6" s="1058" t="s">
        <v>1637</v>
      </c>
      <c r="MJ6" s="1058" t="s">
        <v>1637</v>
      </c>
      <c r="MK6" s="1058" t="s">
        <v>1637</v>
      </c>
      <c r="ML6" s="1058" t="s">
        <v>1637</v>
      </c>
      <c r="MM6" s="1058" t="s">
        <v>1637</v>
      </c>
      <c r="MN6" s="1058" t="s">
        <v>1637</v>
      </c>
      <c r="MO6" s="1058" t="s">
        <v>1637</v>
      </c>
      <c r="MP6" s="1058" t="s">
        <v>1637</v>
      </c>
      <c r="MQ6" s="1058" t="s">
        <v>1637</v>
      </c>
      <c r="MR6" s="1058" t="s">
        <v>1637</v>
      </c>
      <c r="MS6" s="1058" t="s">
        <v>1637</v>
      </c>
      <c r="MT6" s="1058" t="s">
        <v>1637</v>
      </c>
      <c r="MU6" s="1058" t="s">
        <v>1637</v>
      </c>
      <c r="MV6" s="1058" t="s">
        <v>1637</v>
      </c>
      <c r="MW6" s="1058" t="s">
        <v>1637</v>
      </c>
      <c r="MX6" s="1058" t="s">
        <v>1637</v>
      </c>
      <c r="MY6" s="1058" t="s">
        <v>1637</v>
      </c>
      <c r="MZ6" s="1058" t="s">
        <v>1637</v>
      </c>
      <c r="NA6" s="1058" t="s">
        <v>1637</v>
      </c>
      <c r="NB6" s="1058" t="s">
        <v>1637</v>
      </c>
      <c r="NC6" s="1058" t="s">
        <v>1637</v>
      </c>
      <c r="ND6" s="1058" t="s">
        <v>1637</v>
      </c>
      <c r="NE6" s="1058" t="s">
        <v>1637</v>
      </c>
      <c r="NF6" s="1058" t="s">
        <v>1637</v>
      </c>
      <c r="NG6" s="1058" t="s">
        <v>1637</v>
      </c>
      <c r="NH6" s="1058" t="s">
        <v>1637</v>
      </c>
      <c r="NI6" s="1058" t="s">
        <v>1637</v>
      </c>
      <c r="NJ6" s="1058" t="s">
        <v>1637</v>
      </c>
      <c r="NK6" s="1058" t="s">
        <v>1637</v>
      </c>
      <c r="NL6" s="1058" t="s">
        <v>1637</v>
      </c>
      <c r="NM6" s="1058" t="s">
        <v>1637</v>
      </c>
      <c r="NN6" s="1058" t="s">
        <v>1637</v>
      </c>
      <c r="NO6" s="1058" t="s">
        <v>1637</v>
      </c>
      <c r="NP6" s="1058" t="s">
        <v>1637</v>
      </c>
      <c r="NQ6" s="1058" t="s">
        <v>1637</v>
      </c>
      <c r="NR6" s="1058" t="s">
        <v>1637</v>
      </c>
      <c r="NS6" s="1058" t="s">
        <v>1637</v>
      </c>
      <c r="NT6" s="1058" t="s">
        <v>1637</v>
      </c>
      <c r="NU6" s="1058" t="s">
        <v>1637</v>
      </c>
      <c r="NV6" s="1058" t="s">
        <v>1637</v>
      </c>
      <c r="NW6" s="1058" t="s">
        <v>1637</v>
      </c>
      <c r="NX6" s="1058" t="s">
        <v>1637</v>
      </c>
      <c r="NY6" s="1058" t="s">
        <v>1637</v>
      </c>
      <c r="NZ6" s="1058" t="s">
        <v>1637</v>
      </c>
      <c r="OA6" s="1058" t="s">
        <v>1637</v>
      </c>
      <c r="OB6" s="1058" t="s">
        <v>1637</v>
      </c>
      <c r="OC6" s="1058" t="s">
        <v>1637</v>
      </c>
      <c r="OD6" s="1058" t="s">
        <v>1637</v>
      </c>
      <c r="OE6" s="1058" t="s">
        <v>1637</v>
      </c>
      <c r="OF6" s="1058" t="s">
        <v>1637</v>
      </c>
      <c r="OG6" s="1058" t="s">
        <v>1637</v>
      </c>
      <c r="OH6" s="1058" t="s">
        <v>1637</v>
      </c>
      <c r="OI6" s="1058" t="s">
        <v>1637</v>
      </c>
      <c r="OJ6" s="1058" t="s">
        <v>1637</v>
      </c>
      <c r="OK6" s="1058" t="s">
        <v>1637</v>
      </c>
      <c r="OL6" s="1058" t="s">
        <v>1637</v>
      </c>
      <c r="OM6" s="1058" t="s">
        <v>1637</v>
      </c>
      <c r="ON6" s="1058" t="s">
        <v>1637</v>
      </c>
      <c r="OO6" s="1058" t="s">
        <v>1637</v>
      </c>
      <c r="OP6" s="1058" t="s">
        <v>1637</v>
      </c>
      <c r="OQ6" s="1058" t="s">
        <v>1637</v>
      </c>
      <c r="OR6" s="1058" t="s">
        <v>1637</v>
      </c>
      <c r="OS6" s="1058" t="s">
        <v>1637</v>
      </c>
      <c r="OT6" s="1058" t="s">
        <v>1637</v>
      </c>
      <c r="OU6" s="1058" t="s">
        <v>1637</v>
      </c>
      <c r="OV6" s="1058" t="s">
        <v>1637</v>
      </c>
      <c r="OW6" s="1058" t="s">
        <v>1637</v>
      </c>
      <c r="OX6" s="1058" t="s">
        <v>1637</v>
      </c>
      <c r="OY6" s="1058" t="s">
        <v>1637</v>
      </c>
      <c r="OZ6" s="1058" t="s">
        <v>1637</v>
      </c>
      <c r="PA6" s="1058" t="s">
        <v>1637</v>
      </c>
      <c r="PB6" s="1058" t="s">
        <v>1637</v>
      </c>
      <c r="PC6" s="1058" t="s">
        <v>1637</v>
      </c>
      <c r="PD6" s="1058" t="s">
        <v>1637</v>
      </c>
      <c r="PE6" s="1058" t="s">
        <v>1637</v>
      </c>
      <c r="PF6" s="1058" t="s">
        <v>1637</v>
      </c>
      <c r="PG6" s="1058" t="s">
        <v>1637</v>
      </c>
      <c r="PH6" s="1058" t="s">
        <v>1637</v>
      </c>
      <c r="PI6" s="1058" t="s">
        <v>1637</v>
      </c>
      <c r="PJ6" s="1058" t="s">
        <v>1637</v>
      </c>
      <c r="PK6" s="1058" t="s">
        <v>1637</v>
      </c>
      <c r="PL6" s="1058" t="s">
        <v>1637</v>
      </c>
      <c r="PM6" s="1058" t="s">
        <v>1637</v>
      </c>
      <c r="PN6" s="1058" t="s">
        <v>1637</v>
      </c>
      <c r="PO6" s="1058" t="s">
        <v>1637</v>
      </c>
      <c r="PP6" s="1058" t="s">
        <v>1637</v>
      </c>
      <c r="PQ6" s="1058" t="s">
        <v>1637</v>
      </c>
      <c r="PR6" s="1058" t="s">
        <v>1637</v>
      </c>
      <c r="PS6" s="1058" t="s">
        <v>1637</v>
      </c>
      <c r="PT6" s="1058" t="s">
        <v>1637</v>
      </c>
      <c r="PU6" s="1058" t="s">
        <v>1637</v>
      </c>
      <c r="PV6" s="1058" t="s">
        <v>1637</v>
      </c>
      <c r="PW6" s="1058" t="s">
        <v>1637</v>
      </c>
      <c r="PX6" s="1058" t="s">
        <v>1637</v>
      </c>
      <c r="PY6" s="1058" t="s">
        <v>1637</v>
      </c>
      <c r="PZ6" s="1058" t="s">
        <v>1637</v>
      </c>
      <c r="QA6" s="1058" t="s">
        <v>1637</v>
      </c>
      <c r="QB6" s="1058" t="s">
        <v>1637</v>
      </c>
      <c r="QC6" s="1058" t="s">
        <v>1637</v>
      </c>
      <c r="QD6" s="1058" t="s">
        <v>1637</v>
      </c>
      <c r="QE6" s="1058" t="s">
        <v>1637</v>
      </c>
      <c r="QF6" s="1058" t="s">
        <v>1637</v>
      </c>
      <c r="QG6" s="1058" t="s">
        <v>1637</v>
      </c>
      <c r="QH6" s="1058" t="s">
        <v>1637</v>
      </c>
      <c r="QI6" s="1058" t="s">
        <v>1637</v>
      </c>
      <c r="QJ6" s="1058" t="s">
        <v>1637</v>
      </c>
      <c r="QK6" s="1058" t="s">
        <v>1637</v>
      </c>
      <c r="QL6" s="1058" t="s">
        <v>1637</v>
      </c>
      <c r="QM6" s="1058" t="s">
        <v>1637</v>
      </c>
      <c r="QN6" s="1058" t="s">
        <v>1637</v>
      </c>
      <c r="QO6" s="1058" t="s">
        <v>1637</v>
      </c>
      <c r="QP6" s="1058" t="s">
        <v>1637</v>
      </c>
      <c r="QQ6" s="1058" t="s">
        <v>1637</v>
      </c>
      <c r="QR6" s="1058" t="s">
        <v>1637</v>
      </c>
      <c r="QS6" s="1058" t="s">
        <v>1637</v>
      </c>
      <c r="QT6" s="1058" t="s">
        <v>1637</v>
      </c>
      <c r="QU6" s="1058" t="s">
        <v>1637</v>
      </c>
      <c r="QV6" s="1058" t="s">
        <v>1637</v>
      </c>
      <c r="QW6" s="1058" t="s">
        <v>1637</v>
      </c>
      <c r="QX6" s="1058" t="s">
        <v>1637</v>
      </c>
      <c r="QY6" s="1058" t="s">
        <v>1637</v>
      </c>
      <c r="QZ6" s="1058" t="s">
        <v>1637</v>
      </c>
      <c r="RA6" s="1058" t="s">
        <v>1637</v>
      </c>
      <c r="RB6" s="1058" t="s">
        <v>1637</v>
      </c>
      <c r="RC6" s="1058" t="s">
        <v>1637</v>
      </c>
      <c r="RD6" s="1058" t="s">
        <v>1637</v>
      </c>
      <c r="RE6" s="1058" t="s">
        <v>1637</v>
      </c>
      <c r="RF6" s="1058" t="s">
        <v>1637</v>
      </c>
      <c r="RG6" s="1058" t="s">
        <v>1637</v>
      </c>
      <c r="RH6" s="1058" t="s">
        <v>1637</v>
      </c>
      <c r="RI6" s="1058" t="s">
        <v>1637</v>
      </c>
      <c r="RJ6" s="1058" t="s">
        <v>1637</v>
      </c>
      <c r="RK6" s="1058" t="s">
        <v>1637</v>
      </c>
      <c r="RL6" s="1058" t="s">
        <v>1637</v>
      </c>
      <c r="RM6" s="1058" t="s">
        <v>1637</v>
      </c>
      <c r="RN6" s="1058" t="s">
        <v>1637</v>
      </c>
      <c r="RO6" s="1058" t="s">
        <v>1637</v>
      </c>
      <c r="RP6" s="1058" t="s">
        <v>1637</v>
      </c>
      <c r="RQ6" s="1058" t="s">
        <v>1637</v>
      </c>
      <c r="RR6" s="1058" t="s">
        <v>1637</v>
      </c>
      <c r="RS6" s="1058" t="s">
        <v>1637</v>
      </c>
      <c r="RT6" s="1058" t="s">
        <v>1637</v>
      </c>
      <c r="RU6" s="1058" t="s">
        <v>1637</v>
      </c>
      <c r="RV6" s="1058" t="s">
        <v>1637</v>
      </c>
      <c r="RW6" s="1058" t="s">
        <v>1637</v>
      </c>
      <c r="RX6" s="1058" t="s">
        <v>1637</v>
      </c>
      <c r="RY6" s="1058" t="s">
        <v>1637</v>
      </c>
      <c r="RZ6" s="1058" t="s">
        <v>1637</v>
      </c>
      <c r="SA6" s="1058" t="s">
        <v>1637</v>
      </c>
      <c r="SB6" s="1058" t="s">
        <v>1637</v>
      </c>
      <c r="SC6" s="1058" t="s">
        <v>1637</v>
      </c>
      <c r="SD6" s="1058" t="s">
        <v>1637</v>
      </c>
      <c r="SE6" s="1058" t="s">
        <v>1637</v>
      </c>
      <c r="SF6" s="1058" t="s">
        <v>1637</v>
      </c>
      <c r="SG6" s="1058" t="s">
        <v>1637</v>
      </c>
      <c r="SH6" s="1058" t="s">
        <v>1637</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1736</v>
      </c>
      <c r="B9" s="70">
        <v>1</v>
      </c>
      <c r="C9" s="70">
        <v>1</v>
      </c>
      <c r="D9" s="70">
        <v>1</v>
      </c>
      <c r="E9" s="70">
        <v>1990</v>
      </c>
      <c r="F9" s="70" t="s">
        <v>787</v>
      </c>
      <c r="G9" s="1073" t="s">
        <v>1737</v>
      </c>
      <c r="H9" s="70" t="s">
        <v>1738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1739</v>
      </c>
      <c r="B10" s="70">
        <v>2</v>
      </c>
      <c r="C10" s="70">
        <v>2</v>
      </c>
      <c r="D10" s="70">
        <v>1</v>
      </c>
      <c r="E10" s="70">
        <v>2005</v>
      </c>
      <c r="F10" s="70" t="s">
        <v>789</v>
      </c>
      <c r="G10" s="1073" t="s">
        <v>1737</v>
      </c>
      <c r="H10" s="70" t="s">
        <v>1738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1740</v>
      </c>
      <c r="B11" s="70">
        <v>3</v>
      </c>
      <c r="C11" s="70">
        <v>3</v>
      </c>
      <c r="D11" s="70">
        <v>1</v>
      </c>
      <c r="E11" s="70">
        <v>2006</v>
      </c>
      <c r="F11" s="70" t="s">
        <v>790</v>
      </c>
      <c r="G11" s="1073" t="s">
        <v>1737</v>
      </c>
      <c r="H11" s="70" t="s">
        <v>1738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1741</v>
      </c>
      <c r="B12" s="70">
        <v>4</v>
      </c>
      <c r="C12" s="70">
        <v>4</v>
      </c>
      <c r="D12" s="70">
        <v>1</v>
      </c>
      <c r="E12" s="70">
        <v>2007</v>
      </c>
      <c r="F12" s="70" t="s">
        <v>791</v>
      </c>
      <c r="G12" s="1073" t="s">
        <v>1737</v>
      </c>
      <c r="H12" s="70" t="s">
        <v>1738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1742</v>
      </c>
      <c r="B13" s="70">
        <v>5</v>
      </c>
      <c r="C13" s="70">
        <v>5</v>
      </c>
      <c r="D13" s="70">
        <v>1</v>
      </c>
      <c r="E13" s="70">
        <v>2008</v>
      </c>
      <c r="F13" s="70" t="s">
        <v>792</v>
      </c>
      <c r="G13" s="1073" t="s">
        <v>1737</v>
      </c>
      <c r="H13" s="70" t="s">
        <v>1738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1743</v>
      </c>
      <c r="B14" s="70">
        <v>6</v>
      </c>
      <c r="C14" s="70">
        <v>6</v>
      </c>
      <c r="D14" s="70">
        <v>1</v>
      </c>
      <c r="E14" s="70">
        <v>2009</v>
      </c>
      <c r="F14" s="70" t="s">
        <v>176</v>
      </c>
      <c r="G14" s="1073" t="s">
        <v>1737</v>
      </c>
      <c r="H14" s="70" t="s">
        <v>1738</v>
      </c>
      <c r="I14" s="1066"/>
      <c r="J14" s="73">
        <v>0</v>
      </c>
      <c r="K14" s="73">
        <v>0</v>
      </c>
      <c r="L14" s="73">
        <v>0</v>
      </c>
      <c r="M14" s="73">
        <v>0</v>
      </c>
      <c r="N14" s="73">
        <v>0</v>
      </c>
      <c r="O14" s="73">
        <v>0</v>
      </c>
      <c r="P14" s="73">
        <v>0</v>
      </c>
      <c r="Q14" s="73">
        <v>0</v>
      </c>
      <c r="R14" s="73">
        <v>4.3</v>
      </c>
      <c r="S14" s="73">
        <v>13.4</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6.46</v>
      </c>
      <c r="BN14" s="73">
        <v>0</v>
      </c>
      <c r="BO14" s="73">
        <v>0</v>
      </c>
      <c r="BP14" s="73">
        <v>0</v>
      </c>
      <c r="BQ14" s="73">
        <v>0</v>
      </c>
      <c r="BR14" s="73">
        <v>0</v>
      </c>
      <c r="BS14" s="73">
        <v>0</v>
      </c>
      <c r="BT14" s="73">
        <v>0</v>
      </c>
      <c r="BU14" s="73">
        <v>0</v>
      </c>
      <c r="BV14" s="73">
        <v>0</v>
      </c>
      <c r="BW14" s="73">
        <v>0</v>
      </c>
      <c r="BX14" s="73">
        <v>0</v>
      </c>
      <c r="BY14" s="73">
        <v>0</v>
      </c>
      <c r="BZ14" s="73">
        <v>2.77</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6.76</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4.3</v>
      </c>
      <c r="DT14" s="73">
        <v>13.4</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6.46</v>
      </c>
      <c r="FO14" s="73">
        <v>0</v>
      </c>
      <c r="FP14" s="73">
        <v>0</v>
      </c>
      <c r="FQ14" s="73">
        <v>0</v>
      </c>
      <c r="FR14" s="73">
        <v>0</v>
      </c>
      <c r="FS14" s="73">
        <v>0</v>
      </c>
      <c r="FT14" s="73">
        <v>0</v>
      </c>
      <c r="FU14" s="73">
        <v>0</v>
      </c>
      <c r="FV14" s="73">
        <v>0</v>
      </c>
      <c r="FW14" s="73">
        <v>0</v>
      </c>
      <c r="FX14" s="73">
        <v>0</v>
      </c>
      <c r="FY14" s="73">
        <v>0</v>
      </c>
      <c r="FZ14" s="73">
        <v>0</v>
      </c>
      <c r="GA14" s="73">
        <v>2.77</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6.76</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17.7</v>
      </c>
      <c r="HL14" s="73">
        <v>0</v>
      </c>
      <c r="HM14" s="73">
        <v>0</v>
      </c>
      <c r="HN14" s="73">
        <v>0</v>
      </c>
      <c r="HO14" s="73">
        <v>6.46</v>
      </c>
      <c r="HP14" s="73">
        <v>0</v>
      </c>
      <c r="HQ14" s="73">
        <v>2.77</v>
      </c>
      <c r="HR14" s="73">
        <v>0</v>
      </c>
      <c r="HS14" s="73">
        <v>0</v>
      </c>
      <c r="HT14" s="73">
        <v>0</v>
      </c>
      <c r="HU14" s="73">
        <v>0</v>
      </c>
      <c r="HV14" s="73">
        <v>0</v>
      </c>
      <c r="HW14" s="73">
        <v>0</v>
      </c>
      <c r="HX14" s="73">
        <v>6.76</v>
      </c>
      <c r="HY14" s="73">
        <v>0</v>
      </c>
      <c r="HZ14" s="73">
        <v>0</v>
      </c>
      <c r="IA14" s="73">
        <v>0</v>
      </c>
      <c r="IB14" s="73">
        <v>0</v>
      </c>
      <c r="IC14" s="73">
        <v>0</v>
      </c>
      <c r="ID14" s="73">
        <v>0</v>
      </c>
      <c r="IE14" s="73">
        <v>0</v>
      </c>
      <c r="IF14" s="73">
        <v>17.7</v>
      </c>
      <c r="IG14" s="73">
        <v>0</v>
      </c>
      <c r="IH14" s="73">
        <v>0</v>
      </c>
      <c r="II14" s="73">
        <v>0</v>
      </c>
      <c r="IJ14" s="73">
        <v>6.46</v>
      </c>
      <c r="IK14" s="73">
        <v>0</v>
      </c>
      <c r="IL14" s="73">
        <v>2.77</v>
      </c>
      <c r="IM14" s="73">
        <v>0</v>
      </c>
      <c r="IN14" s="73">
        <v>0</v>
      </c>
      <c r="IO14" s="73">
        <v>0</v>
      </c>
      <c r="IP14" s="73">
        <v>0</v>
      </c>
      <c r="IQ14" s="73">
        <v>0</v>
      </c>
      <c r="IR14" s="73">
        <v>0</v>
      </c>
      <c r="IS14" s="73">
        <v>6.76</v>
      </c>
      <c r="IT14" s="73">
        <v>0</v>
      </c>
      <c r="IU14" s="73">
        <v>0</v>
      </c>
      <c r="IV14" s="74">
        <v>0</v>
      </c>
      <c r="IW14" s="71">
        <v>0</v>
      </c>
      <c r="IX14" s="71">
        <v>0</v>
      </c>
      <c r="IY14" s="71">
        <v>0</v>
      </c>
      <c r="IZ14" s="71">
        <v>0</v>
      </c>
      <c r="JA14" s="71">
        <v>0</v>
      </c>
      <c r="JB14" s="71">
        <v>0</v>
      </c>
      <c r="JC14" s="71">
        <v>0</v>
      </c>
      <c r="JD14" s="71">
        <v>0</v>
      </c>
      <c r="JE14" s="71">
        <v>1</v>
      </c>
      <c r="JF14" s="71">
        <v>1</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2</v>
      </c>
      <c r="LA14" s="71">
        <v>0</v>
      </c>
      <c r="LB14" s="71">
        <v>0</v>
      </c>
      <c r="LC14" s="71">
        <v>0</v>
      </c>
      <c r="LD14" s="71">
        <v>0</v>
      </c>
      <c r="LE14" s="71">
        <v>0</v>
      </c>
      <c r="LF14" s="71">
        <v>0</v>
      </c>
      <c r="LG14" s="71">
        <v>0</v>
      </c>
      <c r="LH14" s="71">
        <v>0</v>
      </c>
      <c r="LI14" s="71">
        <v>0</v>
      </c>
      <c r="LJ14" s="71">
        <v>0</v>
      </c>
      <c r="LK14" s="71">
        <v>0</v>
      </c>
      <c r="LL14" s="71">
        <v>0</v>
      </c>
      <c r="LM14" s="71">
        <v>1</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1</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2</v>
      </c>
      <c r="PB14" s="71">
        <v>0</v>
      </c>
      <c r="PC14" s="71">
        <v>0</v>
      </c>
      <c r="PD14" s="71">
        <v>0</v>
      </c>
      <c r="PE14" s="71">
        <v>0</v>
      </c>
      <c r="PF14" s="71">
        <v>0</v>
      </c>
      <c r="PG14" s="71">
        <v>0</v>
      </c>
      <c r="PH14" s="71">
        <v>0</v>
      </c>
      <c r="PI14" s="71">
        <v>0</v>
      </c>
      <c r="PJ14" s="71">
        <v>0</v>
      </c>
      <c r="PK14" s="71">
        <v>0</v>
      </c>
      <c r="PL14" s="71">
        <v>0</v>
      </c>
      <c r="PM14" s="71">
        <v>0</v>
      </c>
      <c r="PN14" s="71">
        <v>1</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2</v>
      </c>
      <c r="RC14" s="71">
        <v>0</v>
      </c>
      <c r="RD14" s="71">
        <v>1</v>
      </c>
      <c r="RE14" s="71">
        <v>0</v>
      </c>
      <c r="RF14" s="71">
        <v>0</v>
      </c>
      <c r="RG14" s="71">
        <v>0</v>
      </c>
      <c r="RH14" s="71">
        <v>0</v>
      </c>
      <c r="RI14" s="71">
        <v>0</v>
      </c>
      <c r="RJ14" s="71">
        <v>0</v>
      </c>
      <c r="RK14" s="71">
        <v>1</v>
      </c>
      <c r="RL14" s="71">
        <v>0</v>
      </c>
      <c r="RM14" s="71">
        <v>0</v>
      </c>
      <c r="RN14" s="71">
        <v>0</v>
      </c>
      <c r="RO14" s="71">
        <v>0</v>
      </c>
      <c r="RP14" s="71">
        <v>0</v>
      </c>
      <c r="RQ14" s="71">
        <v>0</v>
      </c>
      <c r="RR14" s="71">
        <v>0</v>
      </c>
      <c r="RS14" s="71">
        <v>2</v>
      </c>
      <c r="RT14" s="71">
        <v>0</v>
      </c>
      <c r="RU14" s="71">
        <v>0</v>
      </c>
      <c r="RV14" s="71">
        <v>0</v>
      </c>
      <c r="RW14" s="71">
        <v>2</v>
      </c>
      <c r="RX14" s="71">
        <v>0</v>
      </c>
      <c r="RY14" s="71">
        <v>1</v>
      </c>
      <c r="RZ14" s="71">
        <v>0</v>
      </c>
      <c r="SA14" s="71">
        <v>0</v>
      </c>
      <c r="SB14" s="71">
        <v>0</v>
      </c>
      <c r="SC14" s="71">
        <v>0</v>
      </c>
      <c r="SD14" s="71">
        <v>0</v>
      </c>
      <c r="SE14" s="71">
        <v>0</v>
      </c>
      <c r="SF14" s="71">
        <v>1</v>
      </c>
      <c r="SG14" s="71">
        <v>0</v>
      </c>
      <c r="SH14" s="71">
        <v>0</v>
      </c>
    </row>
    <row r="15" spans="1:503">
      <c r="A15" s="16" t="s">
        <v>1744</v>
      </c>
      <c r="B15" s="70">
        <v>7</v>
      </c>
      <c r="C15" s="70">
        <v>7</v>
      </c>
      <c r="D15" s="70">
        <v>1</v>
      </c>
      <c r="E15" s="70">
        <v>2010</v>
      </c>
      <c r="F15" s="70" t="s">
        <v>177</v>
      </c>
      <c r="G15" s="1073" t="s">
        <v>1737</v>
      </c>
      <c r="H15" s="70" t="s">
        <v>1738</v>
      </c>
      <c r="I15" s="1066"/>
      <c r="J15" s="73">
        <v>0</v>
      </c>
      <c r="K15" s="73">
        <v>0</v>
      </c>
      <c r="L15" s="73">
        <v>0</v>
      </c>
      <c r="M15" s="73">
        <v>0</v>
      </c>
      <c r="N15" s="73">
        <v>0</v>
      </c>
      <c r="O15" s="73">
        <v>0</v>
      </c>
      <c r="P15" s="73">
        <v>0</v>
      </c>
      <c r="Q15" s="73">
        <v>0</v>
      </c>
      <c r="R15" s="73">
        <v>3.93</v>
      </c>
      <c r="S15" s="73">
        <v>10.749000000000001</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5.8879999999999999</v>
      </c>
      <c r="BN15" s="73">
        <v>0</v>
      </c>
      <c r="BO15" s="73">
        <v>0</v>
      </c>
      <c r="BP15" s="73">
        <v>0</v>
      </c>
      <c r="BQ15" s="73">
        <v>0</v>
      </c>
      <c r="BR15" s="73">
        <v>0</v>
      </c>
      <c r="BS15" s="73">
        <v>0</v>
      </c>
      <c r="BT15" s="73">
        <v>0</v>
      </c>
      <c r="BU15" s="73">
        <v>0</v>
      </c>
      <c r="BV15" s="73">
        <v>0</v>
      </c>
      <c r="BW15" s="73">
        <v>0</v>
      </c>
      <c r="BX15" s="73">
        <v>0</v>
      </c>
      <c r="BY15" s="73">
        <v>0</v>
      </c>
      <c r="BZ15" s="73">
        <v>3.129</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36.360999999999997</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3.93</v>
      </c>
      <c r="DT15" s="73">
        <v>10.749000000000001</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5.8879999999999999</v>
      </c>
      <c r="FO15" s="73">
        <v>0</v>
      </c>
      <c r="FP15" s="73">
        <v>0</v>
      </c>
      <c r="FQ15" s="73">
        <v>0</v>
      </c>
      <c r="FR15" s="73">
        <v>0</v>
      </c>
      <c r="FS15" s="73">
        <v>0</v>
      </c>
      <c r="FT15" s="73">
        <v>0</v>
      </c>
      <c r="FU15" s="73">
        <v>0</v>
      </c>
      <c r="FV15" s="73">
        <v>0</v>
      </c>
      <c r="FW15" s="73">
        <v>0</v>
      </c>
      <c r="FX15" s="73">
        <v>0</v>
      </c>
      <c r="FY15" s="73">
        <v>0</v>
      </c>
      <c r="FZ15" s="73">
        <v>0</v>
      </c>
      <c r="GA15" s="73">
        <v>3.129</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36.360999999999997</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14.679</v>
      </c>
      <c r="HL15" s="73">
        <v>0</v>
      </c>
      <c r="HM15" s="73">
        <v>0</v>
      </c>
      <c r="HN15" s="73">
        <v>0</v>
      </c>
      <c r="HO15" s="73">
        <v>5.8879999999999999</v>
      </c>
      <c r="HP15" s="73">
        <v>0</v>
      </c>
      <c r="HQ15" s="73">
        <v>3.129</v>
      </c>
      <c r="HR15" s="73">
        <v>0</v>
      </c>
      <c r="HS15" s="73">
        <v>0</v>
      </c>
      <c r="HT15" s="73">
        <v>0</v>
      </c>
      <c r="HU15" s="73">
        <v>0</v>
      </c>
      <c r="HV15" s="73">
        <v>0</v>
      </c>
      <c r="HW15" s="73">
        <v>0</v>
      </c>
      <c r="HX15" s="73">
        <v>36.360999999999997</v>
      </c>
      <c r="HY15" s="73">
        <v>0</v>
      </c>
      <c r="HZ15" s="73">
        <v>0</v>
      </c>
      <c r="IA15" s="73">
        <v>0</v>
      </c>
      <c r="IB15" s="73">
        <v>0</v>
      </c>
      <c r="IC15" s="73">
        <v>0</v>
      </c>
      <c r="ID15" s="73">
        <v>0</v>
      </c>
      <c r="IE15" s="73">
        <v>0</v>
      </c>
      <c r="IF15" s="73">
        <v>14.679</v>
      </c>
      <c r="IG15" s="73">
        <v>0</v>
      </c>
      <c r="IH15" s="73">
        <v>0</v>
      </c>
      <c r="II15" s="73">
        <v>0</v>
      </c>
      <c r="IJ15" s="73">
        <v>5.8879999999999999</v>
      </c>
      <c r="IK15" s="73">
        <v>0</v>
      </c>
      <c r="IL15" s="73">
        <v>3.129</v>
      </c>
      <c r="IM15" s="73">
        <v>0</v>
      </c>
      <c r="IN15" s="73">
        <v>0</v>
      </c>
      <c r="IO15" s="73">
        <v>0</v>
      </c>
      <c r="IP15" s="73">
        <v>0</v>
      </c>
      <c r="IQ15" s="73">
        <v>0</v>
      </c>
      <c r="IR15" s="73">
        <v>0</v>
      </c>
      <c r="IS15" s="73">
        <v>36.360999999999997</v>
      </c>
      <c r="IT15" s="73">
        <v>0</v>
      </c>
      <c r="IU15" s="73">
        <v>0</v>
      </c>
      <c r="IV15" s="74">
        <v>0</v>
      </c>
      <c r="IW15" s="71">
        <v>0</v>
      </c>
      <c r="IX15" s="71">
        <v>0</v>
      </c>
      <c r="IY15" s="71">
        <v>0</v>
      </c>
      <c r="IZ15" s="71">
        <v>0</v>
      </c>
      <c r="JA15" s="71">
        <v>0</v>
      </c>
      <c r="JB15" s="71">
        <v>0</v>
      </c>
      <c r="JC15" s="71">
        <v>0</v>
      </c>
      <c r="JD15" s="71">
        <v>0</v>
      </c>
      <c r="JE15" s="71">
        <v>1</v>
      </c>
      <c r="JF15" s="71">
        <v>1</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2</v>
      </c>
      <c r="LA15" s="71">
        <v>0</v>
      </c>
      <c r="LB15" s="71">
        <v>0</v>
      </c>
      <c r="LC15" s="71">
        <v>0</v>
      </c>
      <c r="LD15" s="71">
        <v>0</v>
      </c>
      <c r="LE15" s="71">
        <v>0</v>
      </c>
      <c r="LF15" s="71">
        <v>0</v>
      </c>
      <c r="LG15" s="71">
        <v>0</v>
      </c>
      <c r="LH15" s="71">
        <v>0</v>
      </c>
      <c r="LI15" s="71">
        <v>0</v>
      </c>
      <c r="LJ15" s="71">
        <v>0</v>
      </c>
      <c r="LK15" s="71">
        <v>0</v>
      </c>
      <c r="LL15" s="71">
        <v>0</v>
      </c>
      <c r="LM15" s="71">
        <v>1</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1</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2</v>
      </c>
      <c r="PB15" s="71">
        <v>0</v>
      </c>
      <c r="PC15" s="71">
        <v>0</v>
      </c>
      <c r="PD15" s="71">
        <v>0</v>
      </c>
      <c r="PE15" s="71">
        <v>0</v>
      </c>
      <c r="PF15" s="71">
        <v>0</v>
      </c>
      <c r="PG15" s="71">
        <v>0</v>
      </c>
      <c r="PH15" s="71">
        <v>0</v>
      </c>
      <c r="PI15" s="71">
        <v>0</v>
      </c>
      <c r="PJ15" s="71">
        <v>0</v>
      </c>
      <c r="PK15" s="71">
        <v>0</v>
      </c>
      <c r="PL15" s="71">
        <v>0</v>
      </c>
      <c r="PM15" s="71">
        <v>0</v>
      </c>
      <c r="PN15" s="71">
        <v>1</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2</v>
      </c>
      <c r="RC15" s="71">
        <v>0</v>
      </c>
      <c r="RD15" s="71">
        <v>1</v>
      </c>
      <c r="RE15" s="71">
        <v>0</v>
      </c>
      <c r="RF15" s="71">
        <v>0</v>
      </c>
      <c r="RG15" s="71">
        <v>0</v>
      </c>
      <c r="RH15" s="71">
        <v>0</v>
      </c>
      <c r="RI15" s="71">
        <v>0</v>
      </c>
      <c r="RJ15" s="71">
        <v>0</v>
      </c>
      <c r="RK15" s="71">
        <v>1</v>
      </c>
      <c r="RL15" s="71">
        <v>0</v>
      </c>
      <c r="RM15" s="71">
        <v>0</v>
      </c>
      <c r="RN15" s="71">
        <v>0</v>
      </c>
      <c r="RO15" s="71">
        <v>0</v>
      </c>
      <c r="RP15" s="71">
        <v>0</v>
      </c>
      <c r="RQ15" s="71">
        <v>0</v>
      </c>
      <c r="RR15" s="71">
        <v>0</v>
      </c>
      <c r="RS15" s="71">
        <v>2</v>
      </c>
      <c r="RT15" s="71">
        <v>0</v>
      </c>
      <c r="RU15" s="71">
        <v>0</v>
      </c>
      <c r="RV15" s="71">
        <v>0</v>
      </c>
      <c r="RW15" s="71">
        <v>2</v>
      </c>
      <c r="RX15" s="71">
        <v>0</v>
      </c>
      <c r="RY15" s="71">
        <v>1</v>
      </c>
      <c r="RZ15" s="71">
        <v>0</v>
      </c>
      <c r="SA15" s="71">
        <v>0</v>
      </c>
      <c r="SB15" s="71">
        <v>0</v>
      </c>
      <c r="SC15" s="71">
        <v>0</v>
      </c>
      <c r="SD15" s="71">
        <v>0</v>
      </c>
      <c r="SE15" s="71">
        <v>0</v>
      </c>
      <c r="SF15" s="71">
        <v>1</v>
      </c>
      <c r="SG15" s="71">
        <v>0</v>
      </c>
      <c r="SH15" s="71">
        <v>0</v>
      </c>
    </row>
    <row r="16" spans="1:503">
      <c r="A16" s="16" t="s">
        <v>1745</v>
      </c>
      <c r="B16" s="70">
        <v>8</v>
      </c>
      <c r="C16" s="70">
        <v>8</v>
      </c>
      <c r="D16" s="70">
        <v>1</v>
      </c>
      <c r="E16" s="70">
        <v>2011</v>
      </c>
      <c r="F16" s="70" t="s">
        <v>178</v>
      </c>
      <c r="G16" s="1073" t="s">
        <v>1737</v>
      </c>
      <c r="H16" s="70" t="s">
        <v>1738</v>
      </c>
      <c r="I16" s="1066"/>
      <c r="J16" s="73">
        <v>0</v>
      </c>
      <c r="K16" s="73">
        <v>0</v>
      </c>
      <c r="L16" s="73">
        <v>0</v>
      </c>
      <c r="M16" s="73">
        <v>0</v>
      </c>
      <c r="N16" s="73">
        <v>0</v>
      </c>
      <c r="O16" s="73">
        <v>0</v>
      </c>
      <c r="P16" s="73">
        <v>0</v>
      </c>
      <c r="Q16" s="73">
        <v>0</v>
      </c>
      <c r="R16" s="73">
        <v>0</v>
      </c>
      <c r="S16" s="73">
        <v>11.291</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5.5350000000000001</v>
      </c>
      <c r="BN16" s="73">
        <v>0</v>
      </c>
      <c r="BO16" s="73">
        <v>0</v>
      </c>
      <c r="BP16" s="73">
        <v>0</v>
      </c>
      <c r="BQ16" s="73">
        <v>0</v>
      </c>
      <c r="BR16" s="73">
        <v>0</v>
      </c>
      <c r="BS16" s="73">
        <v>0</v>
      </c>
      <c r="BT16" s="73">
        <v>0</v>
      </c>
      <c r="BU16" s="73">
        <v>0</v>
      </c>
      <c r="BV16" s="73">
        <v>0</v>
      </c>
      <c r="BW16" s="73">
        <v>0</v>
      </c>
      <c r="BX16" s="73">
        <v>0</v>
      </c>
      <c r="BY16" s="73">
        <v>0</v>
      </c>
      <c r="BZ16" s="73">
        <v>2.7160000000000002</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37.712000000000003</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11.291</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5.5350000000000001</v>
      </c>
      <c r="FO16" s="73">
        <v>0</v>
      </c>
      <c r="FP16" s="73">
        <v>0</v>
      </c>
      <c r="FQ16" s="73">
        <v>0</v>
      </c>
      <c r="FR16" s="73">
        <v>0</v>
      </c>
      <c r="FS16" s="73">
        <v>0</v>
      </c>
      <c r="FT16" s="73">
        <v>0</v>
      </c>
      <c r="FU16" s="73">
        <v>0</v>
      </c>
      <c r="FV16" s="73">
        <v>0</v>
      </c>
      <c r="FW16" s="73">
        <v>0</v>
      </c>
      <c r="FX16" s="73">
        <v>0</v>
      </c>
      <c r="FY16" s="73">
        <v>0</v>
      </c>
      <c r="FZ16" s="73">
        <v>0</v>
      </c>
      <c r="GA16" s="73">
        <v>2.7160000000000002</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37.712000000000003</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11.291</v>
      </c>
      <c r="HL16" s="73">
        <v>0</v>
      </c>
      <c r="HM16" s="73">
        <v>0</v>
      </c>
      <c r="HN16" s="73">
        <v>0</v>
      </c>
      <c r="HO16" s="73">
        <v>5.5350000000000001</v>
      </c>
      <c r="HP16" s="73">
        <v>0</v>
      </c>
      <c r="HQ16" s="73">
        <v>2.7160000000000002</v>
      </c>
      <c r="HR16" s="73">
        <v>0</v>
      </c>
      <c r="HS16" s="73">
        <v>0</v>
      </c>
      <c r="HT16" s="73">
        <v>0</v>
      </c>
      <c r="HU16" s="73">
        <v>0</v>
      </c>
      <c r="HV16" s="73">
        <v>0</v>
      </c>
      <c r="HW16" s="73">
        <v>0</v>
      </c>
      <c r="HX16" s="73">
        <v>37.712000000000003</v>
      </c>
      <c r="HY16" s="73">
        <v>0</v>
      </c>
      <c r="HZ16" s="73">
        <v>0</v>
      </c>
      <c r="IA16" s="73">
        <v>0</v>
      </c>
      <c r="IB16" s="73">
        <v>0</v>
      </c>
      <c r="IC16" s="73">
        <v>0</v>
      </c>
      <c r="ID16" s="73">
        <v>0</v>
      </c>
      <c r="IE16" s="73">
        <v>0</v>
      </c>
      <c r="IF16" s="73">
        <v>11.291</v>
      </c>
      <c r="IG16" s="73">
        <v>0</v>
      </c>
      <c r="IH16" s="73">
        <v>0</v>
      </c>
      <c r="II16" s="73">
        <v>0</v>
      </c>
      <c r="IJ16" s="73">
        <v>5.5350000000000001</v>
      </c>
      <c r="IK16" s="73">
        <v>0</v>
      </c>
      <c r="IL16" s="73">
        <v>2.7160000000000002</v>
      </c>
      <c r="IM16" s="73">
        <v>0</v>
      </c>
      <c r="IN16" s="73">
        <v>0</v>
      </c>
      <c r="IO16" s="73">
        <v>0</v>
      </c>
      <c r="IP16" s="73">
        <v>0</v>
      </c>
      <c r="IQ16" s="73">
        <v>0</v>
      </c>
      <c r="IR16" s="73">
        <v>0</v>
      </c>
      <c r="IS16" s="73">
        <v>37.712000000000003</v>
      </c>
      <c r="IT16" s="73">
        <v>0</v>
      </c>
      <c r="IU16" s="73">
        <v>0</v>
      </c>
      <c r="IV16" s="74">
        <v>0</v>
      </c>
      <c r="IW16" s="71">
        <v>0</v>
      </c>
      <c r="IX16" s="71">
        <v>0</v>
      </c>
      <c r="IY16" s="71">
        <v>0</v>
      </c>
      <c r="IZ16" s="71">
        <v>0</v>
      </c>
      <c r="JA16" s="71">
        <v>0</v>
      </c>
      <c r="JB16" s="71">
        <v>0</v>
      </c>
      <c r="JC16" s="71">
        <v>0</v>
      </c>
      <c r="JD16" s="71">
        <v>0</v>
      </c>
      <c r="JE16" s="71">
        <v>0</v>
      </c>
      <c r="JF16" s="71">
        <v>1</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2</v>
      </c>
      <c r="LA16" s="71">
        <v>0</v>
      </c>
      <c r="LB16" s="71">
        <v>0</v>
      </c>
      <c r="LC16" s="71">
        <v>0</v>
      </c>
      <c r="LD16" s="71">
        <v>0</v>
      </c>
      <c r="LE16" s="71">
        <v>0</v>
      </c>
      <c r="LF16" s="71">
        <v>0</v>
      </c>
      <c r="LG16" s="71">
        <v>0</v>
      </c>
      <c r="LH16" s="71">
        <v>0</v>
      </c>
      <c r="LI16" s="71">
        <v>0</v>
      </c>
      <c r="LJ16" s="71">
        <v>0</v>
      </c>
      <c r="LK16" s="71">
        <v>0</v>
      </c>
      <c r="LL16" s="71">
        <v>0</v>
      </c>
      <c r="LM16" s="71">
        <v>1</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1</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2</v>
      </c>
      <c r="PB16" s="71">
        <v>0</v>
      </c>
      <c r="PC16" s="71">
        <v>0</v>
      </c>
      <c r="PD16" s="71">
        <v>0</v>
      </c>
      <c r="PE16" s="71">
        <v>0</v>
      </c>
      <c r="PF16" s="71">
        <v>0</v>
      </c>
      <c r="PG16" s="71">
        <v>0</v>
      </c>
      <c r="PH16" s="71">
        <v>0</v>
      </c>
      <c r="PI16" s="71">
        <v>0</v>
      </c>
      <c r="PJ16" s="71">
        <v>0</v>
      </c>
      <c r="PK16" s="71">
        <v>0</v>
      </c>
      <c r="PL16" s="71">
        <v>0</v>
      </c>
      <c r="PM16" s="71">
        <v>0</v>
      </c>
      <c r="PN16" s="71">
        <v>1</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2</v>
      </c>
      <c r="RC16" s="71">
        <v>0</v>
      </c>
      <c r="RD16" s="71">
        <v>1</v>
      </c>
      <c r="RE16" s="71">
        <v>0</v>
      </c>
      <c r="RF16" s="71">
        <v>0</v>
      </c>
      <c r="RG16" s="71">
        <v>0</v>
      </c>
      <c r="RH16" s="71">
        <v>0</v>
      </c>
      <c r="RI16" s="71">
        <v>0</v>
      </c>
      <c r="RJ16" s="71">
        <v>0</v>
      </c>
      <c r="RK16" s="71">
        <v>1</v>
      </c>
      <c r="RL16" s="71">
        <v>0</v>
      </c>
      <c r="RM16" s="71">
        <v>0</v>
      </c>
      <c r="RN16" s="71">
        <v>0</v>
      </c>
      <c r="RO16" s="71">
        <v>0</v>
      </c>
      <c r="RP16" s="71">
        <v>0</v>
      </c>
      <c r="RQ16" s="71">
        <v>0</v>
      </c>
      <c r="RR16" s="71">
        <v>0</v>
      </c>
      <c r="RS16" s="71">
        <v>1</v>
      </c>
      <c r="RT16" s="71">
        <v>0</v>
      </c>
      <c r="RU16" s="71">
        <v>0</v>
      </c>
      <c r="RV16" s="71">
        <v>0</v>
      </c>
      <c r="RW16" s="71">
        <v>2</v>
      </c>
      <c r="RX16" s="71">
        <v>0</v>
      </c>
      <c r="RY16" s="71">
        <v>1</v>
      </c>
      <c r="RZ16" s="71">
        <v>0</v>
      </c>
      <c r="SA16" s="71">
        <v>0</v>
      </c>
      <c r="SB16" s="71">
        <v>0</v>
      </c>
      <c r="SC16" s="71">
        <v>0</v>
      </c>
      <c r="SD16" s="71">
        <v>0</v>
      </c>
      <c r="SE16" s="71">
        <v>0</v>
      </c>
      <c r="SF16" s="71">
        <v>1</v>
      </c>
      <c r="SG16" s="71">
        <v>0</v>
      </c>
      <c r="SH16" s="71">
        <v>0</v>
      </c>
    </row>
    <row r="17" spans="1:502">
      <c r="A17" s="16" t="s">
        <v>1746</v>
      </c>
      <c r="B17" s="70">
        <v>9</v>
      </c>
      <c r="C17" s="70">
        <v>9</v>
      </c>
      <c r="D17" s="70">
        <v>1</v>
      </c>
      <c r="E17" s="70">
        <v>2012</v>
      </c>
      <c r="F17" s="70" t="s">
        <v>179</v>
      </c>
      <c r="G17" s="1073" t="s">
        <v>1737</v>
      </c>
      <c r="H17" s="70" t="s">
        <v>1738</v>
      </c>
      <c r="I17" s="1066"/>
      <c r="J17" s="73">
        <v>0</v>
      </c>
      <c r="K17" s="73">
        <v>0</v>
      </c>
      <c r="L17" s="73">
        <v>0</v>
      </c>
      <c r="M17" s="73">
        <v>0</v>
      </c>
      <c r="N17" s="73">
        <v>0</v>
      </c>
      <c r="O17" s="73">
        <v>0</v>
      </c>
      <c r="P17" s="73">
        <v>0</v>
      </c>
      <c r="Q17" s="73">
        <v>0</v>
      </c>
      <c r="R17" s="73">
        <v>0</v>
      </c>
      <c r="S17" s="73">
        <v>14.467000000000001</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6.9480000000000004</v>
      </c>
      <c r="BN17" s="73">
        <v>0</v>
      </c>
      <c r="BO17" s="73">
        <v>0</v>
      </c>
      <c r="BP17" s="73">
        <v>0</v>
      </c>
      <c r="BQ17" s="73">
        <v>0</v>
      </c>
      <c r="BR17" s="73">
        <v>0</v>
      </c>
      <c r="BS17" s="73">
        <v>0</v>
      </c>
      <c r="BT17" s="73">
        <v>0</v>
      </c>
      <c r="BU17" s="73">
        <v>0</v>
      </c>
      <c r="BV17" s="73">
        <v>0</v>
      </c>
      <c r="BW17" s="73">
        <v>0</v>
      </c>
      <c r="BX17" s="73">
        <v>0</v>
      </c>
      <c r="BY17" s="73">
        <v>0</v>
      </c>
      <c r="BZ17" s="73">
        <v>3.3260000000000001</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10.586</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14.467000000000001</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6.9480000000000004</v>
      </c>
      <c r="FO17" s="73">
        <v>0</v>
      </c>
      <c r="FP17" s="73">
        <v>0</v>
      </c>
      <c r="FQ17" s="73">
        <v>0</v>
      </c>
      <c r="FR17" s="73">
        <v>0</v>
      </c>
      <c r="FS17" s="73">
        <v>0</v>
      </c>
      <c r="FT17" s="73">
        <v>0</v>
      </c>
      <c r="FU17" s="73">
        <v>0</v>
      </c>
      <c r="FV17" s="73">
        <v>0</v>
      </c>
      <c r="FW17" s="73">
        <v>0</v>
      </c>
      <c r="FX17" s="73">
        <v>0</v>
      </c>
      <c r="FY17" s="73">
        <v>0</v>
      </c>
      <c r="FZ17" s="73">
        <v>0</v>
      </c>
      <c r="GA17" s="73">
        <v>3.3260000000000001</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10.586</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14.467000000000001</v>
      </c>
      <c r="HL17" s="73">
        <v>0</v>
      </c>
      <c r="HM17" s="73">
        <v>0</v>
      </c>
      <c r="HN17" s="73">
        <v>0</v>
      </c>
      <c r="HO17" s="73">
        <v>6.9480000000000004</v>
      </c>
      <c r="HP17" s="73">
        <v>0</v>
      </c>
      <c r="HQ17" s="73">
        <v>3.3260000000000001</v>
      </c>
      <c r="HR17" s="73">
        <v>0</v>
      </c>
      <c r="HS17" s="73">
        <v>0</v>
      </c>
      <c r="HT17" s="73">
        <v>0</v>
      </c>
      <c r="HU17" s="73">
        <v>0</v>
      </c>
      <c r="HV17" s="73">
        <v>0</v>
      </c>
      <c r="HW17" s="73">
        <v>0</v>
      </c>
      <c r="HX17" s="73">
        <v>10.586</v>
      </c>
      <c r="HY17" s="73">
        <v>0</v>
      </c>
      <c r="HZ17" s="73">
        <v>0</v>
      </c>
      <c r="IA17" s="73">
        <v>0</v>
      </c>
      <c r="IB17" s="73">
        <v>0</v>
      </c>
      <c r="IC17" s="73">
        <v>0</v>
      </c>
      <c r="ID17" s="73">
        <v>0</v>
      </c>
      <c r="IE17" s="73">
        <v>0</v>
      </c>
      <c r="IF17" s="73">
        <v>14.467000000000001</v>
      </c>
      <c r="IG17" s="73">
        <v>0</v>
      </c>
      <c r="IH17" s="73">
        <v>0</v>
      </c>
      <c r="II17" s="73">
        <v>0</v>
      </c>
      <c r="IJ17" s="73">
        <v>6.9480000000000004</v>
      </c>
      <c r="IK17" s="73">
        <v>0</v>
      </c>
      <c r="IL17" s="73">
        <v>3.3260000000000001</v>
      </c>
      <c r="IM17" s="73">
        <v>0</v>
      </c>
      <c r="IN17" s="73">
        <v>0</v>
      </c>
      <c r="IO17" s="73">
        <v>0</v>
      </c>
      <c r="IP17" s="73">
        <v>0</v>
      </c>
      <c r="IQ17" s="73">
        <v>0</v>
      </c>
      <c r="IR17" s="73">
        <v>0</v>
      </c>
      <c r="IS17" s="73">
        <v>10.586</v>
      </c>
      <c r="IT17" s="73">
        <v>0</v>
      </c>
      <c r="IU17" s="73">
        <v>0</v>
      </c>
      <c r="IV17" s="74">
        <v>0</v>
      </c>
      <c r="IW17" s="71">
        <v>0</v>
      </c>
      <c r="IX17" s="71">
        <v>0</v>
      </c>
      <c r="IY17" s="71">
        <v>0</v>
      </c>
      <c r="IZ17" s="71">
        <v>0</v>
      </c>
      <c r="JA17" s="71">
        <v>0</v>
      </c>
      <c r="JB17" s="71">
        <v>0</v>
      </c>
      <c r="JC17" s="71">
        <v>0</v>
      </c>
      <c r="JD17" s="71">
        <v>0</v>
      </c>
      <c r="JE17" s="71">
        <v>0</v>
      </c>
      <c r="JF17" s="71">
        <v>1</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2</v>
      </c>
      <c r="LA17" s="71">
        <v>0</v>
      </c>
      <c r="LB17" s="71">
        <v>0</v>
      </c>
      <c r="LC17" s="71">
        <v>0</v>
      </c>
      <c r="LD17" s="71">
        <v>0</v>
      </c>
      <c r="LE17" s="71">
        <v>0</v>
      </c>
      <c r="LF17" s="71">
        <v>0</v>
      </c>
      <c r="LG17" s="71">
        <v>0</v>
      </c>
      <c r="LH17" s="71">
        <v>0</v>
      </c>
      <c r="LI17" s="71">
        <v>0</v>
      </c>
      <c r="LJ17" s="71">
        <v>0</v>
      </c>
      <c r="LK17" s="71">
        <v>0</v>
      </c>
      <c r="LL17" s="71">
        <v>0</v>
      </c>
      <c r="LM17" s="71">
        <v>1</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1</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2</v>
      </c>
      <c r="PB17" s="71">
        <v>0</v>
      </c>
      <c r="PC17" s="71">
        <v>0</v>
      </c>
      <c r="PD17" s="71">
        <v>0</v>
      </c>
      <c r="PE17" s="71">
        <v>0</v>
      </c>
      <c r="PF17" s="71">
        <v>0</v>
      </c>
      <c r="PG17" s="71">
        <v>0</v>
      </c>
      <c r="PH17" s="71">
        <v>0</v>
      </c>
      <c r="PI17" s="71">
        <v>0</v>
      </c>
      <c r="PJ17" s="71">
        <v>0</v>
      </c>
      <c r="PK17" s="71">
        <v>0</v>
      </c>
      <c r="PL17" s="71">
        <v>0</v>
      </c>
      <c r="PM17" s="71">
        <v>0</v>
      </c>
      <c r="PN17" s="71">
        <v>1</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2</v>
      </c>
      <c r="RC17" s="71">
        <v>0</v>
      </c>
      <c r="RD17" s="71">
        <v>1</v>
      </c>
      <c r="RE17" s="71">
        <v>0</v>
      </c>
      <c r="RF17" s="71">
        <v>0</v>
      </c>
      <c r="RG17" s="71">
        <v>0</v>
      </c>
      <c r="RH17" s="71">
        <v>0</v>
      </c>
      <c r="RI17" s="71">
        <v>0</v>
      </c>
      <c r="RJ17" s="71">
        <v>0</v>
      </c>
      <c r="RK17" s="71">
        <v>1</v>
      </c>
      <c r="RL17" s="71">
        <v>0</v>
      </c>
      <c r="RM17" s="71">
        <v>0</v>
      </c>
      <c r="RN17" s="71">
        <v>0</v>
      </c>
      <c r="RO17" s="71">
        <v>0</v>
      </c>
      <c r="RP17" s="71">
        <v>0</v>
      </c>
      <c r="RQ17" s="71">
        <v>0</v>
      </c>
      <c r="RR17" s="71">
        <v>0</v>
      </c>
      <c r="RS17" s="71">
        <v>1</v>
      </c>
      <c r="RT17" s="71">
        <v>0</v>
      </c>
      <c r="RU17" s="71">
        <v>0</v>
      </c>
      <c r="RV17" s="71">
        <v>0</v>
      </c>
      <c r="RW17" s="71">
        <v>2</v>
      </c>
      <c r="RX17" s="71">
        <v>0</v>
      </c>
      <c r="RY17" s="71">
        <v>1</v>
      </c>
      <c r="RZ17" s="71">
        <v>0</v>
      </c>
      <c r="SA17" s="71">
        <v>0</v>
      </c>
      <c r="SB17" s="71">
        <v>0</v>
      </c>
      <c r="SC17" s="71">
        <v>0</v>
      </c>
      <c r="SD17" s="71">
        <v>0</v>
      </c>
      <c r="SE17" s="71">
        <v>0</v>
      </c>
      <c r="SF17" s="71">
        <v>1</v>
      </c>
      <c r="SG17" s="71">
        <v>0</v>
      </c>
      <c r="SH17" s="71">
        <v>0</v>
      </c>
    </row>
    <row r="18" spans="1:502">
      <c r="A18" s="16" t="s">
        <v>1747</v>
      </c>
      <c r="B18" s="70">
        <v>10</v>
      </c>
      <c r="C18" s="70">
        <v>10</v>
      </c>
      <c r="D18" s="70">
        <v>1</v>
      </c>
      <c r="E18" s="70">
        <v>2013</v>
      </c>
      <c r="F18" s="70" t="s">
        <v>180</v>
      </c>
      <c r="G18" s="1073" t="s">
        <v>1737</v>
      </c>
      <c r="H18" s="70" t="s">
        <v>1738</v>
      </c>
      <c r="I18" s="1066"/>
      <c r="J18" s="73">
        <v>0</v>
      </c>
      <c r="K18" s="73">
        <v>0</v>
      </c>
      <c r="L18" s="73">
        <v>0</v>
      </c>
      <c r="M18" s="73">
        <v>0</v>
      </c>
      <c r="N18" s="73">
        <v>0</v>
      </c>
      <c r="O18" s="73">
        <v>0</v>
      </c>
      <c r="P18" s="73">
        <v>0</v>
      </c>
      <c r="Q18" s="73">
        <v>0</v>
      </c>
      <c r="R18" s="73">
        <v>0</v>
      </c>
      <c r="S18" s="73">
        <v>15.561999999999999</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7.9050000000000002</v>
      </c>
      <c r="BN18" s="73">
        <v>0</v>
      </c>
      <c r="BO18" s="73">
        <v>0</v>
      </c>
      <c r="BP18" s="73">
        <v>0</v>
      </c>
      <c r="BQ18" s="73">
        <v>0</v>
      </c>
      <c r="BR18" s="73">
        <v>0</v>
      </c>
      <c r="BS18" s="73">
        <v>0</v>
      </c>
      <c r="BT18" s="73">
        <v>0</v>
      </c>
      <c r="BU18" s="73">
        <v>0</v>
      </c>
      <c r="BV18" s="73">
        <v>0</v>
      </c>
      <c r="BW18" s="73">
        <v>0</v>
      </c>
      <c r="BX18" s="73">
        <v>0</v>
      </c>
      <c r="BY18" s="73">
        <v>0</v>
      </c>
      <c r="BZ18" s="73">
        <v>3.7450000000000001</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9.9339999999999993</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15.561999999999999</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7.9050000000000002</v>
      </c>
      <c r="FO18" s="73">
        <v>0</v>
      </c>
      <c r="FP18" s="73">
        <v>0</v>
      </c>
      <c r="FQ18" s="73">
        <v>0</v>
      </c>
      <c r="FR18" s="73">
        <v>0</v>
      </c>
      <c r="FS18" s="73">
        <v>0</v>
      </c>
      <c r="FT18" s="73">
        <v>0</v>
      </c>
      <c r="FU18" s="73">
        <v>0</v>
      </c>
      <c r="FV18" s="73">
        <v>0</v>
      </c>
      <c r="FW18" s="73">
        <v>0</v>
      </c>
      <c r="FX18" s="73">
        <v>0</v>
      </c>
      <c r="FY18" s="73">
        <v>0</v>
      </c>
      <c r="FZ18" s="73">
        <v>0</v>
      </c>
      <c r="GA18" s="73">
        <v>3.7450000000000001</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9.9339999999999993</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15.561999999999999</v>
      </c>
      <c r="HL18" s="73">
        <v>0</v>
      </c>
      <c r="HM18" s="73">
        <v>0</v>
      </c>
      <c r="HN18" s="73">
        <v>0</v>
      </c>
      <c r="HO18" s="73">
        <v>7.9050000000000002</v>
      </c>
      <c r="HP18" s="73">
        <v>0</v>
      </c>
      <c r="HQ18" s="73">
        <v>3.7450000000000001</v>
      </c>
      <c r="HR18" s="73">
        <v>0</v>
      </c>
      <c r="HS18" s="73">
        <v>0</v>
      </c>
      <c r="HT18" s="73">
        <v>0</v>
      </c>
      <c r="HU18" s="73">
        <v>0</v>
      </c>
      <c r="HV18" s="73">
        <v>0</v>
      </c>
      <c r="HW18" s="73">
        <v>0</v>
      </c>
      <c r="HX18" s="73">
        <v>9.9339999999999993</v>
      </c>
      <c r="HY18" s="73">
        <v>0</v>
      </c>
      <c r="HZ18" s="73">
        <v>0</v>
      </c>
      <c r="IA18" s="73">
        <v>0</v>
      </c>
      <c r="IB18" s="73">
        <v>0</v>
      </c>
      <c r="IC18" s="73">
        <v>0</v>
      </c>
      <c r="ID18" s="73">
        <v>0</v>
      </c>
      <c r="IE18" s="73">
        <v>0</v>
      </c>
      <c r="IF18" s="73">
        <v>15.561999999999999</v>
      </c>
      <c r="IG18" s="73">
        <v>0</v>
      </c>
      <c r="IH18" s="73">
        <v>0</v>
      </c>
      <c r="II18" s="73">
        <v>0</v>
      </c>
      <c r="IJ18" s="73">
        <v>7.9050000000000002</v>
      </c>
      <c r="IK18" s="73">
        <v>0</v>
      </c>
      <c r="IL18" s="73">
        <v>3.7450000000000001</v>
      </c>
      <c r="IM18" s="73">
        <v>0</v>
      </c>
      <c r="IN18" s="73">
        <v>0</v>
      </c>
      <c r="IO18" s="73">
        <v>0</v>
      </c>
      <c r="IP18" s="73">
        <v>0</v>
      </c>
      <c r="IQ18" s="73">
        <v>0</v>
      </c>
      <c r="IR18" s="73">
        <v>0</v>
      </c>
      <c r="IS18" s="73">
        <v>9.9339999999999993</v>
      </c>
      <c r="IT18" s="73">
        <v>0</v>
      </c>
      <c r="IU18" s="73">
        <v>0</v>
      </c>
      <c r="IV18" s="74">
        <v>0</v>
      </c>
      <c r="IW18" s="71">
        <v>0</v>
      </c>
      <c r="IX18" s="71">
        <v>0</v>
      </c>
      <c r="IY18" s="71">
        <v>0</v>
      </c>
      <c r="IZ18" s="71">
        <v>0</v>
      </c>
      <c r="JA18" s="71">
        <v>0</v>
      </c>
      <c r="JB18" s="71">
        <v>0</v>
      </c>
      <c r="JC18" s="71">
        <v>0</v>
      </c>
      <c r="JD18" s="71">
        <v>0</v>
      </c>
      <c r="JE18" s="71">
        <v>0</v>
      </c>
      <c r="JF18" s="71">
        <v>1</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2</v>
      </c>
      <c r="LA18" s="71">
        <v>0</v>
      </c>
      <c r="LB18" s="71">
        <v>0</v>
      </c>
      <c r="LC18" s="71">
        <v>0</v>
      </c>
      <c r="LD18" s="71">
        <v>0</v>
      </c>
      <c r="LE18" s="71">
        <v>0</v>
      </c>
      <c r="LF18" s="71">
        <v>0</v>
      </c>
      <c r="LG18" s="71">
        <v>0</v>
      </c>
      <c r="LH18" s="71">
        <v>0</v>
      </c>
      <c r="LI18" s="71">
        <v>0</v>
      </c>
      <c r="LJ18" s="71">
        <v>0</v>
      </c>
      <c r="LK18" s="71">
        <v>0</v>
      </c>
      <c r="LL18" s="71">
        <v>0</v>
      </c>
      <c r="LM18" s="71">
        <v>1</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1</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2</v>
      </c>
      <c r="PB18" s="71">
        <v>0</v>
      </c>
      <c r="PC18" s="71">
        <v>0</v>
      </c>
      <c r="PD18" s="71">
        <v>0</v>
      </c>
      <c r="PE18" s="71">
        <v>0</v>
      </c>
      <c r="PF18" s="71">
        <v>0</v>
      </c>
      <c r="PG18" s="71">
        <v>0</v>
      </c>
      <c r="PH18" s="71">
        <v>0</v>
      </c>
      <c r="PI18" s="71">
        <v>0</v>
      </c>
      <c r="PJ18" s="71">
        <v>0</v>
      </c>
      <c r="PK18" s="71">
        <v>0</v>
      </c>
      <c r="PL18" s="71">
        <v>0</v>
      </c>
      <c r="PM18" s="71">
        <v>0</v>
      </c>
      <c r="PN18" s="71">
        <v>1</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2</v>
      </c>
      <c r="RC18" s="71">
        <v>0</v>
      </c>
      <c r="RD18" s="71">
        <v>1</v>
      </c>
      <c r="RE18" s="71">
        <v>0</v>
      </c>
      <c r="RF18" s="71">
        <v>0</v>
      </c>
      <c r="RG18" s="71">
        <v>0</v>
      </c>
      <c r="RH18" s="71">
        <v>0</v>
      </c>
      <c r="RI18" s="71">
        <v>0</v>
      </c>
      <c r="RJ18" s="71">
        <v>0</v>
      </c>
      <c r="RK18" s="71">
        <v>1</v>
      </c>
      <c r="RL18" s="71">
        <v>0</v>
      </c>
      <c r="RM18" s="71">
        <v>0</v>
      </c>
      <c r="RN18" s="71">
        <v>0</v>
      </c>
      <c r="RO18" s="71">
        <v>0</v>
      </c>
      <c r="RP18" s="71">
        <v>0</v>
      </c>
      <c r="RQ18" s="71">
        <v>0</v>
      </c>
      <c r="RR18" s="71">
        <v>0</v>
      </c>
      <c r="RS18" s="71">
        <v>1</v>
      </c>
      <c r="RT18" s="71">
        <v>0</v>
      </c>
      <c r="RU18" s="71">
        <v>0</v>
      </c>
      <c r="RV18" s="71">
        <v>0</v>
      </c>
      <c r="RW18" s="71">
        <v>2</v>
      </c>
      <c r="RX18" s="71">
        <v>0</v>
      </c>
      <c r="RY18" s="71">
        <v>1</v>
      </c>
      <c r="RZ18" s="71">
        <v>0</v>
      </c>
      <c r="SA18" s="71">
        <v>0</v>
      </c>
      <c r="SB18" s="71">
        <v>0</v>
      </c>
      <c r="SC18" s="71">
        <v>0</v>
      </c>
      <c r="SD18" s="71">
        <v>0</v>
      </c>
      <c r="SE18" s="71">
        <v>0</v>
      </c>
      <c r="SF18" s="71">
        <v>1</v>
      </c>
      <c r="SG18" s="71">
        <v>0</v>
      </c>
      <c r="SH18" s="71">
        <v>0</v>
      </c>
    </row>
    <row r="19" spans="1:502">
      <c r="A19" s="16" t="s">
        <v>1748</v>
      </c>
      <c r="B19" s="70">
        <v>11</v>
      </c>
      <c r="C19" s="70">
        <v>11</v>
      </c>
      <c r="D19" s="70">
        <v>1</v>
      </c>
      <c r="E19" s="70">
        <v>2014</v>
      </c>
      <c r="F19" s="70" t="s">
        <v>181</v>
      </c>
      <c r="G19" s="1073" t="s">
        <v>1737</v>
      </c>
      <c r="H19" s="70" t="s">
        <v>1738</v>
      </c>
      <c r="I19" s="1066"/>
      <c r="J19" s="73">
        <v>0</v>
      </c>
      <c r="K19" s="73">
        <v>0</v>
      </c>
      <c r="L19" s="73">
        <v>0</v>
      </c>
      <c r="M19" s="73">
        <v>0</v>
      </c>
      <c r="N19" s="73">
        <v>0</v>
      </c>
      <c r="O19" s="73">
        <v>0</v>
      </c>
      <c r="P19" s="73">
        <v>0</v>
      </c>
      <c r="Q19" s="73">
        <v>0</v>
      </c>
      <c r="R19" s="73">
        <v>0</v>
      </c>
      <c r="S19" s="73">
        <v>13.964</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7.4690000000000003</v>
      </c>
      <c r="BN19" s="73">
        <v>0</v>
      </c>
      <c r="BO19" s="73">
        <v>0</v>
      </c>
      <c r="BP19" s="73">
        <v>0</v>
      </c>
      <c r="BQ19" s="73">
        <v>0</v>
      </c>
      <c r="BR19" s="73">
        <v>0</v>
      </c>
      <c r="BS19" s="73">
        <v>0</v>
      </c>
      <c r="BT19" s="73">
        <v>0</v>
      </c>
      <c r="BU19" s="73">
        <v>0</v>
      </c>
      <c r="BV19" s="73">
        <v>0</v>
      </c>
      <c r="BW19" s="73">
        <v>0</v>
      </c>
      <c r="BX19" s="73">
        <v>0</v>
      </c>
      <c r="BY19" s="73">
        <v>0</v>
      </c>
      <c r="BZ19" s="73">
        <v>3.9569999999999999</v>
      </c>
      <c r="CA19" s="73">
        <v>0</v>
      </c>
      <c r="CB19" s="73">
        <v>0</v>
      </c>
      <c r="CC19" s="73">
        <v>0</v>
      </c>
      <c r="CD19" s="73">
        <v>0</v>
      </c>
      <c r="CE19" s="73">
        <v>0</v>
      </c>
      <c r="CF19" s="73">
        <v>0</v>
      </c>
      <c r="CG19" s="73">
        <v>0</v>
      </c>
      <c r="CH19" s="73">
        <v>0</v>
      </c>
      <c r="CI19" s="73">
        <v>0</v>
      </c>
      <c r="CJ19" s="73">
        <v>0</v>
      </c>
      <c r="CK19" s="73">
        <v>0</v>
      </c>
      <c r="CL19" s="73">
        <v>0</v>
      </c>
      <c r="CM19" s="73">
        <v>0</v>
      </c>
      <c r="CN19" s="73">
        <v>6.86</v>
      </c>
      <c r="CO19" s="73">
        <v>0</v>
      </c>
      <c r="CP19" s="73">
        <v>0</v>
      </c>
      <c r="CQ19" s="73">
        <v>0</v>
      </c>
      <c r="CR19" s="73">
        <v>0</v>
      </c>
      <c r="CS19" s="73">
        <v>10.304</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13.964</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7.4690000000000003</v>
      </c>
      <c r="FO19" s="73">
        <v>0</v>
      </c>
      <c r="FP19" s="73">
        <v>0</v>
      </c>
      <c r="FQ19" s="73">
        <v>0</v>
      </c>
      <c r="FR19" s="73">
        <v>0</v>
      </c>
      <c r="FS19" s="73">
        <v>0</v>
      </c>
      <c r="FT19" s="73">
        <v>0</v>
      </c>
      <c r="FU19" s="73">
        <v>0</v>
      </c>
      <c r="FV19" s="73">
        <v>0</v>
      </c>
      <c r="FW19" s="73">
        <v>0</v>
      </c>
      <c r="FX19" s="73">
        <v>0</v>
      </c>
      <c r="FY19" s="73">
        <v>0</v>
      </c>
      <c r="FZ19" s="73">
        <v>0</v>
      </c>
      <c r="GA19" s="73">
        <v>3.9569999999999999</v>
      </c>
      <c r="GB19" s="73">
        <v>0</v>
      </c>
      <c r="GC19" s="73">
        <v>0</v>
      </c>
      <c r="GD19" s="73">
        <v>0</v>
      </c>
      <c r="GE19" s="73">
        <v>0</v>
      </c>
      <c r="GF19" s="73">
        <v>0</v>
      </c>
      <c r="GG19" s="73">
        <v>0</v>
      </c>
      <c r="GH19" s="73">
        <v>0</v>
      </c>
      <c r="GI19" s="73">
        <v>0</v>
      </c>
      <c r="GJ19" s="73">
        <v>0</v>
      </c>
      <c r="GK19" s="73">
        <v>0</v>
      </c>
      <c r="GL19" s="73">
        <v>0</v>
      </c>
      <c r="GM19" s="73">
        <v>0</v>
      </c>
      <c r="GN19" s="73">
        <v>0</v>
      </c>
      <c r="GO19" s="73">
        <v>6.86</v>
      </c>
      <c r="GP19" s="73">
        <v>0</v>
      </c>
      <c r="GQ19" s="73">
        <v>0</v>
      </c>
      <c r="GR19" s="73">
        <v>0</v>
      </c>
      <c r="GS19" s="73">
        <v>0</v>
      </c>
      <c r="GT19" s="73">
        <v>10.304</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13.964</v>
      </c>
      <c r="HL19" s="73">
        <v>0</v>
      </c>
      <c r="HM19" s="73">
        <v>0</v>
      </c>
      <c r="HN19" s="73">
        <v>0</v>
      </c>
      <c r="HO19" s="73">
        <v>7.4690000000000003</v>
      </c>
      <c r="HP19" s="73">
        <v>0</v>
      </c>
      <c r="HQ19" s="73">
        <v>3.9569999999999999</v>
      </c>
      <c r="HR19" s="73">
        <v>0</v>
      </c>
      <c r="HS19" s="73">
        <v>0</v>
      </c>
      <c r="HT19" s="73">
        <v>0</v>
      </c>
      <c r="HU19" s="73">
        <v>0</v>
      </c>
      <c r="HV19" s="73">
        <v>6.86</v>
      </c>
      <c r="HW19" s="73">
        <v>0</v>
      </c>
      <c r="HX19" s="73">
        <v>10.304</v>
      </c>
      <c r="HY19" s="73">
        <v>0</v>
      </c>
      <c r="HZ19" s="73">
        <v>0</v>
      </c>
      <c r="IA19" s="73">
        <v>0</v>
      </c>
      <c r="IB19" s="73">
        <v>0</v>
      </c>
      <c r="IC19" s="73">
        <v>0</v>
      </c>
      <c r="ID19" s="73">
        <v>0</v>
      </c>
      <c r="IE19" s="73">
        <v>0</v>
      </c>
      <c r="IF19" s="73">
        <v>13.964</v>
      </c>
      <c r="IG19" s="73">
        <v>0</v>
      </c>
      <c r="IH19" s="73">
        <v>0</v>
      </c>
      <c r="II19" s="73">
        <v>0</v>
      </c>
      <c r="IJ19" s="73">
        <v>7.4690000000000003</v>
      </c>
      <c r="IK19" s="73">
        <v>0</v>
      </c>
      <c r="IL19" s="73">
        <v>3.9569999999999999</v>
      </c>
      <c r="IM19" s="73">
        <v>0</v>
      </c>
      <c r="IN19" s="73">
        <v>0</v>
      </c>
      <c r="IO19" s="73">
        <v>0</v>
      </c>
      <c r="IP19" s="73">
        <v>0</v>
      </c>
      <c r="IQ19" s="73">
        <v>6.86</v>
      </c>
      <c r="IR19" s="73">
        <v>0</v>
      </c>
      <c r="IS19" s="73">
        <v>10.304</v>
      </c>
      <c r="IT19" s="73">
        <v>0</v>
      </c>
      <c r="IU19" s="73">
        <v>0</v>
      </c>
      <c r="IV19" s="74">
        <v>0</v>
      </c>
      <c r="IW19" s="71">
        <v>0</v>
      </c>
      <c r="IX19" s="71">
        <v>0</v>
      </c>
      <c r="IY19" s="71">
        <v>0</v>
      </c>
      <c r="IZ19" s="71">
        <v>0</v>
      </c>
      <c r="JA19" s="71">
        <v>0</v>
      </c>
      <c r="JB19" s="71">
        <v>0</v>
      </c>
      <c r="JC19" s="71">
        <v>0</v>
      </c>
      <c r="JD19" s="71">
        <v>0</v>
      </c>
      <c r="JE19" s="71">
        <v>0</v>
      </c>
      <c r="JF19" s="71">
        <v>1</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2</v>
      </c>
      <c r="LA19" s="71">
        <v>0</v>
      </c>
      <c r="LB19" s="71">
        <v>0</v>
      </c>
      <c r="LC19" s="71">
        <v>0</v>
      </c>
      <c r="LD19" s="71">
        <v>0</v>
      </c>
      <c r="LE19" s="71">
        <v>0</v>
      </c>
      <c r="LF19" s="71">
        <v>0</v>
      </c>
      <c r="LG19" s="71">
        <v>0</v>
      </c>
      <c r="LH19" s="71">
        <v>0</v>
      </c>
      <c r="LI19" s="71">
        <v>0</v>
      </c>
      <c r="LJ19" s="71">
        <v>0</v>
      </c>
      <c r="LK19" s="71">
        <v>0</v>
      </c>
      <c r="LL19" s="71">
        <v>0</v>
      </c>
      <c r="LM19" s="71">
        <v>1</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1</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2</v>
      </c>
      <c r="PB19" s="71">
        <v>0</v>
      </c>
      <c r="PC19" s="71">
        <v>0</v>
      </c>
      <c r="PD19" s="71">
        <v>0</v>
      </c>
      <c r="PE19" s="71">
        <v>0</v>
      </c>
      <c r="PF19" s="71">
        <v>0</v>
      </c>
      <c r="PG19" s="71">
        <v>0</v>
      </c>
      <c r="PH19" s="71">
        <v>0</v>
      </c>
      <c r="PI19" s="71">
        <v>0</v>
      </c>
      <c r="PJ19" s="71">
        <v>0</v>
      </c>
      <c r="PK19" s="71">
        <v>0</v>
      </c>
      <c r="PL19" s="71">
        <v>0</v>
      </c>
      <c r="PM19" s="71">
        <v>0</v>
      </c>
      <c r="PN19" s="71">
        <v>1</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2</v>
      </c>
      <c r="RC19" s="71">
        <v>0</v>
      </c>
      <c r="RD19" s="71">
        <v>1</v>
      </c>
      <c r="RE19" s="71">
        <v>0</v>
      </c>
      <c r="RF19" s="71">
        <v>0</v>
      </c>
      <c r="RG19" s="71">
        <v>0</v>
      </c>
      <c r="RH19" s="71">
        <v>0</v>
      </c>
      <c r="RI19" s="71">
        <v>1</v>
      </c>
      <c r="RJ19" s="71">
        <v>0</v>
      </c>
      <c r="RK19" s="71">
        <v>1</v>
      </c>
      <c r="RL19" s="71">
        <v>0</v>
      </c>
      <c r="RM19" s="71">
        <v>0</v>
      </c>
      <c r="RN19" s="71">
        <v>0</v>
      </c>
      <c r="RO19" s="71">
        <v>0</v>
      </c>
      <c r="RP19" s="71">
        <v>0</v>
      </c>
      <c r="RQ19" s="71">
        <v>0</v>
      </c>
      <c r="RR19" s="71">
        <v>0</v>
      </c>
      <c r="RS19" s="71">
        <v>1</v>
      </c>
      <c r="RT19" s="71">
        <v>0</v>
      </c>
      <c r="RU19" s="71">
        <v>0</v>
      </c>
      <c r="RV19" s="71">
        <v>0</v>
      </c>
      <c r="RW19" s="71">
        <v>2</v>
      </c>
      <c r="RX19" s="71">
        <v>0</v>
      </c>
      <c r="RY19" s="71">
        <v>1</v>
      </c>
      <c r="RZ19" s="71">
        <v>0</v>
      </c>
      <c r="SA19" s="71">
        <v>0</v>
      </c>
      <c r="SB19" s="71">
        <v>0</v>
      </c>
      <c r="SC19" s="71">
        <v>0</v>
      </c>
      <c r="SD19" s="71">
        <v>1</v>
      </c>
      <c r="SE19" s="71">
        <v>0</v>
      </c>
      <c r="SF19" s="71">
        <v>1</v>
      </c>
      <c r="SG19" s="71">
        <v>0</v>
      </c>
      <c r="SH19" s="71">
        <v>0</v>
      </c>
    </row>
    <row r="20" spans="1:502">
      <c r="A20" s="16" t="s">
        <v>1749</v>
      </c>
      <c r="B20" s="70">
        <v>12</v>
      </c>
      <c r="C20" s="70">
        <v>12</v>
      </c>
      <c r="D20" s="70">
        <v>1</v>
      </c>
      <c r="E20" s="70">
        <v>2015</v>
      </c>
      <c r="F20" s="70" t="s">
        <v>182</v>
      </c>
      <c r="G20" s="1073" t="s">
        <v>1737</v>
      </c>
      <c r="H20" s="70" t="s">
        <v>1738</v>
      </c>
      <c r="I20" s="1066"/>
      <c r="J20" s="73">
        <v>0</v>
      </c>
      <c r="K20" s="73">
        <v>0</v>
      </c>
      <c r="L20" s="73">
        <v>0</v>
      </c>
      <c r="M20" s="73">
        <v>0</v>
      </c>
      <c r="N20" s="73">
        <v>0</v>
      </c>
      <c r="O20" s="73">
        <v>0</v>
      </c>
      <c r="P20" s="73">
        <v>0</v>
      </c>
      <c r="Q20" s="73">
        <v>0</v>
      </c>
      <c r="R20" s="73">
        <v>0</v>
      </c>
      <c r="S20" s="73">
        <v>14.403</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6.9640000000000004</v>
      </c>
      <c r="BN20" s="73">
        <v>0</v>
      </c>
      <c r="BO20" s="73">
        <v>0</v>
      </c>
      <c r="BP20" s="73">
        <v>0</v>
      </c>
      <c r="BQ20" s="73">
        <v>0</v>
      </c>
      <c r="BR20" s="73">
        <v>0</v>
      </c>
      <c r="BS20" s="73">
        <v>0</v>
      </c>
      <c r="BT20" s="73">
        <v>0</v>
      </c>
      <c r="BU20" s="73">
        <v>0</v>
      </c>
      <c r="BV20" s="73">
        <v>0</v>
      </c>
      <c r="BW20" s="73">
        <v>0</v>
      </c>
      <c r="BX20" s="73">
        <v>0</v>
      </c>
      <c r="BY20" s="73">
        <v>0</v>
      </c>
      <c r="BZ20" s="73">
        <v>3.6760000000000002</v>
      </c>
      <c r="CA20" s="73">
        <v>0</v>
      </c>
      <c r="CB20" s="73">
        <v>0</v>
      </c>
      <c r="CC20" s="73">
        <v>0</v>
      </c>
      <c r="CD20" s="73">
        <v>0</v>
      </c>
      <c r="CE20" s="73">
        <v>0</v>
      </c>
      <c r="CF20" s="73">
        <v>0</v>
      </c>
      <c r="CG20" s="73">
        <v>0</v>
      </c>
      <c r="CH20" s="73">
        <v>0</v>
      </c>
      <c r="CI20" s="73">
        <v>0</v>
      </c>
      <c r="CJ20" s="73">
        <v>0</v>
      </c>
      <c r="CK20" s="73">
        <v>0</v>
      </c>
      <c r="CL20" s="73">
        <v>0</v>
      </c>
      <c r="CM20" s="73">
        <v>0</v>
      </c>
      <c r="CN20" s="73">
        <v>6.71</v>
      </c>
      <c r="CO20" s="73">
        <v>0</v>
      </c>
      <c r="CP20" s="73">
        <v>0</v>
      </c>
      <c r="CQ20" s="73">
        <v>0</v>
      </c>
      <c r="CR20" s="73">
        <v>0</v>
      </c>
      <c r="CS20" s="73">
        <v>29.501999999999999</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14.403</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6.9640000000000004</v>
      </c>
      <c r="FO20" s="73">
        <v>0</v>
      </c>
      <c r="FP20" s="73">
        <v>0</v>
      </c>
      <c r="FQ20" s="73">
        <v>0</v>
      </c>
      <c r="FR20" s="73">
        <v>0</v>
      </c>
      <c r="FS20" s="73">
        <v>0</v>
      </c>
      <c r="FT20" s="73">
        <v>0</v>
      </c>
      <c r="FU20" s="73">
        <v>0</v>
      </c>
      <c r="FV20" s="73">
        <v>0</v>
      </c>
      <c r="FW20" s="73">
        <v>0</v>
      </c>
      <c r="FX20" s="73">
        <v>0</v>
      </c>
      <c r="FY20" s="73">
        <v>0</v>
      </c>
      <c r="FZ20" s="73">
        <v>0</v>
      </c>
      <c r="GA20" s="73">
        <v>3.6760000000000002</v>
      </c>
      <c r="GB20" s="73">
        <v>0</v>
      </c>
      <c r="GC20" s="73">
        <v>0</v>
      </c>
      <c r="GD20" s="73">
        <v>0</v>
      </c>
      <c r="GE20" s="73">
        <v>0</v>
      </c>
      <c r="GF20" s="73">
        <v>0</v>
      </c>
      <c r="GG20" s="73">
        <v>0</v>
      </c>
      <c r="GH20" s="73">
        <v>0</v>
      </c>
      <c r="GI20" s="73">
        <v>0</v>
      </c>
      <c r="GJ20" s="73">
        <v>0</v>
      </c>
      <c r="GK20" s="73">
        <v>0</v>
      </c>
      <c r="GL20" s="73">
        <v>0</v>
      </c>
      <c r="GM20" s="73">
        <v>0</v>
      </c>
      <c r="GN20" s="73">
        <v>0</v>
      </c>
      <c r="GO20" s="73">
        <v>6.71</v>
      </c>
      <c r="GP20" s="73">
        <v>0</v>
      </c>
      <c r="GQ20" s="73">
        <v>0</v>
      </c>
      <c r="GR20" s="73">
        <v>0</v>
      </c>
      <c r="GS20" s="73">
        <v>0</v>
      </c>
      <c r="GT20" s="73">
        <v>29.501999999999999</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14.403</v>
      </c>
      <c r="HL20" s="73">
        <v>0</v>
      </c>
      <c r="HM20" s="73">
        <v>0</v>
      </c>
      <c r="HN20" s="73">
        <v>0</v>
      </c>
      <c r="HO20" s="73">
        <v>6.9640000000000004</v>
      </c>
      <c r="HP20" s="73">
        <v>0</v>
      </c>
      <c r="HQ20" s="73">
        <v>3.6760000000000002</v>
      </c>
      <c r="HR20" s="73">
        <v>0</v>
      </c>
      <c r="HS20" s="73">
        <v>0</v>
      </c>
      <c r="HT20" s="73">
        <v>0</v>
      </c>
      <c r="HU20" s="73">
        <v>0</v>
      </c>
      <c r="HV20" s="73">
        <v>6.71</v>
      </c>
      <c r="HW20" s="73">
        <v>0</v>
      </c>
      <c r="HX20" s="73">
        <v>29.501999999999999</v>
      </c>
      <c r="HY20" s="73">
        <v>0</v>
      </c>
      <c r="HZ20" s="73">
        <v>0</v>
      </c>
      <c r="IA20" s="73">
        <v>0</v>
      </c>
      <c r="IB20" s="73">
        <v>0</v>
      </c>
      <c r="IC20" s="73">
        <v>0</v>
      </c>
      <c r="ID20" s="73">
        <v>0</v>
      </c>
      <c r="IE20" s="73">
        <v>0</v>
      </c>
      <c r="IF20" s="73">
        <v>14.403</v>
      </c>
      <c r="IG20" s="73">
        <v>0</v>
      </c>
      <c r="IH20" s="73">
        <v>0</v>
      </c>
      <c r="II20" s="73">
        <v>0</v>
      </c>
      <c r="IJ20" s="73">
        <v>6.9640000000000004</v>
      </c>
      <c r="IK20" s="73">
        <v>0</v>
      </c>
      <c r="IL20" s="73">
        <v>3.6760000000000002</v>
      </c>
      <c r="IM20" s="73">
        <v>0</v>
      </c>
      <c r="IN20" s="73">
        <v>0</v>
      </c>
      <c r="IO20" s="73">
        <v>0</v>
      </c>
      <c r="IP20" s="73">
        <v>0</v>
      </c>
      <c r="IQ20" s="73">
        <v>6.71</v>
      </c>
      <c r="IR20" s="73">
        <v>0</v>
      </c>
      <c r="IS20" s="73">
        <v>29.501999999999999</v>
      </c>
      <c r="IT20" s="73">
        <v>0</v>
      </c>
      <c r="IU20" s="73">
        <v>0</v>
      </c>
      <c r="IV20" s="74">
        <v>0</v>
      </c>
      <c r="IW20" s="71">
        <v>0</v>
      </c>
      <c r="IX20" s="71">
        <v>0</v>
      </c>
      <c r="IY20" s="71">
        <v>0</v>
      </c>
      <c r="IZ20" s="71">
        <v>0</v>
      </c>
      <c r="JA20" s="71">
        <v>0</v>
      </c>
      <c r="JB20" s="71">
        <v>0</v>
      </c>
      <c r="JC20" s="71">
        <v>0</v>
      </c>
      <c r="JD20" s="71">
        <v>0</v>
      </c>
      <c r="JE20" s="71">
        <v>0</v>
      </c>
      <c r="JF20" s="71">
        <v>1</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2</v>
      </c>
      <c r="LA20" s="71">
        <v>0</v>
      </c>
      <c r="LB20" s="71">
        <v>0</v>
      </c>
      <c r="LC20" s="71">
        <v>0</v>
      </c>
      <c r="LD20" s="71">
        <v>0</v>
      </c>
      <c r="LE20" s="71">
        <v>0</v>
      </c>
      <c r="LF20" s="71">
        <v>0</v>
      </c>
      <c r="LG20" s="71">
        <v>0</v>
      </c>
      <c r="LH20" s="71">
        <v>0</v>
      </c>
      <c r="LI20" s="71">
        <v>0</v>
      </c>
      <c r="LJ20" s="71">
        <v>0</v>
      </c>
      <c r="LK20" s="71">
        <v>0</v>
      </c>
      <c r="LL20" s="71">
        <v>0</v>
      </c>
      <c r="LM20" s="71">
        <v>1</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1</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2</v>
      </c>
      <c r="PB20" s="71">
        <v>0</v>
      </c>
      <c r="PC20" s="71">
        <v>0</v>
      </c>
      <c r="PD20" s="71">
        <v>0</v>
      </c>
      <c r="PE20" s="71">
        <v>0</v>
      </c>
      <c r="PF20" s="71">
        <v>0</v>
      </c>
      <c r="PG20" s="71">
        <v>0</v>
      </c>
      <c r="PH20" s="71">
        <v>0</v>
      </c>
      <c r="PI20" s="71">
        <v>0</v>
      </c>
      <c r="PJ20" s="71">
        <v>0</v>
      </c>
      <c r="PK20" s="71">
        <v>0</v>
      </c>
      <c r="PL20" s="71">
        <v>0</v>
      </c>
      <c r="PM20" s="71">
        <v>0</v>
      </c>
      <c r="PN20" s="71">
        <v>1</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2</v>
      </c>
      <c r="RC20" s="71">
        <v>0</v>
      </c>
      <c r="RD20" s="71">
        <v>1</v>
      </c>
      <c r="RE20" s="71">
        <v>0</v>
      </c>
      <c r="RF20" s="71">
        <v>0</v>
      </c>
      <c r="RG20" s="71">
        <v>0</v>
      </c>
      <c r="RH20" s="71">
        <v>0</v>
      </c>
      <c r="RI20" s="71">
        <v>1</v>
      </c>
      <c r="RJ20" s="71">
        <v>0</v>
      </c>
      <c r="RK20" s="71">
        <v>1</v>
      </c>
      <c r="RL20" s="71">
        <v>0</v>
      </c>
      <c r="RM20" s="71">
        <v>0</v>
      </c>
      <c r="RN20" s="71">
        <v>0</v>
      </c>
      <c r="RO20" s="71">
        <v>0</v>
      </c>
      <c r="RP20" s="71">
        <v>0</v>
      </c>
      <c r="RQ20" s="71">
        <v>0</v>
      </c>
      <c r="RR20" s="71">
        <v>0</v>
      </c>
      <c r="RS20" s="71">
        <v>1</v>
      </c>
      <c r="RT20" s="71">
        <v>0</v>
      </c>
      <c r="RU20" s="71">
        <v>0</v>
      </c>
      <c r="RV20" s="71">
        <v>0</v>
      </c>
      <c r="RW20" s="71">
        <v>2</v>
      </c>
      <c r="RX20" s="71">
        <v>0</v>
      </c>
      <c r="RY20" s="71">
        <v>1</v>
      </c>
      <c r="RZ20" s="71">
        <v>0</v>
      </c>
      <c r="SA20" s="71">
        <v>0</v>
      </c>
      <c r="SB20" s="71">
        <v>0</v>
      </c>
      <c r="SC20" s="71">
        <v>0</v>
      </c>
      <c r="SD20" s="71">
        <v>1</v>
      </c>
      <c r="SE20" s="71">
        <v>0</v>
      </c>
      <c r="SF20" s="71">
        <v>1</v>
      </c>
      <c r="SG20" s="71">
        <v>0</v>
      </c>
      <c r="SH20" s="71">
        <v>0</v>
      </c>
    </row>
    <row r="21" spans="1:502">
      <c r="A21" s="16" t="s">
        <v>1750</v>
      </c>
      <c r="B21" s="70">
        <v>13</v>
      </c>
      <c r="C21" s="70">
        <v>13</v>
      </c>
      <c r="D21" s="70">
        <v>1</v>
      </c>
      <c r="E21" s="70">
        <v>2016</v>
      </c>
      <c r="F21" s="70" t="s">
        <v>155</v>
      </c>
      <c r="G21" s="1073" t="s">
        <v>1737</v>
      </c>
      <c r="H21" s="70" t="s">
        <v>1738</v>
      </c>
      <c r="I21" s="1066"/>
      <c r="J21" s="73">
        <v>0</v>
      </c>
      <c r="K21" s="73">
        <v>0</v>
      </c>
      <c r="L21" s="73">
        <v>0</v>
      </c>
      <c r="M21" s="73">
        <v>0</v>
      </c>
      <c r="N21" s="73">
        <v>0</v>
      </c>
      <c r="O21" s="73">
        <v>0</v>
      </c>
      <c r="P21" s="73">
        <v>0</v>
      </c>
      <c r="Q21" s="73">
        <v>0</v>
      </c>
      <c r="R21" s="73">
        <v>0</v>
      </c>
      <c r="S21" s="73">
        <v>12.202</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3.496</v>
      </c>
      <c r="BN21" s="73">
        <v>0</v>
      </c>
      <c r="BO21" s="73">
        <v>0</v>
      </c>
      <c r="BP21" s="73">
        <v>0</v>
      </c>
      <c r="BQ21" s="73">
        <v>0</v>
      </c>
      <c r="BR21" s="73">
        <v>0</v>
      </c>
      <c r="BS21" s="73">
        <v>0</v>
      </c>
      <c r="BT21" s="73">
        <v>0</v>
      </c>
      <c r="BU21" s="73">
        <v>0</v>
      </c>
      <c r="BV21" s="73">
        <v>0</v>
      </c>
      <c r="BW21" s="73">
        <v>0</v>
      </c>
      <c r="BX21" s="73">
        <v>0</v>
      </c>
      <c r="BY21" s="73">
        <v>0</v>
      </c>
      <c r="BZ21" s="73">
        <v>3.6179999999999999</v>
      </c>
      <c r="CA21" s="73">
        <v>0</v>
      </c>
      <c r="CB21" s="73">
        <v>0</v>
      </c>
      <c r="CC21" s="73">
        <v>0</v>
      </c>
      <c r="CD21" s="73">
        <v>0</v>
      </c>
      <c r="CE21" s="73">
        <v>0</v>
      </c>
      <c r="CF21" s="73">
        <v>0</v>
      </c>
      <c r="CG21" s="73">
        <v>0</v>
      </c>
      <c r="CH21" s="73">
        <v>0</v>
      </c>
      <c r="CI21" s="73">
        <v>0</v>
      </c>
      <c r="CJ21" s="73">
        <v>0</v>
      </c>
      <c r="CK21" s="73">
        <v>0</v>
      </c>
      <c r="CL21" s="73">
        <v>0</v>
      </c>
      <c r="CM21" s="73">
        <v>0</v>
      </c>
      <c r="CN21" s="73">
        <v>6.13</v>
      </c>
      <c r="CO21" s="73">
        <v>0</v>
      </c>
      <c r="CP21" s="73">
        <v>0</v>
      </c>
      <c r="CQ21" s="73">
        <v>0</v>
      </c>
      <c r="CR21" s="73">
        <v>0</v>
      </c>
      <c r="CS21" s="73">
        <v>9.8420000000000005</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12.202</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3.496</v>
      </c>
      <c r="FO21" s="73">
        <v>0</v>
      </c>
      <c r="FP21" s="73">
        <v>0</v>
      </c>
      <c r="FQ21" s="73">
        <v>0</v>
      </c>
      <c r="FR21" s="73">
        <v>0</v>
      </c>
      <c r="FS21" s="73">
        <v>0</v>
      </c>
      <c r="FT21" s="73">
        <v>0</v>
      </c>
      <c r="FU21" s="73">
        <v>0</v>
      </c>
      <c r="FV21" s="73">
        <v>0</v>
      </c>
      <c r="FW21" s="73">
        <v>0</v>
      </c>
      <c r="FX21" s="73">
        <v>0</v>
      </c>
      <c r="FY21" s="73">
        <v>0</v>
      </c>
      <c r="FZ21" s="73">
        <v>0</v>
      </c>
      <c r="GA21" s="73">
        <v>3.6179999999999999</v>
      </c>
      <c r="GB21" s="73">
        <v>0</v>
      </c>
      <c r="GC21" s="73">
        <v>0</v>
      </c>
      <c r="GD21" s="73">
        <v>0</v>
      </c>
      <c r="GE21" s="73">
        <v>0</v>
      </c>
      <c r="GF21" s="73">
        <v>0</v>
      </c>
      <c r="GG21" s="73">
        <v>0</v>
      </c>
      <c r="GH21" s="73">
        <v>0</v>
      </c>
      <c r="GI21" s="73">
        <v>0</v>
      </c>
      <c r="GJ21" s="73">
        <v>0</v>
      </c>
      <c r="GK21" s="73">
        <v>0</v>
      </c>
      <c r="GL21" s="73">
        <v>0</v>
      </c>
      <c r="GM21" s="73">
        <v>0</v>
      </c>
      <c r="GN21" s="73">
        <v>0</v>
      </c>
      <c r="GO21" s="73">
        <v>6.13</v>
      </c>
      <c r="GP21" s="73">
        <v>0</v>
      </c>
      <c r="GQ21" s="73">
        <v>0</v>
      </c>
      <c r="GR21" s="73">
        <v>0</v>
      </c>
      <c r="GS21" s="73">
        <v>0</v>
      </c>
      <c r="GT21" s="73">
        <v>9.8420000000000005</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12.202</v>
      </c>
      <c r="HL21" s="73">
        <v>0</v>
      </c>
      <c r="HM21" s="73">
        <v>0</v>
      </c>
      <c r="HN21" s="73">
        <v>0</v>
      </c>
      <c r="HO21" s="73">
        <v>3.496</v>
      </c>
      <c r="HP21" s="73">
        <v>0</v>
      </c>
      <c r="HQ21" s="73">
        <v>3.6179999999999999</v>
      </c>
      <c r="HR21" s="73">
        <v>0</v>
      </c>
      <c r="HS21" s="73">
        <v>0</v>
      </c>
      <c r="HT21" s="73">
        <v>0</v>
      </c>
      <c r="HU21" s="73">
        <v>0</v>
      </c>
      <c r="HV21" s="73">
        <v>6.13</v>
      </c>
      <c r="HW21" s="73">
        <v>0</v>
      </c>
      <c r="HX21" s="73">
        <v>9.8420000000000005</v>
      </c>
      <c r="HY21" s="73">
        <v>0</v>
      </c>
      <c r="HZ21" s="73">
        <v>0</v>
      </c>
      <c r="IA21" s="73">
        <v>0</v>
      </c>
      <c r="IB21" s="73">
        <v>0</v>
      </c>
      <c r="IC21" s="73">
        <v>0</v>
      </c>
      <c r="ID21" s="73">
        <v>0</v>
      </c>
      <c r="IE21" s="73">
        <v>0</v>
      </c>
      <c r="IF21" s="73">
        <v>12.202</v>
      </c>
      <c r="IG21" s="73">
        <v>0</v>
      </c>
      <c r="IH21" s="73">
        <v>0</v>
      </c>
      <c r="II21" s="73">
        <v>0</v>
      </c>
      <c r="IJ21" s="73">
        <v>3.496</v>
      </c>
      <c r="IK21" s="73">
        <v>0</v>
      </c>
      <c r="IL21" s="73">
        <v>3.6179999999999999</v>
      </c>
      <c r="IM21" s="73">
        <v>0</v>
      </c>
      <c r="IN21" s="73">
        <v>0</v>
      </c>
      <c r="IO21" s="73">
        <v>0</v>
      </c>
      <c r="IP21" s="73">
        <v>0</v>
      </c>
      <c r="IQ21" s="73">
        <v>6.13</v>
      </c>
      <c r="IR21" s="73">
        <v>0</v>
      </c>
      <c r="IS21" s="73">
        <v>9.8420000000000005</v>
      </c>
      <c r="IT21" s="73">
        <v>0</v>
      </c>
      <c r="IU21" s="73">
        <v>0</v>
      </c>
      <c r="IV21" s="74">
        <v>0</v>
      </c>
      <c r="IW21" s="71">
        <v>0</v>
      </c>
      <c r="IX21" s="71">
        <v>0</v>
      </c>
      <c r="IY21" s="71">
        <v>0</v>
      </c>
      <c r="IZ21" s="71">
        <v>0</v>
      </c>
      <c r="JA21" s="71">
        <v>0</v>
      </c>
      <c r="JB21" s="71">
        <v>0</v>
      </c>
      <c r="JC21" s="71">
        <v>0</v>
      </c>
      <c r="JD21" s="71">
        <v>0</v>
      </c>
      <c r="JE21" s="71">
        <v>0</v>
      </c>
      <c r="JF21" s="71">
        <v>1</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1</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1</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1</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1</v>
      </c>
      <c r="RC21" s="71">
        <v>0</v>
      </c>
      <c r="RD21" s="71">
        <v>1</v>
      </c>
      <c r="RE21" s="71">
        <v>0</v>
      </c>
      <c r="RF21" s="71">
        <v>0</v>
      </c>
      <c r="RG21" s="71">
        <v>0</v>
      </c>
      <c r="RH21" s="71">
        <v>0</v>
      </c>
      <c r="RI21" s="71">
        <v>1</v>
      </c>
      <c r="RJ21" s="71">
        <v>0</v>
      </c>
      <c r="RK21" s="71">
        <v>1</v>
      </c>
      <c r="RL21" s="71">
        <v>0</v>
      </c>
      <c r="RM21" s="71">
        <v>0</v>
      </c>
      <c r="RN21" s="71">
        <v>0</v>
      </c>
      <c r="RO21" s="71">
        <v>0</v>
      </c>
      <c r="RP21" s="71">
        <v>0</v>
      </c>
      <c r="RQ21" s="71">
        <v>0</v>
      </c>
      <c r="RR21" s="71">
        <v>0</v>
      </c>
      <c r="RS21" s="71">
        <v>1</v>
      </c>
      <c r="RT21" s="71">
        <v>0</v>
      </c>
      <c r="RU21" s="71">
        <v>0</v>
      </c>
      <c r="RV21" s="71">
        <v>0</v>
      </c>
      <c r="RW21" s="71">
        <v>1</v>
      </c>
      <c r="RX21" s="71">
        <v>0</v>
      </c>
      <c r="RY21" s="71">
        <v>1</v>
      </c>
      <c r="RZ21" s="71">
        <v>0</v>
      </c>
      <c r="SA21" s="71">
        <v>0</v>
      </c>
      <c r="SB21" s="71">
        <v>0</v>
      </c>
      <c r="SC21" s="71">
        <v>0</v>
      </c>
      <c r="SD21" s="71">
        <v>1</v>
      </c>
      <c r="SE21" s="71">
        <v>0</v>
      </c>
      <c r="SF21" s="71">
        <v>1</v>
      </c>
      <c r="SG21" s="71">
        <v>0</v>
      </c>
      <c r="SH21" s="71">
        <v>0</v>
      </c>
    </row>
    <row r="22" spans="1:502">
      <c r="A22" s="16" t="s">
        <v>1751</v>
      </c>
      <c r="B22" s="70">
        <v>14</v>
      </c>
      <c r="C22" s="70">
        <v>14</v>
      </c>
      <c r="D22" s="70">
        <v>1</v>
      </c>
      <c r="E22" s="70">
        <v>2017</v>
      </c>
      <c r="F22" s="70" t="s">
        <v>156</v>
      </c>
      <c r="G22" s="1073" t="s">
        <v>1737</v>
      </c>
      <c r="H22" s="70" t="s">
        <v>1738</v>
      </c>
      <c r="I22" s="1066"/>
      <c r="J22" s="73">
        <v>0</v>
      </c>
      <c r="K22" s="73">
        <v>0</v>
      </c>
      <c r="L22" s="73">
        <v>0</v>
      </c>
      <c r="M22" s="73">
        <v>0</v>
      </c>
      <c r="N22" s="73">
        <v>0</v>
      </c>
      <c r="O22" s="73">
        <v>0</v>
      </c>
      <c r="P22" s="73">
        <v>0</v>
      </c>
      <c r="Q22" s="73">
        <v>0</v>
      </c>
      <c r="R22" s="73">
        <v>2.8809999999999998</v>
      </c>
      <c r="S22" s="73">
        <v>10.676</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3.093</v>
      </c>
      <c r="BN22" s="73">
        <v>0</v>
      </c>
      <c r="BO22" s="73">
        <v>0</v>
      </c>
      <c r="BP22" s="73">
        <v>0</v>
      </c>
      <c r="BQ22" s="73">
        <v>0</v>
      </c>
      <c r="BR22" s="73">
        <v>0</v>
      </c>
      <c r="BS22" s="73">
        <v>0</v>
      </c>
      <c r="BT22" s="73">
        <v>0</v>
      </c>
      <c r="BU22" s="73">
        <v>0</v>
      </c>
      <c r="BV22" s="73">
        <v>0</v>
      </c>
      <c r="BW22" s="73">
        <v>0</v>
      </c>
      <c r="BX22" s="73">
        <v>0</v>
      </c>
      <c r="BY22" s="73">
        <v>0</v>
      </c>
      <c r="BZ22" s="73">
        <v>3.367</v>
      </c>
      <c r="CA22" s="73">
        <v>0</v>
      </c>
      <c r="CB22" s="73">
        <v>0</v>
      </c>
      <c r="CC22" s="73">
        <v>0</v>
      </c>
      <c r="CD22" s="73">
        <v>0</v>
      </c>
      <c r="CE22" s="73">
        <v>0</v>
      </c>
      <c r="CF22" s="73">
        <v>0</v>
      </c>
      <c r="CG22" s="73">
        <v>0</v>
      </c>
      <c r="CH22" s="73">
        <v>0</v>
      </c>
      <c r="CI22" s="73">
        <v>0</v>
      </c>
      <c r="CJ22" s="73">
        <v>0</v>
      </c>
      <c r="CK22" s="73">
        <v>0</v>
      </c>
      <c r="CL22" s="73">
        <v>0</v>
      </c>
      <c r="CM22" s="73">
        <v>0</v>
      </c>
      <c r="CN22" s="73">
        <v>5.67</v>
      </c>
      <c r="CO22" s="73">
        <v>0</v>
      </c>
      <c r="CP22" s="73">
        <v>0</v>
      </c>
      <c r="CQ22" s="73">
        <v>0</v>
      </c>
      <c r="CR22" s="73">
        <v>0</v>
      </c>
      <c r="CS22" s="73">
        <v>28.48</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2.8809999999999998</v>
      </c>
      <c r="DT22" s="73">
        <v>10.676</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3.093</v>
      </c>
      <c r="FO22" s="73">
        <v>0</v>
      </c>
      <c r="FP22" s="73">
        <v>0</v>
      </c>
      <c r="FQ22" s="73">
        <v>0</v>
      </c>
      <c r="FR22" s="73">
        <v>0</v>
      </c>
      <c r="FS22" s="73">
        <v>0</v>
      </c>
      <c r="FT22" s="73">
        <v>0</v>
      </c>
      <c r="FU22" s="73">
        <v>0</v>
      </c>
      <c r="FV22" s="73">
        <v>0</v>
      </c>
      <c r="FW22" s="73">
        <v>0</v>
      </c>
      <c r="FX22" s="73">
        <v>0</v>
      </c>
      <c r="FY22" s="73">
        <v>0</v>
      </c>
      <c r="FZ22" s="73">
        <v>0</v>
      </c>
      <c r="GA22" s="73">
        <v>3.367</v>
      </c>
      <c r="GB22" s="73">
        <v>0</v>
      </c>
      <c r="GC22" s="73">
        <v>0</v>
      </c>
      <c r="GD22" s="73">
        <v>0</v>
      </c>
      <c r="GE22" s="73">
        <v>0</v>
      </c>
      <c r="GF22" s="73">
        <v>0</v>
      </c>
      <c r="GG22" s="73">
        <v>0</v>
      </c>
      <c r="GH22" s="73">
        <v>0</v>
      </c>
      <c r="GI22" s="73">
        <v>0</v>
      </c>
      <c r="GJ22" s="73">
        <v>0</v>
      </c>
      <c r="GK22" s="73">
        <v>0</v>
      </c>
      <c r="GL22" s="73">
        <v>0</v>
      </c>
      <c r="GM22" s="73">
        <v>0</v>
      </c>
      <c r="GN22" s="73">
        <v>0</v>
      </c>
      <c r="GO22" s="73">
        <v>5.67</v>
      </c>
      <c r="GP22" s="73">
        <v>0</v>
      </c>
      <c r="GQ22" s="73">
        <v>0</v>
      </c>
      <c r="GR22" s="73">
        <v>0</v>
      </c>
      <c r="GS22" s="73">
        <v>0</v>
      </c>
      <c r="GT22" s="73">
        <v>28.48</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13.557</v>
      </c>
      <c r="HL22" s="73">
        <v>0</v>
      </c>
      <c r="HM22" s="73">
        <v>0</v>
      </c>
      <c r="HN22" s="73">
        <v>0</v>
      </c>
      <c r="HO22" s="73">
        <v>3.093</v>
      </c>
      <c r="HP22" s="73">
        <v>0</v>
      </c>
      <c r="HQ22" s="73">
        <v>3.367</v>
      </c>
      <c r="HR22" s="73">
        <v>0</v>
      </c>
      <c r="HS22" s="73">
        <v>0</v>
      </c>
      <c r="HT22" s="73">
        <v>0</v>
      </c>
      <c r="HU22" s="73">
        <v>0</v>
      </c>
      <c r="HV22" s="73">
        <v>5.67</v>
      </c>
      <c r="HW22" s="73">
        <v>0</v>
      </c>
      <c r="HX22" s="73">
        <v>28.48</v>
      </c>
      <c r="HY22" s="73">
        <v>0</v>
      </c>
      <c r="HZ22" s="73">
        <v>0</v>
      </c>
      <c r="IA22" s="73">
        <v>0</v>
      </c>
      <c r="IB22" s="73">
        <v>0</v>
      </c>
      <c r="IC22" s="73">
        <v>0</v>
      </c>
      <c r="ID22" s="73">
        <v>0</v>
      </c>
      <c r="IE22" s="73">
        <v>0</v>
      </c>
      <c r="IF22" s="73">
        <v>13.557</v>
      </c>
      <c r="IG22" s="73">
        <v>0</v>
      </c>
      <c r="IH22" s="73">
        <v>0</v>
      </c>
      <c r="II22" s="73">
        <v>0</v>
      </c>
      <c r="IJ22" s="73">
        <v>3.093</v>
      </c>
      <c r="IK22" s="73">
        <v>0</v>
      </c>
      <c r="IL22" s="73">
        <v>3.367</v>
      </c>
      <c r="IM22" s="73">
        <v>0</v>
      </c>
      <c r="IN22" s="73">
        <v>0</v>
      </c>
      <c r="IO22" s="73">
        <v>0</v>
      </c>
      <c r="IP22" s="73">
        <v>0</v>
      </c>
      <c r="IQ22" s="73">
        <v>5.67</v>
      </c>
      <c r="IR22" s="73">
        <v>0</v>
      </c>
      <c r="IS22" s="73">
        <v>28.48</v>
      </c>
      <c r="IT22" s="73">
        <v>0</v>
      </c>
      <c r="IU22" s="73">
        <v>0</v>
      </c>
      <c r="IV22" s="74">
        <v>0</v>
      </c>
      <c r="IW22" s="71">
        <v>0</v>
      </c>
      <c r="IX22" s="71">
        <v>0</v>
      </c>
      <c r="IY22" s="71">
        <v>0</v>
      </c>
      <c r="IZ22" s="71">
        <v>0</v>
      </c>
      <c r="JA22" s="71">
        <v>0</v>
      </c>
      <c r="JB22" s="71">
        <v>0</v>
      </c>
      <c r="JC22" s="71">
        <v>0</v>
      </c>
      <c r="JD22" s="71">
        <v>0</v>
      </c>
      <c r="JE22" s="71">
        <v>1</v>
      </c>
      <c r="JF22" s="71">
        <v>1</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1</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1</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1</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1</v>
      </c>
      <c r="RC22" s="71">
        <v>0</v>
      </c>
      <c r="RD22" s="71">
        <v>1</v>
      </c>
      <c r="RE22" s="71">
        <v>0</v>
      </c>
      <c r="RF22" s="71">
        <v>0</v>
      </c>
      <c r="RG22" s="71">
        <v>0</v>
      </c>
      <c r="RH22" s="71">
        <v>0</v>
      </c>
      <c r="RI22" s="71">
        <v>1</v>
      </c>
      <c r="RJ22" s="71">
        <v>0</v>
      </c>
      <c r="RK22" s="71">
        <v>1</v>
      </c>
      <c r="RL22" s="71">
        <v>0</v>
      </c>
      <c r="RM22" s="71">
        <v>0</v>
      </c>
      <c r="RN22" s="71">
        <v>0</v>
      </c>
      <c r="RO22" s="71">
        <v>0</v>
      </c>
      <c r="RP22" s="71">
        <v>0</v>
      </c>
      <c r="RQ22" s="71">
        <v>0</v>
      </c>
      <c r="RR22" s="71">
        <v>0</v>
      </c>
      <c r="RS22" s="71">
        <v>2</v>
      </c>
      <c r="RT22" s="71">
        <v>0</v>
      </c>
      <c r="RU22" s="71">
        <v>0</v>
      </c>
      <c r="RV22" s="71">
        <v>0</v>
      </c>
      <c r="RW22" s="71">
        <v>1</v>
      </c>
      <c r="RX22" s="71">
        <v>0</v>
      </c>
      <c r="RY22" s="71">
        <v>1</v>
      </c>
      <c r="RZ22" s="71">
        <v>0</v>
      </c>
      <c r="SA22" s="71">
        <v>0</v>
      </c>
      <c r="SB22" s="71">
        <v>0</v>
      </c>
      <c r="SC22" s="71">
        <v>0</v>
      </c>
      <c r="SD22" s="71">
        <v>1</v>
      </c>
      <c r="SE22" s="71">
        <v>0</v>
      </c>
      <c r="SF22" s="71">
        <v>1</v>
      </c>
      <c r="SG22" s="71">
        <v>0</v>
      </c>
      <c r="SH22" s="71">
        <v>0</v>
      </c>
    </row>
    <row r="23" spans="1:502">
      <c r="A23" s="16" t="s">
        <v>1752</v>
      </c>
      <c r="B23" s="70">
        <v>15</v>
      </c>
      <c r="C23" s="70">
        <v>15</v>
      </c>
      <c r="D23" s="70">
        <v>1</v>
      </c>
      <c r="E23" s="70">
        <v>2018</v>
      </c>
      <c r="F23" s="70" t="s">
        <v>183</v>
      </c>
      <c r="G23" s="1073" t="s">
        <v>1737</v>
      </c>
      <c r="H23" s="70" t="s">
        <v>1738</v>
      </c>
      <c r="I23" s="1066"/>
      <c r="J23" s="73">
        <v>0</v>
      </c>
      <c r="K23" s="73">
        <v>0</v>
      </c>
      <c r="L23" s="73">
        <v>0</v>
      </c>
      <c r="M23" s="73">
        <v>0</v>
      </c>
      <c r="N23" s="73">
        <v>0</v>
      </c>
      <c r="O23" s="73">
        <v>0</v>
      </c>
      <c r="P23" s="73">
        <v>0</v>
      </c>
      <c r="Q23" s="73">
        <v>0</v>
      </c>
      <c r="R23" s="73">
        <v>2.7679999999999998</v>
      </c>
      <c r="S23" s="73">
        <v>9.0090000000000003</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2.823</v>
      </c>
      <c r="BN23" s="73">
        <v>0</v>
      </c>
      <c r="BO23" s="73">
        <v>0</v>
      </c>
      <c r="BP23" s="73">
        <v>0</v>
      </c>
      <c r="BQ23" s="73">
        <v>0</v>
      </c>
      <c r="BR23" s="73">
        <v>0</v>
      </c>
      <c r="BS23" s="73">
        <v>0</v>
      </c>
      <c r="BT23" s="73">
        <v>0</v>
      </c>
      <c r="BU23" s="73">
        <v>0</v>
      </c>
      <c r="BV23" s="73">
        <v>0</v>
      </c>
      <c r="BW23" s="73">
        <v>0</v>
      </c>
      <c r="BX23" s="73">
        <v>0</v>
      </c>
      <c r="BY23" s="73">
        <v>0</v>
      </c>
      <c r="BZ23" s="73">
        <v>3.1629999999999998</v>
      </c>
      <c r="CA23" s="73">
        <v>0</v>
      </c>
      <c r="CB23" s="73">
        <v>0</v>
      </c>
      <c r="CC23" s="73">
        <v>0</v>
      </c>
      <c r="CD23" s="73">
        <v>0</v>
      </c>
      <c r="CE23" s="73">
        <v>0</v>
      </c>
      <c r="CF23" s="73">
        <v>0</v>
      </c>
      <c r="CG23" s="73">
        <v>0</v>
      </c>
      <c r="CH23" s="73">
        <v>0</v>
      </c>
      <c r="CI23" s="73">
        <v>0</v>
      </c>
      <c r="CJ23" s="73">
        <v>0</v>
      </c>
      <c r="CK23" s="73">
        <v>0</v>
      </c>
      <c r="CL23" s="73">
        <v>0</v>
      </c>
      <c r="CM23" s="73">
        <v>0</v>
      </c>
      <c r="CN23" s="73">
        <v>5.3460000000000001</v>
      </c>
      <c r="CO23" s="73">
        <v>0</v>
      </c>
      <c r="CP23" s="73">
        <v>0</v>
      </c>
      <c r="CQ23" s="73">
        <v>0</v>
      </c>
      <c r="CR23" s="73">
        <v>0</v>
      </c>
      <c r="CS23" s="73">
        <v>19.045999999999999</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2.7679999999999998</v>
      </c>
      <c r="DT23" s="73">
        <v>9.0090000000000003</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2.823</v>
      </c>
      <c r="FO23" s="73">
        <v>0</v>
      </c>
      <c r="FP23" s="73">
        <v>0</v>
      </c>
      <c r="FQ23" s="73">
        <v>0</v>
      </c>
      <c r="FR23" s="73">
        <v>0</v>
      </c>
      <c r="FS23" s="73">
        <v>0</v>
      </c>
      <c r="FT23" s="73">
        <v>0</v>
      </c>
      <c r="FU23" s="73">
        <v>0</v>
      </c>
      <c r="FV23" s="73">
        <v>0</v>
      </c>
      <c r="FW23" s="73">
        <v>0</v>
      </c>
      <c r="FX23" s="73">
        <v>0</v>
      </c>
      <c r="FY23" s="73">
        <v>0</v>
      </c>
      <c r="FZ23" s="73">
        <v>0</v>
      </c>
      <c r="GA23" s="73">
        <v>3.1629999999999998</v>
      </c>
      <c r="GB23" s="73">
        <v>0</v>
      </c>
      <c r="GC23" s="73">
        <v>0</v>
      </c>
      <c r="GD23" s="73">
        <v>0</v>
      </c>
      <c r="GE23" s="73">
        <v>0</v>
      </c>
      <c r="GF23" s="73">
        <v>0</v>
      </c>
      <c r="GG23" s="73">
        <v>0</v>
      </c>
      <c r="GH23" s="73">
        <v>0</v>
      </c>
      <c r="GI23" s="73">
        <v>0</v>
      </c>
      <c r="GJ23" s="73">
        <v>0</v>
      </c>
      <c r="GK23" s="73">
        <v>0</v>
      </c>
      <c r="GL23" s="73">
        <v>0</v>
      </c>
      <c r="GM23" s="73">
        <v>0</v>
      </c>
      <c r="GN23" s="73">
        <v>0</v>
      </c>
      <c r="GO23" s="73">
        <v>5.3460000000000001</v>
      </c>
      <c r="GP23" s="73">
        <v>0</v>
      </c>
      <c r="GQ23" s="73">
        <v>0</v>
      </c>
      <c r="GR23" s="73">
        <v>0</v>
      </c>
      <c r="GS23" s="73">
        <v>0</v>
      </c>
      <c r="GT23" s="73">
        <v>19.045999999999999</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11.776999999999999</v>
      </c>
      <c r="HL23" s="73">
        <v>0</v>
      </c>
      <c r="HM23" s="73">
        <v>0</v>
      </c>
      <c r="HN23" s="73">
        <v>0</v>
      </c>
      <c r="HO23" s="73">
        <v>2.823</v>
      </c>
      <c r="HP23" s="73">
        <v>0</v>
      </c>
      <c r="HQ23" s="73">
        <v>3.1629999999999998</v>
      </c>
      <c r="HR23" s="73">
        <v>0</v>
      </c>
      <c r="HS23" s="73">
        <v>0</v>
      </c>
      <c r="HT23" s="73">
        <v>0</v>
      </c>
      <c r="HU23" s="73">
        <v>0</v>
      </c>
      <c r="HV23" s="73">
        <v>5.3460000000000001</v>
      </c>
      <c r="HW23" s="73">
        <v>0</v>
      </c>
      <c r="HX23" s="73">
        <v>19.045999999999999</v>
      </c>
      <c r="HY23" s="73">
        <v>0</v>
      </c>
      <c r="HZ23" s="73">
        <v>0</v>
      </c>
      <c r="IA23" s="73">
        <v>0</v>
      </c>
      <c r="IB23" s="73">
        <v>0</v>
      </c>
      <c r="IC23" s="73">
        <v>0</v>
      </c>
      <c r="ID23" s="73">
        <v>0</v>
      </c>
      <c r="IE23" s="73">
        <v>0</v>
      </c>
      <c r="IF23" s="73">
        <v>11.776999999999999</v>
      </c>
      <c r="IG23" s="73">
        <v>0</v>
      </c>
      <c r="IH23" s="73">
        <v>0</v>
      </c>
      <c r="II23" s="73">
        <v>0</v>
      </c>
      <c r="IJ23" s="73">
        <v>2.823</v>
      </c>
      <c r="IK23" s="73">
        <v>0</v>
      </c>
      <c r="IL23" s="73">
        <v>3.1629999999999998</v>
      </c>
      <c r="IM23" s="73">
        <v>0</v>
      </c>
      <c r="IN23" s="73">
        <v>0</v>
      </c>
      <c r="IO23" s="73">
        <v>0</v>
      </c>
      <c r="IP23" s="73">
        <v>0</v>
      </c>
      <c r="IQ23" s="73">
        <v>5.3460000000000001</v>
      </c>
      <c r="IR23" s="73">
        <v>0</v>
      </c>
      <c r="IS23" s="73">
        <v>19.045999999999999</v>
      </c>
      <c r="IT23" s="73">
        <v>0</v>
      </c>
      <c r="IU23" s="73">
        <v>0</v>
      </c>
      <c r="IV23" s="74">
        <v>0</v>
      </c>
      <c r="IW23" s="71">
        <v>0</v>
      </c>
      <c r="IX23" s="71">
        <v>0</v>
      </c>
      <c r="IY23" s="71">
        <v>0</v>
      </c>
      <c r="IZ23" s="71">
        <v>0</v>
      </c>
      <c r="JA23" s="71">
        <v>0</v>
      </c>
      <c r="JB23" s="71">
        <v>0</v>
      </c>
      <c r="JC23" s="71">
        <v>0</v>
      </c>
      <c r="JD23" s="71">
        <v>0</v>
      </c>
      <c r="JE23" s="71">
        <v>1</v>
      </c>
      <c r="JF23" s="71">
        <v>1</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1</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1</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1</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0</v>
      </c>
      <c r="RA23" s="71">
        <v>0</v>
      </c>
      <c r="RB23" s="71">
        <v>1</v>
      </c>
      <c r="RC23" s="71">
        <v>0</v>
      </c>
      <c r="RD23" s="71">
        <v>1</v>
      </c>
      <c r="RE23" s="71">
        <v>0</v>
      </c>
      <c r="RF23" s="71">
        <v>0</v>
      </c>
      <c r="RG23" s="71">
        <v>0</v>
      </c>
      <c r="RH23" s="71">
        <v>0</v>
      </c>
      <c r="RI23" s="71">
        <v>1</v>
      </c>
      <c r="RJ23" s="71">
        <v>0</v>
      </c>
      <c r="RK23" s="71">
        <v>1</v>
      </c>
      <c r="RL23" s="71">
        <v>0</v>
      </c>
      <c r="RM23" s="71">
        <v>0</v>
      </c>
      <c r="RN23" s="71">
        <v>0</v>
      </c>
      <c r="RO23" s="71">
        <v>0</v>
      </c>
      <c r="RP23" s="71">
        <v>0</v>
      </c>
      <c r="RQ23" s="71">
        <v>0</v>
      </c>
      <c r="RR23" s="71">
        <v>0</v>
      </c>
      <c r="RS23" s="71">
        <v>2</v>
      </c>
      <c r="RT23" s="71">
        <v>0</v>
      </c>
      <c r="RU23" s="71">
        <v>0</v>
      </c>
      <c r="RV23" s="71">
        <v>0</v>
      </c>
      <c r="RW23" s="71">
        <v>1</v>
      </c>
      <c r="RX23" s="71">
        <v>0</v>
      </c>
      <c r="RY23" s="71">
        <v>1</v>
      </c>
      <c r="RZ23" s="71">
        <v>0</v>
      </c>
      <c r="SA23" s="71">
        <v>0</v>
      </c>
      <c r="SB23" s="71">
        <v>0</v>
      </c>
      <c r="SC23" s="71">
        <v>0</v>
      </c>
      <c r="SD23" s="71">
        <v>1</v>
      </c>
      <c r="SE23" s="71">
        <v>0</v>
      </c>
      <c r="SF23" s="71">
        <v>1</v>
      </c>
      <c r="SG23" s="71">
        <v>0</v>
      </c>
      <c r="SH23" s="71">
        <v>0</v>
      </c>
    </row>
    <row r="24" spans="1:502">
      <c r="A24" s="16" t="s">
        <v>1753</v>
      </c>
      <c r="B24" s="70">
        <v>16</v>
      </c>
      <c r="C24" s="70">
        <v>16</v>
      </c>
      <c r="D24" s="70">
        <v>1</v>
      </c>
      <c r="E24" s="70">
        <v>2019</v>
      </c>
      <c r="F24" s="70" t="s">
        <v>158</v>
      </c>
      <c r="G24" s="1073" t="s">
        <v>1737</v>
      </c>
      <c r="H24" s="70" t="s">
        <v>1738</v>
      </c>
      <c r="I24" s="1066"/>
      <c r="J24" s="73">
        <v>0</v>
      </c>
      <c r="K24" s="73">
        <v>0</v>
      </c>
      <c r="L24" s="73">
        <v>0</v>
      </c>
      <c r="M24" s="73">
        <v>0</v>
      </c>
      <c r="N24" s="73">
        <v>0</v>
      </c>
      <c r="O24" s="73">
        <v>0</v>
      </c>
      <c r="P24" s="73">
        <v>0</v>
      </c>
      <c r="Q24" s="73">
        <v>0</v>
      </c>
      <c r="R24" s="73">
        <v>2.226</v>
      </c>
      <c r="S24" s="73">
        <v>7.0019999999999998</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2.1160000000000001</v>
      </c>
      <c r="BN24" s="73">
        <v>0</v>
      </c>
      <c r="BO24" s="73">
        <v>0</v>
      </c>
      <c r="BP24" s="73">
        <v>0</v>
      </c>
      <c r="BQ24" s="73">
        <v>0</v>
      </c>
      <c r="BR24" s="73">
        <v>0</v>
      </c>
      <c r="BS24" s="73">
        <v>0</v>
      </c>
      <c r="BT24" s="73">
        <v>0</v>
      </c>
      <c r="BU24" s="73">
        <v>0</v>
      </c>
      <c r="BV24" s="73">
        <v>0</v>
      </c>
      <c r="BW24" s="73">
        <v>0</v>
      </c>
      <c r="BX24" s="73">
        <v>0</v>
      </c>
      <c r="BY24" s="73">
        <v>0</v>
      </c>
      <c r="BZ24" s="73">
        <v>2.0430000000000001</v>
      </c>
      <c r="CA24" s="73">
        <v>0</v>
      </c>
      <c r="CB24" s="73">
        <v>0</v>
      </c>
      <c r="CC24" s="73">
        <v>0</v>
      </c>
      <c r="CD24" s="73">
        <v>0</v>
      </c>
      <c r="CE24" s="73">
        <v>0</v>
      </c>
      <c r="CF24" s="73">
        <v>0</v>
      </c>
      <c r="CG24" s="73">
        <v>0</v>
      </c>
      <c r="CH24" s="73">
        <v>0</v>
      </c>
      <c r="CI24" s="73">
        <v>0</v>
      </c>
      <c r="CJ24" s="73">
        <v>0</v>
      </c>
      <c r="CK24" s="73">
        <v>0</v>
      </c>
      <c r="CL24" s="73">
        <v>0</v>
      </c>
      <c r="CM24" s="73">
        <v>0</v>
      </c>
      <c r="CN24" s="73">
        <v>4.3239999999999998</v>
      </c>
      <c r="CO24" s="73">
        <v>0</v>
      </c>
      <c r="CP24" s="73">
        <v>0</v>
      </c>
      <c r="CQ24" s="73">
        <v>0</v>
      </c>
      <c r="CR24" s="73">
        <v>0</v>
      </c>
      <c r="CS24" s="73">
        <v>29.184000000000001</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2.226</v>
      </c>
      <c r="DT24" s="73">
        <v>7.0019999999999998</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2.1160000000000001</v>
      </c>
      <c r="FO24" s="73">
        <v>0</v>
      </c>
      <c r="FP24" s="73">
        <v>0</v>
      </c>
      <c r="FQ24" s="73">
        <v>0</v>
      </c>
      <c r="FR24" s="73">
        <v>0</v>
      </c>
      <c r="FS24" s="73">
        <v>0</v>
      </c>
      <c r="FT24" s="73">
        <v>0</v>
      </c>
      <c r="FU24" s="73">
        <v>0</v>
      </c>
      <c r="FV24" s="73">
        <v>0</v>
      </c>
      <c r="FW24" s="73">
        <v>0</v>
      </c>
      <c r="FX24" s="73">
        <v>0</v>
      </c>
      <c r="FY24" s="73">
        <v>0</v>
      </c>
      <c r="FZ24" s="73">
        <v>0</v>
      </c>
      <c r="GA24" s="73">
        <v>2.0430000000000001</v>
      </c>
      <c r="GB24" s="73">
        <v>0</v>
      </c>
      <c r="GC24" s="73">
        <v>0</v>
      </c>
      <c r="GD24" s="73">
        <v>0</v>
      </c>
      <c r="GE24" s="73">
        <v>0</v>
      </c>
      <c r="GF24" s="73">
        <v>0</v>
      </c>
      <c r="GG24" s="73">
        <v>0</v>
      </c>
      <c r="GH24" s="73">
        <v>0</v>
      </c>
      <c r="GI24" s="73">
        <v>0</v>
      </c>
      <c r="GJ24" s="73">
        <v>0</v>
      </c>
      <c r="GK24" s="73">
        <v>0</v>
      </c>
      <c r="GL24" s="73">
        <v>0</v>
      </c>
      <c r="GM24" s="73">
        <v>0</v>
      </c>
      <c r="GN24" s="73">
        <v>0</v>
      </c>
      <c r="GO24" s="73">
        <v>4.3239999999999998</v>
      </c>
      <c r="GP24" s="73">
        <v>0</v>
      </c>
      <c r="GQ24" s="73">
        <v>0</v>
      </c>
      <c r="GR24" s="73">
        <v>0</v>
      </c>
      <c r="GS24" s="73">
        <v>0</v>
      </c>
      <c r="GT24" s="73">
        <v>29.184000000000001</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9.2279999999999998</v>
      </c>
      <c r="HL24" s="73">
        <v>0</v>
      </c>
      <c r="HM24" s="73">
        <v>0</v>
      </c>
      <c r="HN24" s="73">
        <v>0</v>
      </c>
      <c r="HO24" s="73">
        <v>2.1160000000000001</v>
      </c>
      <c r="HP24" s="73">
        <v>0</v>
      </c>
      <c r="HQ24" s="73">
        <v>2.0430000000000001</v>
      </c>
      <c r="HR24" s="73">
        <v>0</v>
      </c>
      <c r="HS24" s="73">
        <v>0</v>
      </c>
      <c r="HT24" s="73">
        <v>0</v>
      </c>
      <c r="HU24" s="73">
        <v>0</v>
      </c>
      <c r="HV24" s="73">
        <v>4.3239999999999998</v>
      </c>
      <c r="HW24" s="73">
        <v>0</v>
      </c>
      <c r="HX24" s="73">
        <v>29.184000000000001</v>
      </c>
      <c r="HY24" s="73">
        <v>0</v>
      </c>
      <c r="HZ24" s="73">
        <v>0</v>
      </c>
      <c r="IA24" s="73">
        <v>0</v>
      </c>
      <c r="IB24" s="73">
        <v>0</v>
      </c>
      <c r="IC24" s="73">
        <v>0</v>
      </c>
      <c r="ID24" s="73">
        <v>0</v>
      </c>
      <c r="IE24" s="73">
        <v>0</v>
      </c>
      <c r="IF24" s="73">
        <v>9.2279999999999998</v>
      </c>
      <c r="IG24" s="73">
        <v>0</v>
      </c>
      <c r="IH24" s="73">
        <v>0</v>
      </c>
      <c r="II24" s="73">
        <v>0</v>
      </c>
      <c r="IJ24" s="73">
        <v>2.1160000000000001</v>
      </c>
      <c r="IK24" s="73">
        <v>0</v>
      </c>
      <c r="IL24" s="73">
        <v>2.0430000000000001</v>
      </c>
      <c r="IM24" s="73">
        <v>0</v>
      </c>
      <c r="IN24" s="73">
        <v>0</v>
      </c>
      <c r="IO24" s="73">
        <v>0</v>
      </c>
      <c r="IP24" s="73">
        <v>0</v>
      </c>
      <c r="IQ24" s="73">
        <v>4.3239999999999998</v>
      </c>
      <c r="IR24" s="73">
        <v>0</v>
      </c>
      <c r="IS24" s="73">
        <v>29.184000000000001</v>
      </c>
      <c r="IT24" s="73">
        <v>0</v>
      </c>
      <c r="IU24" s="73">
        <v>0</v>
      </c>
      <c r="IV24" s="74">
        <v>0</v>
      </c>
      <c r="IW24" s="71">
        <v>0</v>
      </c>
      <c r="IX24" s="71">
        <v>0</v>
      </c>
      <c r="IY24" s="71">
        <v>0</v>
      </c>
      <c r="IZ24" s="71">
        <v>0</v>
      </c>
      <c r="JA24" s="71">
        <v>0</v>
      </c>
      <c r="JB24" s="71">
        <v>0</v>
      </c>
      <c r="JC24" s="71">
        <v>0</v>
      </c>
      <c r="JD24" s="71">
        <v>0</v>
      </c>
      <c r="JE24" s="71">
        <v>1</v>
      </c>
      <c r="JF24" s="71">
        <v>1</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1</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1</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1</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0</v>
      </c>
      <c r="QZ24" s="71">
        <v>0</v>
      </c>
      <c r="RA24" s="71">
        <v>0</v>
      </c>
      <c r="RB24" s="71">
        <v>1</v>
      </c>
      <c r="RC24" s="71">
        <v>0</v>
      </c>
      <c r="RD24" s="71">
        <v>1</v>
      </c>
      <c r="RE24" s="71">
        <v>0</v>
      </c>
      <c r="RF24" s="71">
        <v>0</v>
      </c>
      <c r="RG24" s="71">
        <v>0</v>
      </c>
      <c r="RH24" s="71">
        <v>0</v>
      </c>
      <c r="RI24" s="71">
        <v>1</v>
      </c>
      <c r="RJ24" s="71">
        <v>0</v>
      </c>
      <c r="RK24" s="71">
        <v>1</v>
      </c>
      <c r="RL24" s="71">
        <v>0</v>
      </c>
      <c r="RM24" s="71">
        <v>0</v>
      </c>
      <c r="RN24" s="71">
        <v>0</v>
      </c>
      <c r="RO24" s="71">
        <v>0</v>
      </c>
      <c r="RP24" s="71">
        <v>0</v>
      </c>
      <c r="RQ24" s="71">
        <v>0</v>
      </c>
      <c r="RR24" s="71">
        <v>0</v>
      </c>
      <c r="RS24" s="71">
        <v>2</v>
      </c>
      <c r="RT24" s="71">
        <v>0</v>
      </c>
      <c r="RU24" s="71">
        <v>0</v>
      </c>
      <c r="RV24" s="71">
        <v>0</v>
      </c>
      <c r="RW24" s="71">
        <v>1</v>
      </c>
      <c r="RX24" s="71">
        <v>0</v>
      </c>
      <c r="RY24" s="71">
        <v>1</v>
      </c>
      <c r="RZ24" s="71">
        <v>0</v>
      </c>
      <c r="SA24" s="71">
        <v>0</v>
      </c>
      <c r="SB24" s="71">
        <v>0</v>
      </c>
      <c r="SC24" s="71">
        <v>0</v>
      </c>
      <c r="SD24" s="71">
        <v>1</v>
      </c>
      <c r="SE24" s="71">
        <v>0</v>
      </c>
      <c r="SF24" s="71">
        <v>1</v>
      </c>
      <c r="SG24" s="71">
        <v>0</v>
      </c>
      <c r="SH24" s="71">
        <v>0</v>
      </c>
    </row>
    <row r="25" spans="1:502">
      <c r="A25" s="16" t="s">
        <v>1754</v>
      </c>
      <c r="B25" s="70">
        <v>17</v>
      </c>
      <c r="C25" s="70">
        <v>17</v>
      </c>
      <c r="D25" s="70">
        <v>1</v>
      </c>
      <c r="E25" s="70">
        <v>2020</v>
      </c>
      <c r="F25" s="70" t="s">
        <v>159</v>
      </c>
      <c r="G25" s="1073" t="s">
        <v>1737</v>
      </c>
      <c r="H25" s="70" t="s">
        <v>1738</v>
      </c>
      <c r="I25" s="1066"/>
      <c r="J25" s="73">
        <v>0</v>
      </c>
      <c r="K25" s="73">
        <v>0</v>
      </c>
      <c r="L25" s="73">
        <v>0</v>
      </c>
      <c r="M25" s="73">
        <v>0</v>
      </c>
      <c r="N25" s="73">
        <v>0</v>
      </c>
      <c r="O25" s="73">
        <v>0</v>
      </c>
      <c r="P25" s="73">
        <v>0</v>
      </c>
      <c r="Q25" s="73">
        <v>0</v>
      </c>
      <c r="R25" s="73">
        <v>2.4500000000000002</v>
      </c>
      <c r="S25" s="73">
        <v>8.4849999999999994</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2.0569999999999999</v>
      </c>
      <c r="BN25" s="73">
        <v>0</v>
      </c>
      <c r="BO25" s="73">
        <v>0</v>
      </c>
      <c r="BP25" s="73">
        <v>0</v>
      </c>
      <c r="BQ25" s="73">
        <v>0</v>
      </c>
      <c r="BR25" s="73">
        <v>0</v>
      </c>
      <c r="BS25" s="73">
        <v>0</v>
      </c>
      <c r="BT25" s="73">
        <v>0</v>
      </c>
      <c r="BU25" s="73">
        <v>0</v>
      </c>
      <c r="BV25" s="73">
        <v>0</v>
      </c>
      <c r="BW25" s="73">
        <v>0</v>
      </c>
      <c r="BX25" s="73">
        <v>0</v>
      </c>
      <c r="BY25" s="73">
        <v>0</v>
      </c>
      <c r="BZ25" s="73">
        <v>2.2269999999999999</v>
      </c>
      <c r="CA25" s="73">
        <v>0</v>
      </c>
      <c r="CB25" s="73">
        <v>0</v>
      </c>
      <c r="CC25" s="73">
        <v>0</v>
      </c>
      <c r="CD25" s="73">
        <v>0</v>
      </c>
      <c r="CE25" s="73">
        <v>0</v>
      </c>
      <c r="CF25" s="73">
        <v>0</v>
      </c>
      <c r="CG25" s="73">
        <v>0</v>
      </c>
      <c r="CH25" s="73">
        <v>0</v>
      </c>
      <c r="CI25" s="73">
        <v>0</v>
      </c>
      <c r="CJ25" s="73">
        <v>0</v>
      </c>
      <c r="CK25" s="73">
        <v>0</v>
      </c>
      <c r="CL25" s="73">
        <v>0</v>
      </c>
      <c r="CM25" s="73">
        <v>0</v>
      </c>
      <c r="CN25" s="73">
        <v>4.5309999999999997</v>
      </c>
      <c r="CO25" s="73">
        <v>0</v>
      </c>
      <c r="CP25" s="73">
        <v>0</v>
      </c>
      <c r="CQ25" s="73">
        <v>0</v>
      </c>
      <c r="CR25" s="73">
        <v>0</v>
      </c>
      <c r="CS25" s="73">
        <v>27.448</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2.4500000000000002</v>
      </c>
      <c r="DT25" s="73">
        <v>8.4849999999999994</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2.0569999999999999</v>
      </c>
      <c r="FO25" s="73">
        <v>0</v>
      </c>
      <c r="FP25" s="73">
        <v>0</v>
      </c>
      <c r="FQ25" s="73">
        <v>0</v>
      </c>
      <c r="FR25" s="73">
        <v>0</v>
      </c>
      <c r="FS25" s="73">
        <v>0</v>
      </c>
      <c r="FT25" s="73">
        <v>0</v>
      </c>
      <c r="FU25" s="73">
        <v>0</v>
      </c>
      <c r="FV25" s="73">
        <v>0</v>
      </c>
      <c r="FW25" s="73">
        <v>0</v>
      </c>
      <c r="FX25" s="73">
        <v>0</v>
      </c>
      <c r="FY25" s="73">
        <v>0</v>
      </c>
      <c r="FZ25" s="73">
        <v>0</v>
      </c>
      <c r="GA25" s="73">
        <v>2.2269999999999999</v>
      </c>
      <c r="GB25" s="73">
        <v>0</v>
      </c>
      <c r="GC25" s="73">
        <v>0</v>
      </c>
      <c r="GD25" s="73">
        <v>0</v>
      </c>
      <c r="GE25" s="73">
        <v>0</v>
      </c>
      <c r="GF25" s="73">
        <v>0</v>
      </c>
      <c r="GG25" s="73">
        <v>0</v>
      </c>
      <c r="GH25" s="73">
        <v>0</v>
      </c>
      <c r="GI25" s="73">
        <v>0</v>
      </c>
      <c r="GJ25" s="73">
        <v>0</v>
      </c>
      <c r="GK25" s="73">
        <v>0</v>
      </c>
      <c r="GL25" s="73">
        <v>0</v>
      </c>
      <c r="GM25" s="73">
        <v>0</v>
      </c>
      <c r="GN25" s="73">
        <v>0</v>
      </c>
      <c r="GO25" s="73">
        <v>4.5309999999999997</v>
      </c>
      <c r="GP25" s="73">
        <v>0</v>
      </c>
      <c r="GQ25" s="73">
        <v>0</v>
      </c>
      <c r="GR25" s="73">
        <v>0</v>
      </c>
      <c r="GS25" s="73">
        <v>0</v>
      </c>
      <c r="GT25" s="73">
        <v>27.448</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10.935</v>
      </c>
      <c r="HL25" s="73">
        <v>0</v>
      </c>
      <c r="HM25" s="73">
        <v>0</v>
      </c>
      <c r="HN25" s="73">
        <v>0</v>
      </c>
      <c r="HO25" s="73">
        <v>2.0569999999999999</v>
      </c>
      <c r="HP25" s="73">
        <v>0</v>
      </c>
      <c r="HQ25" s="73">
        <v>2.2269999999999999</v>
      </c>
      <c r="HR25" s="73">
        <v>0</v>
      </c>
      <c r="HS25" s="73">
        <v>0</v>
      </c>
      <c r="HT25" s="73">
        <v>0</v>
      </c>
      <c r="HU25" s="73">
        <v>0</v>
      </c>
      <c r="HV25" s="73">
        <v>4.5309999999999997</v>
      </c>
      <c r="HW25" s="73">
        <v>0</v>
      </c>
      <c r="HX25" s="73">
        <v>27.448</v>
      </c>
      <c r="HY25" s="73">
        <v>0</v>
      </c>
      <c r="HZ25" s="73">
        <v>0</v>
      </c>
      <c r="IA25" s="73">
        <v>0</v>
      </c>
      <c r="IB25" s="73">
        <v>0</v>
      </c>
      <c r="IC25" s="73">
        <v>0</v>
      </c>
      <c r="ID25" s="73">
        <v>0</v>
      </c>
      <c r="IE25" s="73">
        <v>0</v>
      </c>
      <c r="IF25" s="73">
        <v>10.935</v>
      </c>
      <c r="IG25" s="73">
        <v>0</v>
      </c>
      <c r="IH25" s="73">
        <v>0</v>
      </c>
      <c r="II25" s="73">
        <v>0</v>
      </c>
      <c r="IJ25" s="73">
        <v>2.0569999999999999</v>
      </c>
      <c r="IK25" s="73">
        <v>0</v>
      </c>
      <c r="IL25" s="73">
        <v>2.2269999999999999</v>
      </c>
      <c r="IM25" s="73">
        <v>0</v>
      </c>
      <c r="IN25" s="73">
        <v>0</v>
      </c>
      <c r="IO25" s="73">
        <v>0</v>
      </c>
      <c r="IP25" s="73">
        <v>0</v>
      </c>
      <c r="IQ25" s="73">
        <v>4.5309999999999997</v>
      </c>
      <c r="IR25" s="73">
        <v>0</v>
      </c>
      <c r="IS25" s="73">
        <v>27.448</v>
      </c>
      <c r="IT25" s="73">
        <v>0</v>
      </c>
      <c r="IU25" s="73">
        <v>0</v>
      </c>
      <c r="IV25" s="74">
        <v>0</v>
      </c>
      <c r="IW25" s="71">
        <v>0</v>
      </c>
      <c r="IX25" s="71">
        <v>0</v>
      </c>
      <c r="IY25" s="71">
        <v>0</v>
      </c>
      <c r="IZ25" s="71">
        <v>0</v>
      </c>
      <c r="JA25" s="71">
        <v>0</v>
      </c>
      <c r="JB25" s="71">
        <v>0</v>
      </c>
      <c r="JC25" s="71">
        <v>0</v>
      </c>
      <c r="JD25" s="71">
        <v>0</v>
      </c>
      <c r="JE25" s="71">
        <v>1</v>
      </c>
      <c r="JF25" s="71">
        <v>1</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1</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1</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1</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0</v>
      </c>
      <c r="QZ25" s="71">
        <v>0</v>
      </c>
      <c r="RA25" s="71">
        <v>0</v>
      </c>
      <c r="RB25" s="71">
        <v>1</v>
      </c>
      <c r="RC25" s="71">
        <v>0</v>
      </c>
      <c r="RD25" s="71">
        <v>1</v>
      </c>
      <c r="RE25" s="71">
        <v>0</v>
      </c>
      <c r="RF25" s="71">
        <v>0</v>
      </c>
      <c r="RG25" s="71">
        <v>0</v>
      </c>
      <c r="RH25" s="71">
        <v>0</v>
      </c>
      <c r="RI25" s="71">
        <v>1</v>
      </c>
      <c r="RJ25" s="71">
        <v>0</v>
      </c>
      <c r="RK25" s="71">
        <v>1</v>
      </c>
      <c r="RL25" s="71">
        <v>0</v>
      </c>
      <c r="RM25" s="71">
        <v>0</v>
      </c>
      <c r="RN25" s="71">
        <v>0</v>
      </c>
      <c r="RO25" s="71">
        <v>0</v>
      </c>
      <c r="RP25" s="71">
        <v>0</v>
      </c>
      <c r="RQ25" s="71">
        <v>0</v>
      </c>
      <c r="RR25" s="71">
        <v>0</v>
      </c>
      <c r="RS25" s="71">
        <v>2</v>
      </c>
      <c r="RT25" s="71">
        <v>0</v>
      </c>
      <c r="RU25" s="71">
        <v>0</v>
      </c>
      <c r="RV25" s="71">
        <v>0</v>
      </c>
      <c r="RW25" s="71">
        <v>1</v>
      </c>
      <c r="RX25" s="71">
        <v>0</v>
      </c>
      <c r="RY25" s="71">
        <v>1</v>
      </c>
      <c r="RZ25" s="71">
        <v>0</v>
      </c>
      <c r="SA25" s="71">
        <v>0</v>
      </c>
      <c r="SB25" s="71">
        <v>0</v>
      </c>
      <c r="SC25" s="71">
        <v>0</v>
      </c>
      <c r="SD25" s="71">
        <v>1</v>
      </c>
      <c r="SE25" s="71">
        <v>0</v>
      </c>
      <c r="SF25" s="71">
        <v>1</v>
      </c>
      <c r="SG25" s="71">
        <v>0</v>
      </c>
      <c r="SH25" s="71">
        <v>0</v>
      </c>
    </row>
    <row r="26" spans="1:502">
      <c r="A26" s="16" t="s">
        <v>1755</v>
      </c>
      <c r="B26" s="70">
        <v>18</v>
      </c>
      <c r="C26" s="70">
        <v>18</v>
      </c>
      <c r="D26" s="70">
        <v>1</v>
      </c>
      <c r="E26" s="70">
        <v>2021</v>
      </c>
      <c r="F26" s="70" t="s">
        <v>160</v>
      </c>
      <c r="G26" s="1073" t="s">
        <v>1737</v>
      </c>
      <c r="H26" s="70" t="s">
        <v>1738</v>
      </c>
      <c r="I26" s="1066"/>
      <c r="J26" s="73">
        <v>0</v>
      </c>
      <c r="K26" s="73">
        <v>0</v>
      </c>
      <c r="L26" s="73">
        <v>0</v>
      </c>
      <c r="M26" s="73">
        <v>0</v>
      </c>
      <c r="N26" s="73">
        <v>0</v>
      </c>
      <c r="O26" s="73">
        <v>0</v>
      </c>
      <c r="P26" s="73">
        <v>0</v>
      </c>
      <c r="Q26" s="73">
        <v>0</v>
      </c>
      <c r="R26" s="73">
        <v>2.5350000000000001</v>
      </c>
      <c r="S26" s="73">
        <v>6.0110000000000001</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2.2429999999999999</v>
      </c>
      <c r="BN26" s="73">
        <v>0</v>
      </c>
      <c r="BO26" s="73">
        <v>0</v>
      </c>
      <c r="BP26" s="73">
        <v>0</v>
      </c>
      <c r="BQ26" s="73">
        <v>0</v>
      </c>
      <c r="BR26" s="73">
        <v>0</v>
      </c>
      <c r="BS26" s="73">
        <v>0</v>
      </c>
      <c r="BT26" s="73">
        <v>0</v>
      </c>
      <c r="BU26" s="73">
        <v>0</v>
      </c>
      <c r="BV26" s="73">
        <v>0</v>
      </c>
      <c r="BW26" s="73">
        <v>0</v>
      </c>
      <c r="BX26" s="73">
        <v>0</v>
      </c>
      <c r="BY26" s="73">
        <v>0</v>
      </c>
      <c r="BZ26" s="73">
        <v>2.548</v>
      </c>
      <c r="CA26" s="73">
        <v>0</v>
      </c>
      <c r="CB26" s="73">
        <v>0</v>
      </c>
      <c r="CC26" s="73">
        <v>0</v>
      </c>
      <c r="CD26" s="73">
        <v>0</v>
      </c>
      <c r="CE26" s="73">
        <v>0</v>
      </c>
      <c r="CF26" s="73">
        <v>0</v>
      </c>
      <c r="CG26" s="73">
        <v>0</v>
      </c>
      <c r="CH26" s="73">
        <v>0</v>
      </c>
      <c r="CI26" s="73">
        <v>0</v>
      </c>
      <c r="CJ26" s="73">
        <v>0</v>
      </c>
      <c r="CK26" s="73">
        <v>0</v>
      </c>
      <c r="CL26" s="73">
        <v>0</v>
      </c>
      <c r="CM26" s="73">
        <v>0</v>
      </c>
      <c r="CN26" s="73">
        <v>4.8</v>
      </c>
      <c r="CO26" s="73">
        <v>0</v>
      </c>
      <c r="CP26" s="73">
        <v>0</v>
      </c>
      <c r="CQ26" s="73">
        <v>0</v>
      </c>
      <c r="CR26" s="73">
        <v>0</v>
      </c>
      <c r="CS26" s="73">
        <v>28.876999999999999</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2.5350000000000001</v>
      </c>
      <c r="DT26" s="73">
        <v>6.0110000000000001</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2.2429999999999999</v>
      </c>
      <c r="FO26" s="73">
        <v>0</v>
      </c>
      <c r="FP26" s="73">
        <v>0</v>
      </c>
      <c r="FQ26" s="73">
        <v>0</v>
      </c>
      <c r="FR26" s="73">
        <v>0</v>
      </c>
      <c r="FS26" s="73">
        <v>0</v>
      </c>
      <c r="FT26" s="73">
        <v>0</v>
      </c>
      <c r="FU26" s="73">
        <v>0</v>
      </c>
      <c r="FV26" s="73">
        <v>0</v>
      </c>
      <c r="FW26" s="73">
        <v>0</v>
      </c>
      <c r="FX26" s="73">
        <v>0</v>
      </c>
      <c r="FY26" s="73">
        <v>0</v>
      </c>
      <c r="FZ26" s="73">
        <v>0</v>
      </c>
      <c r="GA26" s="73">
        <v>2.548</v>
      </c>
      <c r="GB26" s="73">
        <v>0</v>
      </c>
      <c r="GC26" s="73">
        <v>0</v>
      </c>
      <c r="GD26" s="73">
        <v>0</v>
      </c>
      <c r="GE26" s="73">
        <v>0</v>
      </c>
      <c r="GF26" s="73">
        <v>0</v>
      </c>
      <c r="GG26" s="73">
        <v>0</v>
      </c>
      <c r="GH26" s="73">
        <v>0</v>
      </c>
      <c r="GI26" s="73">
        <v>0</v>
      </c>
      <c r="GJ26" s="73">
        <v>0</v>
      </c>
      <c r="GK26" s="73">
        <v>0</v>
      </c>
      <c r="GL26" s="73">
        <v>0</v>
      </c>
      <c r="GM26" s="73">
        <v>0</v>
      </c>
      <c r="GN26" s="73">
        <v>0</v>
      </c>
      <c r="GO26" s="73">
        <v>4.8</v>
      </c>
      <c r="GP26" s="73">
        <v>0</v>
      </c>
      <c r="GQ26" s="73">
        <v>0</v>
      </c>
      <c r="GR26" s="73">
        <v>0</v>
      </c>
      <c r="GS26" s="73">
        <v>0</v>
      </c>
      <c r="GT26" s="73">
        <v>28.876999999999999</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8.5459999999999994</v>
      </c>
      <c r="HL26" s="73">
        <v>0</v>
      </c>
      <c r="HM26" s="73">
        <v>0</v>
      </c>
      <c r="HN26" s="73">
        <v>0</v>
      </c>
      <c r="HO26" s="73">
        <v>2.2429999999999999</v>
      </c>
      <c r="HP26" s="73">
        <v>0</v>
      </c>
      <c r="HQ26" s="73">
        <v>2.548</v>
      </c>
      <c r="HR26" s="73">
        <v>0</v>
      </c>
      <c r="HS26" s="73">
        <v>0</v>
      </c>
      <c r="HT26" s="73">
        <v>0</v>
      </c>
      <c r="HU26" s="73">
        <v>0</v>
      </c>
      <c r="HV26" s="73">
        <v>4.8</v>
      </c>
      <c r="HW26" s="73">
        <v>0</v>
      </c>
      <c r="HX26" s="73">
        <v>28.876999999999999</v>
      </c>
      <c r="HY26" s="73">
        <v>0</v>
      </c>
      <c r="HZ26" s="73">
        <v>0</v>
      </c>
      <c r="IA26" s="73">
        <v>0</v>
      </c>
      <c r="IB26" s="73">
        <v>0</v>
      </c>
      <c r="IC26" s="73">
        <v>0</v>
      </c>
      <c r="ID26" s="73">
        <v>0</v>
      </c>
      <c r="IE26" s="73">
        <v>0</v>
      </c>
      <c r="IF26" s="73">
        <v>8.5459999999999994</v>
      </c>
      <c r="IG26" s="73">
        <v>0</v>
      </c>
      <c r="IH26" s="73">
        <v>0</v>
      </c>
      <c r="II26" s="73">
        <v>0</v>
      </c>
      <c r="IJ26" s="73">
        <v>2.2429999999999999</v>
      </c>
      <c r="IK26" s="73">
        <v>0</v>
      </c>
      <c r="IL26" s="73">
        <v>2.548</v>
      </c>
      <c r="IM26" s="73">
        <v>0</v>
      </c>
      <c r="IN26" s="73">
        <v>0</v>
      </c>
      <c r="IO26" s="73">
        <v>0</v>
      </c>
      <c r="IP26" s="73">
        <v>0</v>
      </c>
      <c r="IQ26" s="73">
        <v>4.8</v>
      </c>
      <c r="IR26" s="73">
        <v>0</v>
      </c>
      <c r="IS26" s="73">
        <v>28.876999999999999</v>
      </c>
      <c r="IT26" s="73">
        <v>0</v>
      </c>
      <c r="IU26" s="73">
        <v>0</v>
      </c>
      <c r="IV26" s="74">
        <v>0</v>
      </c>
      <c r="IW26" s="71">
        <v>0</v>
      </c>
      <c r="IX26" s="71">
        <v>0</v>
      </c>
      <c r="IY26" s="71">
        <v>0</v>
      </c>
      <c r="IZ26" s="71">
        <v>0</v>
      </c>
      <c r="JA26" s="71">
        <v>0</v>
      </c>
      <c r="JB26" s="71">
        <v>0</v>
      </c>
      <c r="JC26" s="71">
        <v>0</v>
      </c>
      <c r="JD26" s="71">
        <v>0</v>
      </c>
      <c r="JE26" s="71">
        <v>1</v>
      </c>
      <c r="JF26" s="71">
        <v>1</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1</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1</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1</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v>
      </c>
      <c r="QY26" s="71">
        <v>0</v>
      </c>
      <c r="QZ26" s="71">
        <v>0</v>
      </c>
      <c r="RA26" s="71">
        <v>0</v>
      </c>
      <c r="RB26" s="71">
        <v>1</v>
      </c>
      <c r="RC26" s="71">
        <v>0</v>
      </c>
      <c r="RD26" s="71">
        <v>1</v>
      </c>
      <c r="RE26" s="71">
        <v>0</v>
      </c>
      <c r="RF26" s="71">
        <v>0</v>
      </c>
      <c r="RG26" s="71">
        <v>0</v>
      </c>
      <c r="RH26" s="71">
        <v>0</v>
      </c>
      <c r="RI26" s="71">
        <v>1</v>
      </c>
      <c r="RJ26" s="71">
        <v>0</v>
      </c>
      <c r="RK26" s="71">
        <v>1</v>
      </c>
      <c r="RL26" s="71">
        <v>0</v>
      </c>
      <c r="RM26" s="71">
        <v>0</v>
      </c>
      <c r="RN26" s="71">
        <v>0</v>
      </c>
      <c r="RO26" s="71">
        <v>0</v>
      </c>
      <c r="RP26" s="71">
        <v>0</v>
      </c>
      <c r="RQ26" s="71">
        <v>0</v>
      </c>
      <c r="RR26" s="71">
        <v>0</v>
      </c>
      <c r="RS26" s="71">
        <v>2</v>
      </c>
      <c r="RT26" s="71">
        <v>0</v>
      </c>
      <c r="RU26" s="71">
        <v>0</v>
      </c>
      <c r="RV26" s="71">
        <v>0</v>
      </c>
      <c r="RW26" s="71">
        <v>1</v>
      </c>
      <c r="RX26" s="71">
        <v>0</v>
      </c>
      <c r="RY26" s="71">
        <v>1</v>
      </c>
      <c r="RZ26" s="71">
        <v>0</v>
      </c>
      <c r="SA26" s="71">
        <v>0</v>
      </c>
      <c r="SB26" s="71">
        <v>0</v>
      </c>
      <c r="SC26" s="71">
        <v>0</v>
      </c>
      <c r="SD26" s="71">
        <v>1</v>
      </c>
      <c r="SE26" s="71">
        <v>0</v>
      </c>
      <c r="SF26" s="71">
        <v>1</v>
      </c>
      <c r="SG26" s="71">
        <v>0</v>
      </c>
      <c r="SH26" s="71">
        <v>0</v>
      </c>
    </row>
    <row r="27" spans="1:502">
      <c r="A27" s="16" t="s">
        <v>1756</v>
      </c>
      <c r="B27" s="70">
        <v>19</v>
      </c>
      <c r="C27" s="70">
        <v>19</v>
      </c>
      <c r="D27" s="70">
        <v>1</v>
      </c>
      <c r="E27" s="70">
        <v>2022</v>
      </c>
      <c r="F27" s="70" t="s">
        <v>161</v>
      </c>
      <c r="G27" s="1073" t="s">
        <v>1737</v>
      </c>
      <c r="H27" s="70" t="s">
        <v>1738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1757</v>
      </c>
      <c r="B28" s="70">
        <v>20</v>
      </c>
      <c r="C28" s="70">
        <v>20</v>
      </c>
      <c r="D28" s="70">
        <v>1</v>
      </c>
      <c r="E28" s="70">
        <v>2023</v>
      </c>
      <c r="F28" s="70" t="s">
        <v>1539</v>
      </c>
      <c r="G28" s="1073" t="s">
        <v>1737</v>
      </c>
      <c r="H28" s="70" t="s">
        <v>1738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1758</v>
      </c>
      <c r="B29" s="70">
        <v>21</v>
      </c>
      <c r="C29" s="70">
        <v>21</v>
      </c>
      <c r="D29" s="70">
        <v>1</v>
      </c>
      <c r="E29" s="70">
        <v>2024</v>
      </c>
      <c r="F29" s="70" t="s">
        <v>1554</v>
      </c>
      <c r="G29" s="1073" t="s">
        <v>1737</v>
      </c>
      <c r="H29" s="70" t="s">
        <v>1738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2538</v>
      </c>
      <c r="B30" s="70">
        <v>22</v>
      </c>
      <c r="C30" s="70">
        <v>22</v>
      </c>
      <c r="D30" s="70">
        <v>1</v>
      </c>
      <c r="E30" s="70">
        <v>2025</v>
      </c>
      <c r="F30" s="70" t="s">
        <v>1564</v>
      </c>
      <c r="G30" s="1073" t="s">
        <v>1737</v>
      </c>
      <c r="H30" s="70" t="s">
        <v>1738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2539</v>
      </c>
      <c r="B31" s="70">
        <v>23</v>
      </c>
      <c r="C31" s="70">
        <v>23</v>
      </c>
      <c r="D31" s="70">
        <v>1</v>
      </c>
      <c r="E31" s="70">
        <v>2026</v>
      </c>
      <c r="F31" s="70" t="s">
        <v>1565</v>
      </c>
      <c r="G31" s="1073" t="s">
        <v>1737</v>
      </c>
      <c r="H31" s="70" t="s">
        <v>1738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2540</v>
      </c>
      <c r="B32" s="70">
        <v>24</v>
      </c>
      <c r="C32" s="70">
        <v>24</v>
      </c>
      <c r="D32" s="70">
        <v>1</v>
      </c>
      <c r="E32" s="70">
        <v>2027</v>
      </c>
      <c r="F32" s="70" t="s">
        <v>1566</v>
      </c>
      <c r="G32" s="1073" t="s">
        <v>1737</v>
      </c>
      <c r="H32" s="70" t="s">
        <v>1738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2541</v>
      </c>
      <c r="B33" s="70">
        <v>25</v>
      </c>
      <c r="C33" s="70">
        <v>25</v>
      </c>
      <c r="D33" s="70">
        <v>1</v>
      </c>
      <c r="E33" s="70">
        <v>2028</v>
      </c>
      <c r="F33" s="70" t="s">
        <v>1567</v>
      </c>
      <c r="G33" s="1073" t="s">
        <v>1737</v>
      </c>
      <c r="H33" s="70" t="s">
        <v>1738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2542</v>
      </c>
      <c r="B34" s="70">
        <v>26</v>
      </c>
      <c r="C34" s="70">
        <v>26</v>
      </c>
      <c r="D34" s="70">
        <v>1</v>
      </c>
      <c r="E34" s="70">
        <v>2029</v>
      </c>
      <c r="F34" s="70" t="s">
        <v>1568</v>
      </c>
      <c r="G34" s="1073" t="s">
        <v>1737</v>
      </c>
      <c r="H34" s="70" t="s">
        <v>1738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2543</v>
      </c>
      <c r="B35" s="70">
        <v>27</v>
      </c>
      <c r="C35" s="70">
        <v>27</v>
      </c>
      <c r="D35" s="70">
        <v>1</v>
      </c>
      <c r="E35" s="70">
        <v>2030</v>
      </c>
      <c r="F35" s="70" t="s">
        <v>1569</v>
      </c>
      <c r="G35" s="1073" t="s">
        <v>1737</v>
      </c>
      <c r="H35" s="70" t="s">
        <v>1738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v>0</v>
      </c>
      <c r="K36" s="73">
        <v>0</v>
      </c>
      <c r="L36" s="73">
        <v>0</v>
      </c>
      <c r="M36" s="73">
        <v>0</v>
      </c>
      <c r="N36" s="73">
        <v>0</v>
      </c>
      <c r="O36" s="73">
        <v>0</v>
      </c>
      <c r="P36" s="73">
        <v>0</v>
      </c>
      <c r="Q36" s="73">
        <v>0</v>
      </c>
      <c r="R36" s="73">
        <v>2.5350000000000001</v>
      </c>
      <c r="S36" s="73">
        <v>6.0110000000000001</v>
      </c>
      <c r="T36" s="73">
        <v>0</v>
      </c>
      <c r="U36" s="73">
        <v>0</v>
      </c>
      <c r="V36" s="73">
        <v>0</v>
      </c>
      <c r="W36" s="73">
        <v>0</v>
      </c>
      <c r="X36" s="73">
        <v>0</v>
      </c>
      <c r="Y36" s="73">
        <v>0</v>
      </c>
      <c r="Z36" s="73">
        <v>0</v>
      </c>
      <c r="AA36" s="73">
        <v>0</v>
      </c>
      <c r="AB36" s="73">
        <v>0</v>
      </c>
      <c r="AC36" s="73">
        <v>0</v>
      </c>
      <c r="AD36" s="73">
        <v>0</v>
      </c>
      <c r="AE36" s="73">
        <v>0</v>
      </c>
      <c r="AF36" s="73">
        <v>0</v>
      </c>
      <c r="AG36" s="73">
        <v>0</v>
      </c>
      <c r="AH36" s="73">
        <v>0</v>
      </c>
      <c r="AI36" s="73">
        <v>0</v>
      </c>
      <c r="AJ36" s="73">
        <v>0</v>
      </c>
      <c r="AK36" s="73">
        <v>0</v>
      </c>
      <c r="AL36" s="73">
        <v>0</v>
      </c>
      <c r="AM36" s="73">
        <v>0</v>
      </c>
      <c r="AN36" s="73">
        <v>0</v>
      </c>
      <c r="AO36" s="73">
        <v>0</v>
      </c>
      <c r="AP36" s="73">
        <v>0</v>
      </c>
      <c r="AQ36" s="73">
        <v>0</v>
      </c>
      <c r="AR36" s="73">
        <v>0</v>
      </c>
      <c r="AS36" s="73">
        <v>0</v>
      </c>
      <c r="AT36" s="73">
        <v>0</v>
      </c>
      <c r="AU36" s="73">
        <v>0</v>
      </c>
      <c r="AV36" s="73">
        <v>0</v>
      </c>
      <c r="AW36" s="73">
        <v>0</v>
      </c>
      <c r="AX36" s="73">
        <v>0</v>
      </c>
      <c r="AY36" s="73">
        <v>0</v>
      </c>
      <c r="AZ36" s="73">
        <v>0</v>
      </c>
      <c r="BA36" s="73">
        <v>0</v>
      </c>
      <c r="BB36" s="73">
        <v>0</v>
      </c>
      <c r="BC36" s="73">
        <v>0</v>
      </c>
      <c r="BD36" s="73">
        <v>0</v>
      </c>
      <c r="BE36" s="73">
        <v>0</v>
      </c>
      <c r="BF36" s="73">
        <v>0</v>
      </c>
      <c r="BG36" s="73">
        <v>0</v>
      </c>
      <c r="BH36" s="73">
        <v>0</v>
      </c>
      <c r="BI36" s="73">
        <v>0</v>
      </c>
      <c r="BJ36" s="73">
        <v>0</v>
      </c>
      <c r="BK36" s="73">
        <v>0</v>
      </c>
      <c r="BL36" s="73">
        <v>0</v>
      </c>
      <c r="BM36" s="73">
        <v>2.2429999999999999</v>
      </c>
      <c r="BN36" s="73">
        <v>0</v>
      </c>
      <c r="BO36" s="73">
        <v>0</v>
      </c>
      <c r="BP36" s="73">
        <v>0</v>
      </c>
      <c r="BQ36" s="73">
        <v>0</v>
      </c>
      <c r="BR36" s="73">
        <v>0</v>
      </c>
      <c r="BS36" s="73">
        <v>0</v>
      </c>
      <c r="BT36" s="73">
        <v>0</v>
      </c>
      <c r="BU36" s="73">
        <v>0</v>
      </c>
      <c r="BV36" s="73">
        <v>0</v>
      </c>
      <c r="BW36" s="73">
        <v>0</v>
      </c>
      <c r="BX36" s="73">
        <v>0</v>
      </c>
      <c r="BY36" s="73">
        <v>0</v>
      </c>
      <c r="BZ36" s="73">
        <v>2.548</v>
      </c>
      <c r="CA36" s="73">
        <v>0</v>
      </c>
      <c r="CB36" s="73">
        <v>0</v>
      </c>
      <c r="CC36" s="73">
        <v>0</v>
      </c>
      <c r="CD36" s="73">
        <v>0</v>
      </c>
      <c r="CE36" s="73">
        <v>0</v>
      </c>
      <c r="CF36" s="73">
        <v>0</v>
      </c>
      <c r="CG36" s="73">
        <v>0</v>
      </c>
      <c r="CH36" s="73">
        <v>0</v>
      </c>
      <c r="CI36" s="73">
        <v>0</v>
      </c>
      <c r="CJ36" s="73">
        <v>0</v>
      </c>
      <c r="CK36" s="73">
        <v>0</v>
      </c>
      <c r="CL36" s="73">
        <v>0</v>
      </c>
      <c r="CM36" s="73">
        <v>0</v>
      </c>
      <c r="CN36" s="73">
        <v>4.8</v>
      </c>
      <c r="CO36" s="73">
        <v>0</v>
      </c>
      <c r="CP36" s="73">
        <v>0</v>
      </c>
      <c r="CQ36" s="73">
        <v>0</v>
      </c>
      <c r="CR36" s="73">
        <v>0</v>
      </c>
      <c r="CS36" s="73">
        <v>28.876999999999999</v>
      </c>
      <c r="CT36" s="73">
        <v>0</v>
      </c>
      <c r="CU36" s="73">
        <v>0</v>
      </c>
      <c r="CV36" s="73">
        <v>0</v>
      </c>
      <c r="CW36" s="73">
        <v>0</v>
      </c>
      <c r="CX36" s="73">
        <v>0</v>
      </c>
      <c r="CY36" s="73">
        <v>0</v>
      </c>
      <c r="CZ36" s="73">
        <v>0</v>
      </c>
      <c r="DA36" s="73">
        <v>0</v>
      </c>
      <c r="DB36" s="73">
        <v>0</v>
      </c>
      <c r="DC36" s="73">
        <v>0</v>
      </c>
      <c r="DD36" s="73">
        <v>0</v>
      </c>
      <c r="DE36" s="73">
        <v>0</v>
      </c>
      <c r="DF36" s="73">
        <v>0</v>
      </c>
      <c r="DG36" s="73">
        <v>0</v>
      </c>
      <c r="DH36" s="73">
        <v>0</v>
      </c>
      <c r="DI36" s="73">
        <v>0</v>
      </c>
      <c r="DJ36" s="73">
        <v>0</v>
      </c>
      <c r="DK36" s="73">
        <v>0</v>
      </c>
      <c r="DL36" s="73">
        <v>0</v>
      </c>
      <c r="DM36" s="73">
        <v>0</v>
      </c>
      <c r="DN36" s="73">
        <v>0</v>
      </c>
      <c r="DO36" s="73">
        <v>0</v>
      </c>
      <c r="DP36" s="73">
        <v>0</v>
      </c>
      <c r="DQ36" s="73">
        <v>0</v>
      </c>
      <c r="DR36" s="73">
        <v>0</v>
      </c>
      <c r="DS36" s="73">
        <v>2.5350000000000001</v>
      </c>
      <c r="DT36" s="73">
        <v>6.0110000000000001</v>
      </c>
      <c r="DU36" s="73">
        <v>0</v>
      </c>
      <c r="DV36" s="73">
        <v>0</v>
      </c>
      <c r="DW36" s="73">
        <v>0</v>
      </c>
      <c r="DX36" s="73">
        <v>0</v>
      </c>
      <c r="DY36" s="73">
        <v>0</v>
      </c>
      <c r="DZ36" s="73">
        <v>0</v>
      </c>
      <c r="EA36" s="73">
        <v>0</v>
      </c>
      <c r="EB36" s="73">
        <v>0</v>
      </c>
      <c r="EC36" s="73">
        <v>0</v>
      </c>
      <c r="ED36" s="73">
        <v>0</v>
      </c>
      <c r="EE36" s="73">
        <v>0</v>
      </c>
      <c r="EF36" s="73">
        <v>0</v>
      </c>
      <c r="EG36" s="73">
        <v>0</v>
      </c>
      <c r="EH36" s="73">
        <v>0</v>
      </c>
      <c r="EI36" s="73">
        <v>0</v>
      </c>
      <c r="EJ36" s="73">
        <v>0</v>
      </c>
      <c r="EK36" s="73">
        <v>0</v>
      </c>
      <c r="EL36" s="73">
        <v>0</v>
      </c>
      <c r="EM36" s="73">
        <v>0</v>
      </c>
      <c r="EN36" s="73">
        <v>0</v>
      </c>
      <c r="EO36" s="73">
        <v>0</v>
      </c>
      <c r="EP36" s="73">
        <v>0</v>
      </c>
      <c r="EQ36" s="73">
        <v>0</v>
      </c>
      <c r="ER36" s="73">
        <v>0</v>
      </c>
      <c r="ES36" s="73">
        <v>0</v>
      </c>
      <c r="ET36" s="73">
        <v>0</v>
      </c>
      <c r="EU36" s="73">
        <v>0</v>
      </c>
      <c r="EV36" s="73">
        <v>0</v>
      </c>
      <c r="EW36" s="73">
        <v>0</v>
      </c>
      <c r="EX36" s="73">
        <v>0</v>
      </c>
      <c r="EY36" s="73">
        <v>0</v>
      </c>
      <c r="EZ36" s="73">
        <v>0</v>
      </c>
      <c r="FA36" s="73">
        <v>0</v>
      </c>
      <c r="FB36" s="73">
        <v>0</v>
      </c>
      <c r="FC36" s="73">
        <v>0</v>
      </c>
      <c r="FD36" s="73">
        <v>0</v>
      </c>
      <c r="FE36" s="73">
        <v>0</v>
      </c>
      <c r="FF36" s="73">
        <v>0</v>
      </c>
      <c r="FG36" s="73">
        <v>0</v>
      </c>
      <c r="FH36" s="73">
        <v>0</v>
      </c>
      <c r="FI36" s="73">
        <v>0</v>
      </c>
      <c r="FJ36" s="73">
        <v>0</v>
      </c>
      <c r="FK36" s="73">
        <v>0</v>
      </c>
      <c r="FL36" s="73">
        <v>0</v>
      </c>
      <c r="FM36" s="73">
        <v>0</v>
      </c>
      <c r="FN36" s="73">
        <v>2.2429999999999999</v>
      </c>
      <c r="FO36" s="73">
        <v>0</v>
      </c>
      <c r="FP36" s="73">
        <v>0</v>
      </c>
      <c r="FQ36" s="73">
        <v>0</v>
      </c>
      <c r="FR36" s="73">
        <v>0</v>
      </c>
      <c r="FS36" s="73">
        <v>0</v>
      </c>
      <c r="FT36" s="73">
        <v>0</v>
      </c>
      <c r="FU36" s="73">
        <v>0</v>
      </c>
      <c r="FV36" s="73">
        <v>0</v>
      </c>
      <c r="FW36" s="73">
        <v>0</v>
      </c>
      <c r="FX36" s="73">
        <v>0</v>
      </c>
      <c r="FY36" s="73">
        <v>0</v>
      </c>
      <c r="FZ36" s="73">
        <v>0</v>
      </c>
      <c r="GA36" s="73">
        <v>2.548</v>
      </c>
      <c r="GB36" s="73">
        <v>0</v>
      </c>
      <c r="GC36" s="73">
        <v>0</v>
      </c>
      <c r="GD36" s="73">
        <v>0</v>
      </c>
      <c r="GE36" s="73">
        <v>0</v>
      </c>
      <c r="GF36" s="73">
        <v>0</v>
      </c>
      <c r="GG36" s="73">
        <v>0</v>
      </c>
      <c r="GH36" s="73">
        <v>0</v>
      </c>
      <c r="GI36" s="73">
        <v>0</v>
      </c>
      <c r="GJ36" s="73">
        <v>0</v>
      </c>
      <c r="GK36" s="73">
        <v>0</v>
      </c>
      <c r="GL36" s="73">
        <v>0</v>
      </c>
      <c r="GM36" s="73">
        <v>0</v>
      </c>
      <c r="GN36" s="73">
        <v>0</v>
      </c>
      <c r="GO36" s="73">
        <v>4.8</v>
      </c>
      <c r="GP36" s="73">
        <v>0</v>
      </c>
      <c r="GQ36" s="73">
        <v>0</v>
      </c>
      <c r="GR36" s="73">
        <v>0</v>
      </c>
      <c r="GS36" s="73">
        <v>0</v>
      </c>
      <c r="GT36" s="73">
        <v>28.876999999999999</v>
      </c>
      <c r="GU36" s="73">
        <v>0</v>
      </c>
      <c r="GV36" s="73">
        <v>0</v>
      </c>
      <c r="GW36" s="73">
        <v>0</v>
      </c>
      <c r="GX36" s="73">
        <v>0</v>
      </c>
      <c r="GY36" s="73">
        <v>0</v>
      </c>
      <c r="GZ36" s="73">
        <v>0</v>
      </c>
      <c r="HA36" s="73">
        <v>0</v>
      </c>
      <c r="HB36" s="73">
        <v>0</v>
      </c>
      <c r="HC36" s="73">
        <v>0</v>
      </c>
      <c r="HD36" s="73">
        <v>0</v>
      </c>
      <c r="HE36" s="73">
        <v>0</v>
      </c>
      <c r="HF36" s="73">
        <v>0</v>
      </c>
      <c r="HG36" s="73">
        <v>0</v>
      </c>
      <c r="HH36" s="73">
        <v>0</v>
      </c>
      <c r="HI36" s="73">
        <v>0</v>
      </c>
      <c r="HJ36" s="73">
        <v>0</v>
      </c>
      <c r="HK36" s="73">
        <v>8.5459999999999994</v>
      </c>
      <c r="HL36" s="73">
        <v>0</v>
      </c>
      <c r="HM36" s="73">
        <v>0</v>
      </c>
      <c r="HN36" s="73">
        <v>0</v>
      </c>
      <c r="HO36" s="73">
        <v>2.2429999999999999</v>
      </c>
      <c r="HP36" s="73">
        <v>0</v>
      </c>
      <c r="HQ36" s="73">
        <v>2.548</v>
      </c>
      <c r="HR36" s="73">
        <v>0</v>
      </c>
      <c r="HS36" s="73">
        <v>0</v>
      </c>
      <c r="HT36" s="73">
        <v>0</v>
      </c>
      <c r="HU36" s="73">
        <v>0</v>
      </c>
      <c r="HV36" s="73">
        <v>4.8</v>
      </c>
      <c r="HW36" s="73">
        <v>0</v>
      </c>
      <c r="HX36" s="73">
        <v>28.876999999999999</v>
      </c>
      <c r="HY36" s="73">
        <v>0</v>
      </c>
      <c r="HZ36" s="73">
        <v>0</v>
      </c>
      <c r="IA36" s="73">
        <v>0</v>
      </c>
      <c r="IB36" s="73">
        <v>0</v>
      </c>
      <c r="IC36" s="73">
        <v>0</v>
      </c>
      <c r="ID36" s="73">
        <v>0</v>
      </c>
      <c r="IE36" s="73">
        <v>0</v>
      </c>
      <c r="IF36" s="73">
        <v>8.5459999999999994</v>
      </c>
      <c r="IG36" s="73">
        <v>0</v>
      </c>
      <c r="IH36" s="73">
        <v>0</v>
      </c>
      <c r="II36" s="73">
        <v>0</v>
      </c>
      <c r="IJ36" s="73">
        <v>2.2429999999999999</v>
      </c>
      <c r="IK36" s="73">
        <v>0</v>
      </c>
      <c r="IL36" s="73">
        <v>2.548</v>
      </c>
      <c r="IM36" s="73">
        <v>0</v>
      </c>
      <c r="IN36" s="73">
        <v>0</v>
      </c>
      <c r="IO36" s="73">
        <v>0</v>
      </c>
      <c r="IP36" s="73">
        <v>0</v>
      </c>
      <c r="IQ36" s="73">
        <v>4.8</v>
      </c>
      <c r="IR36" s="73">
        <v>0</v>
      </c>
      <c r="IS36" s="73">
        <v>28.876999999999999</v>
      </c>
      <c r="IT36" s="73">
        <v>0</v>
      </c>
      <c r="IU36" s="73">
        <v>0</v>
      </c>
      <c r="IV36" s="74">
        <v>0</v>
      </c>
      <c r="IW36" s="71">
        <v>0</v>
      </c>
      <c r="IX36" s="71">
        <v>0</v>
      </c>
      <c r="IY36" s="71">
        <v>0</v>
      </c>
      <c r="IZ36" s="71">
        <v>0</v>
      </c>
      <c r="JA36" s="71">
        <v>0</v>
      </c>
      <c r="JB36" s="71">
        <v>0</v>
      </c>
      <c r="JC36" s="71">
        <v>0</v>
      </c>
      <c r="JD36" s="71">
        <v>0</v>
      </c>
      <c r="JE36" s="71">
        <v>1</v>
      </c>
      <c r="JF36" s="71">
        <v>1</v>
      </c>
      <c r="JG36" s="71">
        <v>0</v>
      </c>
      <c r="JH36" s="71">
        <v>0</v>
      </c>
      <c r="JI36" s="71">
        <v>0</v>
      </c>
      <c r="JJ36" s="71">
        <v>0</v>
      </c>
      <c r="JK36" s="71">
        <v>0</v>
      </c>
      <c r="JL36" s="71">
        <v>0</v>
      </c>
      <c r="JM36" s="71">
        <v>0</v>
      </c>
      <c r="JN36" s="71">
        <v>0</v>
      </c>
      <c r="JO36" s="71">
        <v>0</v>
      </c>
      <c r="JP36" s="71">
        <v>0</v>
      </c>
      <c r="JQ36" s="71">
        <v>0</v>
      </c>
      <c r="JR36" s="71">
        <v>0</v>
      </c>
      <c r="JS36" s="71">
        <v>0</v>
      </c>
      <c r="JT36" s="71">
        <v>0</v>
      </c>
      <c r="JU36" s="71">
        <v>0</v>
      </c>
      <c r="JV36" s="71">
        <v>0</v>
      </c>
      <c r="JW36" s="71">
        <v>0</v>
      </c>
      <c r="JX36" s="71">
        <v>0</v>
      </c>
      <c r="JY36" s="71">
        <v>0</v>
      </c>
      <c r="JZ36" s="71">
        <v>0</v>
      </c>
      <c r="KA36" s="71">
        <v>0</v>
      </c>
      <c r="KB36" s="71">
        <v>0</v>
      </c>
      <c r="KC36" s="71">
        <v>0</v>
      </c>
      <c r="KD36" s="71">
        <v>0</v>
      </c>
      <c r="KE36" s="71">
        <v>0</v>
      </c>
      <c r="KF36" s="71">
        <v>0</v>
      </c>
      <c r="KG36" s="71">
        <v>0</v>
      </c>
      <c r="KH36" s="71">
        <v>0</v>
      </c>
      <c r="KI36" s="71">
        <v>0</v>
      </c>
      <c r="KJ36" s="71">
        <v>0</v>
      </c>
      <c r="KK36" s="71">
        <v>0</v>
      </c>
      <c r="KL36" s="71">
        <v>0</v>
      </c>
      <c r="KM36" s="71">
        <v>0</v>
      </c>
      <c r="KN36" s="71">
        <v>0</v>
      </c>
      <c r="KO36" s="71">
        <v>0</v>
      </c>
      <c r="KP36" s="71">
        <v>0</v>
      </c>
      <c r="KQ36" s="71">
        <v>0</v>
      </c>
      <c r="KR36" s="71">
        <v>0</v>
      </c>
      <c r="KS36" s="71">
        <v>0</v>
      </c>
      <c r="KT36" s="71">
        <v>0</v>
      </c>
      <c r="KU36" s="71">
        <v>0</v>
      </c>
      <c r="KV36" s="71">
        <v>0</v>
      </c>
      <c r="KW36" s="71">
        <v>0</v>
      </c>
      <c r="KX36" s="71">
        <v>0</v>
      </c>
      <c r="KY36" s="71">
        <v>0</v>
      </c>
      <c r="KZ36" s="71">
        <v>1</v>
      </c>
      <c r="LA36" s="71">
        <v>0</v>
      </c>
      <c r="LB36" s="71">
        <v>0</v>
      </c>
      <c r="LC36" s="71">
        <v>0</v>
      </c>
      <c r="LD36" s="71">
        <v>0</v>
      </c>
      <c r="LE36" s="71">
        <v>0</v>
      </c>
      <c r="LF36" s="71">
        <v>0</v>
      </c>
      <c r="LG36" s="71">
        <v>0</v>
      </c>
      <c r="LH36" s="71">
        <v>0</v>
      </c>
      <c r="LI36" s="71">
        <v>0</v>
      </c>
      <c r="LJ36" s="71">
        <v>0</v>
      </c>
      <c r="LK36" s="71">
        <v>0</v>
      </c>
      <c r="LL36" s="71">
        <v>0</v>
      </c>
      <c r="LM36" s="71">
        <v>1</v>
      </c>
      <c r="LN36" s="71">
        <v>0</v>
      </c>
      <c r="LO36" s="71">
        <v>0</v>
      </c>
      <c r="LP36" s="71">
        <v>0</v>
      </c>
      <c r="LQ36" s="71">
        <v>0</v>
      </c>
      <c r="LR36" s="71">
        <v>0</v>
      </c>
      <c r="LS36" s="71">
        <v>0</v>
      </c>
      <c r="LT36" s="71">
        <v>0</v>
      </c>
      <c r="LU36" s="71">
        <v>0</v>
      </c>
      <c r="LV36" s="71">
        <v>0</v>
      </c>
      <c r="LW36" s="71">
        <v>0</v>
      </c>
      <c r="LX36" s="71">
        <v>0</v>
      </c>
      <c r="LY36" s="71">
        <v>0</v>
      </c>
      <c r="LZ36" s="71">
        <v>0</v>
      </c>
      <c r="MA36" s="71">
        <v>1</v>
      </c>
      <c r="MB36" s="71">
        <v>0</v>
      </c>
      <c r="MC36" s="71">
        <v>0</v>
      </c>
      <c r="MD36" s="71">
        <v>0</v>
      </c>
      <c r="ME36" s="71">
        <v>0</v>
      </c>
      <c r="MF36" s="71">
        <v>1</v>
      </c>
      <c r="MG36" s="71">
        <v>0</v>
      </c>
      <c r="MH36" s="71">
        <v>0</v>
      </c>
      <c r="MI36" s="71">
        <v>0</v>
      </c>
      <c r="MJ36" s="71">
        <v>0</v>
      </c>
      <c r="MK36" s="71">
        <v>0</v>
      </c>
      <c r="ML36" s="71">
        <v>0</v>
      </c>
      <c r="MM36" s="71">
        <v>0</v>
      </c>
      <c r="MN36" s="71">
        <v>0</v>
      </c>
      <c r="MO36" s="71">
        <v>0</v>
      </c>
      <c r="MP36" s="71">
        <v>0</v>
      </c>
      <c r="MQ36" s="71">
        <v>0</v>
      </c>
      <c r="MR36" s="71">
        <v>0</v>
      </c>
      <c r="MS36" s="71">
        <v>0</v>
      </c>
      <c r="MT36" s="71">
        <v>0</v>
      </c>
      <c r="MU36" s="71">
        <v>0</v>
      </c>
      <c r="MV36" s="71">
        <v>0</v>
      </c>
      <c r="MW36" s="71">
        <v>0</v>
      </c>
      <c r="MX36" s="71">
        <v>0</v>
      </c>
      <c r="MY36" s="71">
        <v>0</v>
      </c>
      <c r="MZ36" s="71">
        <v>0</v>
      </c>
      <c r="NA36" s="71">
        <v>0</v>
      </c>
      <c r="NB36" s="71">
        <v>0</v>
      </c>
      <c r="NC36" s="71">
        <v>0</v>
      </c>
      <c r="ND36" s="71">
        <v>0</v>
      </c>
      <c r="NE36" s="71">
        <v>0</v>
      </c>
      <c r="NF36" s="71">
        <v>1</v>
      </c>
      <c r="NG36" s="71">
        <v>1</v>
      </c>
      <c r="NH36" s="71">
        <v>0</v>
      </c>
      <c r="NI36" s="71">
        <v>0</v>
      </c>
      <c r="NJ36" s="71">
        <v>0</v>
      </c>
      <c r="NK36" s="71">
        <v>0</v>
      </c>
      <c r="NL36" s="71">
        <v>0</v>
      </c>
      <c r="NM36" s="71">
        <v>0</v>
      </c>
      <c r="NN36" s="71">
        <v>0</v>
      </c>
      <c r="NO36" s="71">
        <v>0</v>
      </c>
      <c r="NP36" s="71">
        <v>0</v>
      </c>
      <c r="NQ36" s="71">
        <v>0</v>
      </c>
      <c r="NR36" s="71">
        <v>0</v>
      </c>
      <c r="NS36" s="71">
        <v>0</v>
      </c>
      <c r="NT36" s="71">
        <v>0</v>
      </c>
      <c r="NU36" s="71">
        <v>0</v>
      </c>
      <c r="NV36" s="71">
        <v>0</v>
      </c>
      <c r="NW36" s="71">
        <v>0</v>
      </c>
      <c r="NX36" s="71">
        <v>0</v>
      </c>
      <c r="NY36" s="71">
        <v>0</v>
      </c>
      <c r="NZ36" s="71">
        <v>0</v>
      </c>
      <c r="OA36" s="71">
        <v>0</v>
      </c>
      <c r="OB36" s="71">
        <v>0</v>
      </c>
      <c r="OC36" s="71">
        <v>0</v>
      </c>
      <c r="OD36" s="71">
        <v>0</v>
      </c>
      <c r="OE36" s="71">
        <v>0</v>
      </c>
      <c r="OF36" s="71">
        <v>0</v>
      </c>
      <c r="OG36" s="71">
        <v>0</v>
      </c>
      <c r="OH36" s="71">
        <v>0</v>
      </c>
      <c r="OI36" s="71">
        <v>0</v>
      </c>
      <c r="OJ36" s="71">
        <v>0</v>
      </c>
      <c r="OK36" s="71">
        <v>0</v>
      </c>
      <c r="OL36" s="71">
        <v>0</v>
      </c>
      <c r="OM36" s="71">
        <v>0</v>
      </c>
      <c r="ON36" s="71">
        <v>0</v>
      </c>
      <c r="OO36" s="71">
        <v>0</v>
      </c>
      <c r="OP36" s="71">
        <v>0</v>
      </c>
      <c r="OQ36" s="71">
        <v>0</v>
      </c>
      <c r="OR36" s="71">
        <v>0</v>
      </c>
      <c r="OS36" s="71">
        <v>0</v>
      </c>
      <c r="OT36" s="71">
        <v>0</v>
      </c>
      <c r="OU36" s="71">
        <v>0</v>
      </c>
      <c r="OV36" s="71">
        <v>0</v>
      </c>
      <c r="OW36" s="71">
        <v>0</v>
      </c>
      <c r="OX36" s="71">
        <v>0</v>
      </c>
      <c r="OY36" s="71">
        <v>0</v>
      </c>
      <c r="OZ36" s="71">
        <v>0</v>
      </c>
      <c r="PA36" s="71">
        <v>1</v>
      </c>
      <c r="PB36" s="71">
        <v>0</v>
      </c>
      <c r="PC36" s="71">
        <v>0</v>
      </c>
      <c r="PD36" s="71">
        <v>0</v>
      </c>
      <c r="PE36" s="71">
        <v>0</v>
      </c>
      <c r="PF36" s="71">
        <v>0</v>
      </c>
      <c r="PG36" s="71">
        <v>0</v>
      </c>
      <c r="PH36" s="71">
        <v>0</v>
      </c>
      <c r="PI36" s="71">
        <v>0</v>
      </c>
      <c r="PJ36" s="71">
        <v>0</v>
      </c>
      <c r="PK36" s="71">
        <v>0</v>
      </c>
      <c r="PL36" s="71">
        <v>0</v>
      </c>
      <c r="PM36" s="71">
        <v>0</v>
      </c>
      <c r="PN36" s="71">
        <v>1</v>
      </c>
      <c r="PO36" s="71">
        <v>0</v>
      </c>
      <c r="PP36" s="71">
        <v>0</v>
      </c>
      <c r="PQ36" s="71">
        <v>0</v>
      </c>
      <c r="PR36" s="71">
        <v>0</v>
      </c>
      <c r="PS36" s="71">
        <v>0</v>
      </c>
      <c r="PT36" s="71">
        <v>0</v>
      </c>
      <c r="PU36" s="71">
        <v>0</v>
      </c>
      <c r="PV36" s="71">
        <v>0</v>
      </c>
      <c r="PW36" s="71">
        <v>0</v>
      </c>
      <c r="PX36" s="71">
        <v>0</v>
      </c>
      <c r="PY36" s="71">
        <v>0</v>
      </c>
      <c r="PZ36" s="71">
        <v>0</v>
      </c>
      <c r="QA36" s="71">
        <v>0</v>
      </c>
      <c r="QB36" s="71">
        <v>1</v>
      </c>
      <c r="QC36" s="71">
        <v>0</v>
      </c>
      <c r="QD36" s="71">
        <v>0</v>
      </c>
      <c r="QE36" s="71">
        <v>0</v>
      </c>
      <c r="QF36" s="71">
        <v>0</v>
      </c>
      <c r="QG36" s="71">
        <v>1</v>
      </c>
      <c r="QH36" s="71">
        <v>0</v>
      </c>
      <c r="QI36" s="71">
        <v>0</v>
      </c>
      <c r="QJ36" s="71">
        <v>0</v>
      </c>
      <c r="QK36" s="71">
        <v>0</v>
      </c>
      <c r="QL36" s="71">
        <v>0</v>
      </c>
      <c r="QM36" s="71">
        <v>0</v>
      </c>
      <c r="QN36" s="71">
        <v>0</v>
      </c>
      <c r="QO36" s="71">
        <v>0</v>
      </c>
      <c r="QP36" s="71">
        <v>0</v>
      </c>
      <c r="QQ36" s="71">
        <v>0</v>
      </c>
      <c r="QR36" s="71">
        <v>0</v>
      </c>
      <c r="QS36" s="71">
        <v>0</v>
      </c>
      <c r="QT36" s="71">
        <v>0</v>
      </c>
      <c r="QU36" s="71">
        <v>0</v>
      </c>
      <c r="QV36" s="71">
        <v>0</v>
      </c>
      <c r="QW36" s="71">
        <v>0</v>
      </c>
      <c r="QX36" s="71">
        <v>2</v>
      </c>
      <c r="QY36" s="71">
        <v>0</v>
      </c>
      <c r="QZ36" s="71">
        <v>0</v>
      </c>
      <c r="RA36" s="71">
        <v>0</v>
      </c>
      <c r="RB36" s="71">
        <v>1</v>
      </c>
      <c r="RC36" s="71">
        <v>0</v>
      </c>
      <c r="RD36" s="71">
        <v>1</v>
      </c>
      <c r="RE36" s="71">
        <v>0</v>
      </c>
      <c r="RF36" s="71">
        <v>0</v>
      </c>
      <c r="RG36" s="71">
        <v>0</v>
      </c>
      <c r="RH36" s="71">
        <v>0</v>
      </c>
      <c r="RI36" s="71">
        <v>1</v>
      </c>
      <c r="RJ36" s="71">
        <v>0</v>
      </c>
      <c r="RK36" s="71">
        <v>1</v>
      </c>
      <c r="RL36" s="71">
        <v>0</v>
      </c>
      <c r="RM36" s="71">
        <v>0</v>
      </c>
      <c r="RN36" s="71">
        <v>0</v>
      </c>
      <c r="RO36" s="71">
        <v>0</v>
      </c>
      <c r="RP36" s="71">
        <v>0</v>
      </c>
      <c r="RQ36" s="71">
        <v>0</v>
      </c>
      <c r="RR36" s="71">
        <v>0</v>
      </c>
      <c r="RS36" s="71">
        <v>2</v>
      </c>
      <c r="RT36" s="71">
        <v>0</v>
      </c>
      <c r="RU36" s="71">
        <v>0</v>
      </c>
      <c r="RV36" s="71">
        <v>0</v>
      </c>
      <c r="RW36" s="71">
        <v>1</v>
      </c>
      <c r="RX36" s="71">
        <v>0</v>
      </c>
      <c r="RY36" s="71">
        <v>1</v>
      </c>
      <c r="RZ36" s="71">
        <v>0</v>
      </c>
      <c r="SA36" s="71">
        <v>0</v>
      </c>
      <c r="SB36" s="71">
        <v>0</v>
      </c>
      <c r="SC36" s="71">
        <v>0</v>
      </c>
      <c r="SD36" s="71">
        <v>1</v>
      </c>
      <c r="SE36" s="71">
        <v>0</v>
      </c>
      <c r="SF36" s="71">
        <v>1</v>
      </c>
      <c r="SG36" s="71">
        <v>0</v>
      </c>
      <c r="SH36" s="71">
        <v>0</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1642</v>
      </c>
      <c r="AE4" s="1058" t="s">
        <v>1642</v>
      </c>
      <c r="AF4" s="1058" t="s">
        <v>1642</v>
      </c>
      <c r="AG4" s="1058" t="s">
        <v>1642</v>
      </c>
      <c r="AH4" s="1058" t="s">
        <v>1642</v>
      </c>
      <c r="AI4" s="1058" t="s">
        <v>1642</v>
      </c>
      <c r="AJ4" s="1058" t="s">
        <v>1642</v>
      </c>
      <c r="AK4" s="1058" t="s">
        <v>1642</v>
      </c>
      <c r="AL4" s="1058" t="s">
        <v>1642</v>
      </c>
      <c r="AM4" s="1058" t="s">
        <v>1642</v>
      </c>
      <c r="AN4" s="1058" t="s">
        <v>1642</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2410</v>
      </c>
      <c r="B10" s="70">
        <v>2</v>
      </c>
      <c r="C10" s="70">
        <v>18</v>
      </c>
      <c r="D10" s="70">
        <v>2</v>
      </c>
      <c r="E10" s="70">
        <v>2024</v>
      </c>
      <c r="F10" s="70" t="s">
        <v>1554</v>
      </c>
      <c r="G10" s="1073" t="s">
        <v>2407</v>
      </c>
      <c r="H10" s="70" t="s">
        <v>2408</v>
      </c>
      <c r="I10" s="1066"/>
      <c r="J10" s="73">
        <v>23398</v>
      </c>
      <c r="K10" s="71">
        <v>29499505.000000004</v>
      </c>
      <c r="L10" s="71">
        <v>71404</v>
      </c>
      <c r="M10" s="71">
        <v>90019245</v>
      </c>
      <c r="N10" s="71">
        <v>19900</v>
      </c>
      <c r="O10" s="71">
        <v>43504607.000000007</v>
      </c>
      <c r="P10" s="71">
        <v>0</v>
      </c>
      <c r="Q10" s="71">
        <v>0</v>
      </c>
      <c r="R10" s="71">
        <v>0</v>
      </c>
      <c r="S10" s="71">
        <v>0</v>
      </c>
      <c r="T10" s="71">
        <v>0</v>
      </c>
      <c r="U10" s="71">
        <v>0</v>
      </c>
      <c r="V10" s="71">
        <v>0</v>
      </c>
      <c r="W10" s="71">
        <v>0</v>
      </c>
      <c r="X10" s="71">
        <v>0</v>
      </c>
      <c r="Y10" s="71">
        <v>0</v>
      </c>
      <c r="Z10" s="71">
        <v>163023357.00000003</v>
      </c>
      <c r="AA10" s="71">
        <v>12397548</v>
      </c>
      <c r="AB10" s="71">
        <v>134652673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2458</v>
      </c>
      <c r="B11" s="70">
        <v>3</v>
      </c>
      <c r="C11" s="70">
        <v>18</v>
      </c>
      <c r="D11" s="70">
        <v>3</v>
      </c>
      <c r="E11" s="70">
        <v>2024</v>
      </c>
      <c r="F11" s="70" t="s">
        <v>1554</v>
      </c>
      <c r="G11" s="1073" t="s">
        <v>2455</v>
      </c>
      <c r="H11" s="70" t="s">
        <v>2456</v>
      </c>
      <c r="I11" s="1066"/>
      <c r="J11" s="73">
        <v>358037</v>
      </c>
      <c r="K11" s="71">
        <v>453697617.00000006</v>
      </c>
      <c r="L11" s="71">
        <v>706130</v>
      </c>
      <c r="M11" s="71">
        <v>894250775</v>
      </c>
      <c r="N11" s="71">
        <v>171100</v>
      </c>
      <c r="O11" s="71">
        <v>383377081.00000006</v>
      </c>
      <c r="P11" s="71">
        <v>720</v>
      </c>
      <c r="Q11" s="71">
        <v>4121563</v>
      </c>
      <c r="R11" s="71">
        <v>52</v>
      </c>
      <c r="S11" s="71">
        <v>429705</v>
      </c>
      <c r="T11" s="71">
        <v>0</v>
      </c>
      <c r="U11" s="71">
        <v>0</v>
      </c>
      <c r="V11" s="71">
        <v>0</v>
      </c>
      <c r="W11" s="71">
        <v>0</v>
      </c>
      <c r="X11" s="71">
        <v>0</v>
      </c>
      <c r="Y11" s="71">
        <v>2698</v>
      </c>
      <c r="Z11" s="71">
        <v>1735879438.7626801</v>
      </c>
      <c r="AA11" s="71">
        <v>812779218.99999988</v>
      </c>
      <c r="AB11" s="71">
        <v>4181403873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2482</v>
      </c>
      <c r="B12" s="70">
        <v>4</v>
      </c>
      <c r="C12" s="70">
        <v>18</v>
      </c>
      <c r="D12" s="70">
        <v>4</v>
      </c>
      <c r="E12" s="70">
        <v>2024</v>
      </c>
      <c r="F12" s="70" t="s">
        <v>1554</v>
      </c>
      <c r="G12" s="1073" t="s">
        <v>2479</v>
      </c>
      <c r="H12" s="70" t="s">
        <v>2480</v>
      </c>
      <c r="I12" s="1066"/>
      <c r="J12" s="73">
        <v>45554</v>
      </c>
      <c r="K12" s="71">
        <v>57394642.999999993</v>
      </c>
      <c r="L12" s="71">
        <v>20461</v>
      </c>
      <c r="M12" s="71">
        <v>25769255</v>
      </c>
      <c r="N12" s="71">
        <v>0</v>
      </c>
      <c r="O12" s="71">
        <v>0</v>
      </c>
      <c r="P12" s="71">
        <v>0</v>
      </c>
      <c r="Q12" s="71">
        <v>0</v>
      </c>
      <c r="R12" s="71">
        <v>0</v>
      </c>
      <c r="S12" s="71">
        <v>0</v>
      </c>
      <c r="T12" s="71">
        <v>0</v>
      </c>
      <c r="U12" s="71">
        <v>0</v>
      </c>
      <c r="V12" s="71">
        <v>0</v>
      </c>
      <c r="W12" s="71">
        <v>0</v>
      </c>
      <c r="X12" s="71">
        <v>0</v>
      </c>
      <c r="Y12" s="71">
        <v>0</v>
      </c>
      <c r="Z12" s="71">
        <v>83163897.999999985</v>
      </c>
      <c r="AA12" s="71">
        <v>89502111</v>
      </c>
      <c r="AB12" s="71">
        <v>554109364</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2339</v>
      </c>
      <c r="B13" s="70">
        <v>5</v>
      </c>
      <c r="C13" s="70">
        <v>18</v>
      </c>
      <c r="D13" s="70">
        <v>5</v>
      </c>
      <c r="E13" s="70">
        <v>2024</v>
      </c>
      <c r="F13" s="70" t="s">
        <v>1554</v>
      </c>
      <c r="G13" s="1073" t="s">
        <v>2336</v>
      </c>
      <c r="H13" s="70" t="s">
        <v>2337</v>
      </c>
      <c r="I13" s="1066"/>
      <c r="J13" s="73">
        <v>555027</v>
      </c>
      <c r="K13" s="71">
        <v>695583807</v>
      </c>
      <c r="L13" s="71">
        <v>449721</v>
      </c>
      <c r="M13" s="71">
        <v>562678084</v>
      </c>
      <c r="N13" s="71">
        <v>31500</v>
      </c>
      <c r="O13" s="71">
        <v>61442135</v>
      </c>
      <c r="P13" s="71">
        <v>335</v>
      </c>
      <c r="Q13" s="71">
        <v>1876881</v>
      </c>
      <c r="R13" s="71">
        <v>0</v>
      </c>
      <c r="S13" s="71">
        <v>0</v>
      </c>
      <c r="T13" s="71">
        <v>0</v>
      </c>
      <c r="U13" s="71">
        <v>0</v>
      </c>
      <c r="V13" s="71">
        <v>0</v>
      </c>
      <c r="W13" s="71">
        <v>0</v>
      </c>
      <c r="X13" s="71">
        <v>0</v>
      </c>
      <c r="Y13" s="71">
        <v>0</v>
      </c>
      <c r="Z13" s="71">
        <v>1321580907.0000002</v>
      </c>
      <c r="AA13" s="71">
        <v>1232614979</v>
      </c>
      <c r="AB13" s="71">
        <v>6107804527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1915</v>
      </c>
      <c r="B14" s="70">
        <v>6</v>
      </c>
      <c r="C14" s="70">
        <v>18</v>
      </c>
      <c r="D14" s="70">
        <v>6</v>
      </c>
      <c r="E14" s="70">
        <v>2024</v>
      </c>
      <c r="F14" s="70" t="s">
        <v>1554</v>
      </c>
      <c r="G14" s="1073" t="s">
        <v>1894</v>
      </c>
      <c r="H14" s="70" t="s">
        <v>1895</v>
      </c>
      <c r="I14" s="1066"/>
      <c r="J14" s="73">
        <v>364943</v>
      </c>
      <c r="K14" s="71">
        <v>460187099</v>
      </c>
      <c r="L14" s="71">
        <v>939883</v>
      </c>
      <c r="M14" s="71">
        <v>1185331173</v>
      </c>
      <c r="N14" s="71">
        <v>88200</v>
      </c>
      <c r="O14" s="71">
        <v>182139385</v>
      </c>
      <c r="P14" s="71">
        <v>2196</v>
      </c>
      <c r="Q14" s="71">
        <v>13765064</v>
      </c>
      <c r="R14" s="71">
        <v>0</v>
      </c>
      <c r="S14" s="71">
        <v>0</v>
      </c>
      <c r="T14" s="71">
        <v>0</v>
      </c>
      <c r="U14" s="71">
        <v>0</v>
      </c>
      <c r="V14" s="71">
        <v>0</v>
      </c>
      <c r="W14" s="71">
        <v>0</v>
      </c>
      <c r="X14" s="71">
        <v>0</v>
      </c>
      <c r="Y14" s="71">
        <v>0</v>
      </c>
      <c r="Z14" s="71">
        <v>1841422721</v>
      </c>
      <c r="AA14" s="71">
        <v>823612659</v>
      </c>
      <c r="AB14" s="71">
        <v>3669833544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2347</v>
      </c>
      <c r="B15" s="70">
        <v>7</v>
      </c>
      <c r="C15" s="70">
        <v>18</v>
      </c>
      <c r="D15" s="70">
        <v>7</v>
      </c>
      <c r="E15" s="70">
        <v>2024</v>
      </c>
      <c r="F15" s="70" t="s">
        <v>1554</v>
      </c>
      <c r="G15" s="1073" t="s">
        <v>2344</v>
      </c>
      <c r="H15" s="70" t="s">
        <v>2345</v>
      </c>
      <c r="I15" s="1066"/>
      <c r="J15" s="73">
        <v>38161</v>
      </c>
      <c r="K15" s="71">
        <v>47988800.000000007</v>
      </c>
      <c r="L15" s="71">
        <v>38429</v>
      </c>
      <c r="M15" s="71">
        <v>48244724.999999993</v>
      </c>
      <c r="N15" s="71">
        <v>0</v>
      </c>
      <c r="O15" s="71">
        <v>0</v>
      </c>
      <c r="P15" s="71">
        <v>0</v>
      </c>
      <c r="Q15" s="71">
        <v>0</v>
      </c>
      <c r="R15" s="71">
        <v>0</v>
      </c>
      <c r="S15" s="71">
        <v>0</v>
      </c>
      <c r="T15" s="71">
        <v>0</v>
      </c>
      <c r="U15" s="71">
        <v>0</v>
      </c>
      <c r="V15" s="71">
        <v>0</v>
      </c>
      <c r="W15" s="71">
        <v>0</v>
      </c>
      <c r="X15" s="71">
        <v>0</v>
      </c>
      <c r="Y15" s="71">
        <v>0</v>
      </c>
      <c r="Z15" s="71">
        <v>96233525</v>
      </c>
      <c r="AA15" s="71">
        <v>89989984</v>
      </c>
      <c r="AB15" s="71">
        <v>681667385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2414</v>
      </c>
      <c r="B16" s="70">
        <v>8</v>
      </c>
      <c r="C16" s="70">
        <v>18</v>
      </c>
      <c r="D16" s="70">
        <v>8</v>
      </c>
      <c r="E16" s="70">
        <v>2024</v>
      </c>
      <c r="F16" s="70" t="s">
        <v>1554</v>
      </c>
      <c r="G16" s="1073" t="s">
        <v>2411</v>
      </c>
      <c r="H16" s="70" t="s">
        <v>2412</v>
      </c>
      <c r="I16" s="1066"/>
      <c r="J16" s="73">
        <v>181766</v>
      </c>
      <c r="K16" s="71">
        <v>230878321</v>
      </c>
      <c r="L16" s="71">
        <v>341848</v>
      </c>
      <c r="M16" s="71">
        <v>433981496</v>
      </c>
      <c r="N16" s="71">
        <v>19100</v>
      </c>
      <c r="O16" s="71">
        <v>43040953</v>
      </c>
      <c r="P16" s="71">
        <v>701</v>
      </c>
      <c r="Q16" s="71">
        <v>4011952</v>
      </c>
      <c r="R16" s="71">
        <v>191</v>
      </c>
      <c r="S16" s="71">
        <v>1588034.0000000002</v>
      </c>
      <c r="T16" s="71">
        <v>0</v>
      </c>
      <c r="U16" s="71">
        <v>0</v>
      </c>
      <c r="V16" s="71">
        <v>0</v>
      </c>
      <c r="W16" s="71">
        <v>0</v>
      </c>
      <c r="X16" s="71">
        <v>0</v>
      </c>
      <c r="Y16" s="71">
        <v>0</v>
      </c>
      <c r="Z16" s="71">
        <v>713500756.15979993</v>
      </c>
      <c r="AA16" s="71">
        <v>397440019</v>
      </c>
      <c r="AB16" s="71">
        <v>1966420214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2375</v>
      </c>
      <c r="B17" s="70">
        <v>9</v>
      </c>
      <c r="C17" s="70">
        <v>18</v>
      </c>
      <c r="D17" s="70">
        <v>9</v>
      </c>
      <c r="E17" s="70">
        <v>2024</v>
      </c>
      <c r="F17" s="70" t="s">
        <v>1554</v>
      </c>
      <c r="G17" s="1073" t="s">
        <v>2372</v>
      </c>
      <c r="H17" s="70" t="s">
        <v>2373</v>
      </c>
      <c r="I17" s="1066"/>
      <c r="J17" s="73">
        <v>126108</v>
      </c>
      <c r="K17" s="71">
        <v>155496886</v>
      </c>
      <c r="L17" s="71">
        <v>15362</v>
      </c>
      <c r="M17" s="71">
        <v>18940205.000000004</v>
      </c>
      <c r="N17" s="71">
        <v>30700</v>
      </c>
      <c r="O17" s="71">
        <v>76098229</v>
      </c>
      <c r="P17" s="71">
        <v>71</v>
      </c>
      <c r="Q17" s="71">
        <v>369616</v>
      </c>
      <c r="R17" s="71">
        <v>0</v>
      </c>
      <c r="S17" s="71">
        <v>0</v>
      </c>
      <c r="T17" s="71">
        <v>0</v>
      </c>
      <c r="U17" s="71">
        <v>0</v>
      </c>
      <c r="V17" s="71">
        <v>0</v>
      </c>
      <c r="W17" s="71">
        <v>0</v>
      </c>
      <c r="X17" s="71">
        <v>0</v>
      </c>
      <c r="Y17" s="71">
        <v>0</v>
      </c>
      <c r="Z17" s="71">
        <v>250904936</v>
      </c>
      <c r="AA17" s="71">
        <v>234736556</v>
      </c>
      <c r="AB17" s="71">
        <v>1408291023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2323</v>
      </c>
      <c r="B18" s="70">
        <v>10</v>
      </c>
      <c r="C18" s="70">
        <v>18</v>
      </c>
      <c r="D18" s="70">
        <v>10</v>
      </c>
      <c r="E18" s="70">
        <v>2024</v>
      </c>
      <c r="F18" s="70" t="s">
        <v>1554</v>
      </c>
      <c r="G18" s="1073" t="s">
        <v>2320</v>
      </c>
      <c r="H18" s="70" t="s">
        <v>2321</v>
      </c>
      <c r="I18" s="1066"/>
      <c r="J18" s="73">
        <v>204656</v>
      </c>
      <c r="K18" s="71">
        <v>266574479</v>
      </c>
      <c r="L18" s="71">
        <v>63765</v>
      </c>
      <c r="M18" s="71">
        <v>82984429.999999985</v>
      </c>
      <c r="N18" s="71">
        <v>0</v>
      </c>
      <c r="O18" s="71">
        <v>0</v>
      </c>
      <c r="P18" s="71">
        <v>0</v>
      </c>
      <c r="Q18" s="71">
        <v>0</v>
      </c>
      <c r="R18" s="71">
        <v>0</v>
      </c>
      <c r="S18" s="71">
        <v>0</v>
      </c>
      <c r="T18" s="71">
        <v>0</v>
      </c>
      <c r="U18" s="71">
        <v>0</v>
      </c>
      <c r="V18" s="71">
        <v>0</v>
      </c>
      <c r="W18" s="71">
        <v>0</v>
      </c>
      <c r="X18" s="71">
        <v>0</v>
      </c>
      <c r="Y18" s="71">
        <v>0</v>
      </c>
      <c r="Z18" s="71">
        <v>349558909</v>
      </c>
      <c r="AA18" s="71">
        <v>554993251</v>
      </c>
      <c r="AB18" s="71">
        <v>2974918042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2426</v>
      </c>
      <c r="B19" s="70">
        <v>11</v>
      </c>
      <c r="C19" s="70">
        <v>18</v>
      </c>
      <c r="D19" s="70">
        <v>11</v>
      </c>
      <c r="E19" s="70">
        <v>2024</v>
      </c>
      <c r="F19" s="70" t="s">
        <v>1554</v>
      </c>
      <c r="G19" s="1073" t="s">
        <v>2423</v>
      </c>
      <c r="H19" s="70" t="s">
        <v>2424</v>
      </c>
      <c r="I19" s="1066"/>
      <c r="J19" s="73">
        <v>79383</v>
      </c>
      <c r="K19" s="71">
        <v>104524810</v>
      </c>
      <c r="L19" s="71">
        <v>49584</v>
      </c>
      <c r="M19" s="71">
        <v>65226433</v>
      </c>
      <c r="N19" s="71">
        <v>0</v>
      </c>
      <c r="O19" s="71">
        <v>0</v>
      </c>
      <c r="P19" s="71">
        <v>0</v>
      </c>
      <c r="Q19" s="71">
        <v>0</v>
      </c>
      <c r="R19" s="71">
        <v>0</v>
      </c>
      <c r="S19" s="71">
        <v>0</v>
      </c>
      <c r="T19" s="71">
        <v>0</v>
      </c>
      <c r="U19" s="71">
        <v>0</v>
      </c>
      <c r="V19" s="71">
        <v>0</v>
      </c>
      <c r="W19" s="71">
        <v>0</v>
      </c>
      <c r="X19" s="71">
        <v>0</v>
      </c>
      <c r="Y19" s="71">
        <v>0</v>
      </c>
      <c r="Z19" s="71">
        <v>169751243</v>
      </c>
      <c r="AA19" s="71">
        <v>180912650</v>
      </c>
      <c r="AB19" s="71">
        <v>1150779754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2442</v>
      </c>
      <c r="B20" s="70">
        <v>12</v>
      </c>
      <c r="C20" s="70">
        <v>18</v>
      </c>
      <c r="D20" s="70">
        <v>12</v>
      </c>
      <c r="E20" s="70">
        <v>2024</v>
      </c>
      <c r="F20" s="70" t="s">
        <v>1554</v>
      </c>
      <c r="G20" s="1073" t="s">
        <v>2439</v>
      </c>
      <c r="H20" s="70" t="s">
        <v>2440</v>
      </c>
      <c r="I20" s="1066"/>
      <c r="J20" s="73">
        <v>31588</v>
      </c>
      <c r="K20" s="71">
        <v>39770411.999999993</v>
      </c>
      <c r="L20" s="71">
        <v>61747</v>
      </c>
      <c r="M20" s="71">
        <v>77746956.000000015</v>
      </c>
      <c r="N20" s="71">
        <v>0</v>
      </c>
      <c r="O20" s="71">
        <v>0</v>
      </c>
      <c r="P20" s="71">
        <v>0</v>
      </c>
      <c r="Q20" s="71">
        <v>0</v>
      </c>
      <c r="R20" s="71">
        <v>0</v>
      </c>
      <c r="S20" s="71">
        <v>0</v>
      </c>
      <c r="T20" s="71">
        <v>0</v>
      </c>
      <c r="U20" s="71">
        <v>0</v>
      </c>
      <c r="V20" s="71">
        <v>0</v>
      </c>
      <c r="W20" s="71">
        <v>0</v>
      </c>
      <c r="X20" s="71">
        <v>0</v>
      </c>
      <c r="Y20" s="71">
        <v>0</v>
      </c>
      <c r="Z20" s="71">
        <v>117517368</v>
      </c>
      <c r="AA20" s="71">
        <v>76838861</v>
      </c>
      <c r="AB20" s="71">
        <v>634400755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1938</v>
      </c>
      <c r="B21" s="70">
        <v>13</v>
      </c>
      <c r="C21" s="70">
        <v>18</v>
      </c>
      <c r="D21" s="70">
        <v>13</v>
      </c>
      <c r="E21" s="70">
        <v>2024</v>
      </c>
      <c r="F21" s="70" t="s">
        <v>1554</v>
      </c>
      <c r="G21" s="1073" t="s">
        <v>1917</v>
      </c>
      <c r="H21" s="70" t="s">
        <v>1918</v>
      </c>
      <c r="I21" s="1066"/>
      <c r="J21" s="73">
        <v>199635</v>
      </c>
      <c r="K21" s="71">
        <v>245802349</v>
      </c>
      <c r="L21" s="71">
        <v>11422</v>
      </c>
      <c r="M21" s="71">
        <v>14060852</v>
      </c>
      <c r="N21" s="71">
        <v>8000</v>
      </c>
      <c r="O21" s="71">
        <v>13920093.000000002</v>
      </c>
      <c r="P21" s="71">
        <v>0</v>
      </c>
      <c r="Q21" s="71">
        <v>0</v>
      </c>
      <c r="R21" s="71">
        <v>0</v>
      </c>
      <c r="S21" s="71">
        <v>0</v>
      </c>
      <c r="T21" s="71">
        <v>0</v>
      </c>
      <c r="U21" s="71">
        <v>0</v>
      </c>
      <c r="V21" s="71">
        <v>0</v>
      </c>
      <c r="W21" s="71">
        <v>0</v>
      </c>
      <c r="X21" s="71">
        <v>0</v>
      </c>
      <c r="Y21" s="71">
        <v>0</v>
      </c>
      <c r="Z21" s="71">
        <v>273783294</v>
      </c>
      <c r="AA21" s="71">
        <v>443627925</v>
      </c>
      <c r="AB21" s="71">
        <v>3672120624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1735</v>
      </c>
      <c r="B22" s="70">
        <v>14</v>
      </c>
      <c r="C22" s="70">
        <v>18</v>
      </c>
      <c r="D22" s="70">
        <v>14</v>
      </c>
      <c r="E22" s="70">
        <v>2024</v>
      </c>
      <c r="F22" s="70" t="s">
        <v>1554</v>
      </c>
      <c r="G22" s="1073" t="s">
        <v>1714</v>
      </c>
      <c r="H22" s="70" t="s">
        <v>1715</v>
      </c>
      <c r="I22" s="1066"/>
      <c r="J22" s="73">
        <v>463594</v>
      </c>
      <c r="K22" s="71">
        <v>604912498.99999988</v>
      </c>
      <c r="L22" s="71">
        <v>187155</v>
      </c>
      <c r="M22" s="71">
        <v>243695045.00000003</v>
      </c>
      <c r="N22" s="71">
        <v>0</v>
      </c>
      <c r="O22" s="71">
        <v>0</v>
      </c>
      <c r="P22" s="71">
        <v>0</v>
      </c>
      <c r="Q22" s="71">
        <v>0</v>
      </c>
      <c r="R22" s="71">
        <v>0</v>
      </c>
      <c r="S22" s="71">
        <v>0</v>
      </c>
      <c r="T22" s="71">
        <v>0</v>
      </c>
      <c r="U22" s="71">
        <v>0</v>
      </c>
      <c r="V22" s="71">
        <v>0</v>
      </c>
      <c r="W22" s="71">
        <v>0</v>
      </c>
      <c r="X22" s="71">
        <v>0</v>
      </c>
      <c r="Y22" s="71">
        <v>0</v>
      </c>
      <c r="Z22" s="71">
        <v>848607544</v>
      </c>
      <c r="AA22" s="71">
        <v>1050101033</v>
      </c>
      <c r="AB22" s="71">
        <v>4105085708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2327</v>
      </c>
      <c r="B23" s="70">
        <v>15</v>
      </c>
      <c r="C23" s="70">
        <v>18</v>
      </c>
      <c r="D23" s="70">
        <v>15</v>
      </c>
      <c r="E23" s="70">
        <v>2024</v>
      </c>
      <c r="F23" s="70" t="s">
        <v>1554</v>
      </c>
      <c r="G23" s="1073" t="s">
        <v>2324</v>
      </c>
      <c r="H23" s="70" t="s">
        <v>2325</v>
      </c>
      <c r="I23" s="1066"/>
      <c r="J23" s="73">
        <v>113674</v>
      </c>
      <c r="K23" s="71">
        <v>145907065</v>
      </c>
      <c r="L23" s="71">
        <v>131006</v>
      </c>
      <c r="M23" s="71">
        <v>167952570</v>
      </c>
      <c r="N23" s="71">
        <v>4700</v>
      </c>
      <c r="O23" s="71">
        <v>10013841.000000002</v>
      </c>
      <c r="P23" s="71">
        <v>0</v>
      </c>
      <c r="Q23" s="71">
        <v>0</v>
      </c>
      <c r="R23" s="71">
        <v>0</v>
      </c>
      <c r="S23" s="71">
        <v>0</v>
      </c>
      <c r="T23" s="71">
        <v>0</v>
      </c>
      <c r="U23" s="71">
        <v>0</v>
      </c>
      <c r="V23" s="71">
        <v>0</v>
      </c>
      <c r="W23" s="71">
        <v>0</v>
      </c>
      <c r="X23" s="71">
        <v>0</v>
      </c>
      <c r="Y23" s="71">
        <v>0</v>
      </c>
      <c r="Z23" s="71">
        <v>323873476</v>
      </c>
      <c r="AA23" s="71">
        <v>236604298</v>
      </c>
      <c r="AB23" s="71">
        <v>1340705397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2470</v>
      </c>
      <c r="B24" s="70">
        <v>16</v>
      </c>
      <c r="C24" s="70">
        <v>18</v>
      </c>
      <c r="D24" s="70">
        <v>16</v>
      </c>
      <c r="E24" s="70">
        <v>2024</v>
      </c>
      <c r="F24" s="70" t="s">
        <v>1554</v>
      </c>
      <c r="G24" s="1073" t="s">
        <v>2467</v>
      </c>
      <c r="H24" s="70" t="s">
        <v>2468</v>
      </c>
      <c r="I24" s="1066"/>
      <c r="J24" s="73">
        <v>199400</v>
      </c>
      <c r="K24" s="71">
        <v>253738001</v>
      </c>
      <c r="L24" s="71">
        <v>210479</v>
      </c>
      <c r="M24" s="71">
        <v>267132203</v>
      </c>
      <c r="N24" s="71">
        <v>0</v>
      </c>
      <c r="O24" s="71">
        <v>0</v>
      </c>
      <c r="P24" s="71">
        <v>0</v>
      </c>
      <c r="Q24" s="71">
        <v>0</v>
      </c>
      <c r="R24" s="71">
        <v>0</v>
      </c>
      <c r="S24" s="71">
        <v>0</v>
      </c>
      <c r="T24" s="71">
        <v>0</v>
      </c>
      <c r="U24" s="71">
        <v>0</v>
      </c>
      <c r="V24" s="71">
        <v>0</v>
      </c>
      <c r="W24" s="71">
        <v>0</v>
      </c>
      <c r="X24" s="71">
        <v>0</v>
      </c>
      <c r="Y24" s="71">
        <v>0</v>
      </c>
      <c r="Z24" s="71">
        <v>520870204.00000006</v>
      </c>
      <c r="AA24" s="71">
        <v>432285571</v>
      </c>
      <c r="AB24" s="71">
        <v>2849747120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2319</v>
      </c>
      <c r="B25" s="70">
        <v>17</v>
      </c>
      <c r="C25" s="70">
        <v>18</v>
      </c>
      <c r="D25" s="70">
        <v>17</v>
      </c>
      <c r="E25" s="70">
        <v>2024</v>
      </c>
      <c r="F25" s="70" t="s">
        <v>1554</v>
      </c>
      <c r="G25" s="1073" t="s">
        <v>2316</v>
      </c>
      <c r="H25" s="70" t="s">
        <v>2317</v>
      </c>
      <c r="I25" s="1066"/>
      <c r="J25" s="73">
        <v>79926</v>
      </c>
      <c r="K25" s="71">
        <v>101505393</v>
      </c>
      <c r="L25" s="71">
        <v>184639</v>
      </c>
      <c r="M25" s="71">
        <v>234003899.00000003</v>
      </c>
      <c r="N25" s="71">
        <v>100</v>
      </c>
      <c r="O25" s="71">
        <v>190526.99999999997</v>
      </c>
      <c r="P25" s="71">
        <v>0</v>
      </c>
      <c r="Q25" s="71">
        <v>0</v>
      </c>
      <c r="R25" s="71">
        <v>0</v>
      </c>
      <c r="S25" s="71">
        <v>0</v>
      </c>
      <c r="T25" s="71">
        <v>0</v>
      </c>
      <c r="U25" s="71">
        <v>0</v>
      </c>
      <c r="V25" s="71">
        <v>0</v>
      </c>
      <c r="W25" s="71">
        <v>0</v>
      </c>
      <c r="X25" s="71">
        <v>0</v>
      </c>
      <c r="Y25" s="71">
        <v>0</v>
      </c>
      <c r="Z25" s="71">
        <v>335699819</v>
      </c>
      <c r="AA25" s="71">
        <v>184283374</v>
      </c>
      <c r="AB25" s="71">
        <v>1124444604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2310</v>
      </c>
      <c r="B26" s="70">
        <v>18</v>
      </c>
      <c r="C26" s="70">
        <v>18</v>
      </c>
      <c r="D26" s="70">
        <v>18</v>
      </c>
      <c r="E26" s="70">
        <v>2024</v>
      </c>
      <c r="F26" s="70" t="s">
        <v>1554</v>
      </c>
      <c r="G26" s="1073" t="s">
        <v>2307</v>
      </c>
      <c r="H26" s="70" t="s">
        <v>2308</v>
      </c>
      <c r="I26" s="1066"/>
      <c r="J26" s="73">
        <v>192879</v>
      </c>
      <c r="K26" s="71">
        <v>236049725</v>
      </c>
      <c r="L26" s="71">
        <v>4740</v>
      </c>
      <c r="M26" s="71">
        <v>5799197</v>
      </c>
      <c r="N26" s="71">
        <v>0</v>
      </c>
      <c r="O26" s="71">
        <v>0</v>
      </c>
      <c r="P26" s="71">
        <v>0</v>
      </c>
      <c r="Q26" s="71">
        <v>0</v>
      </c>
      <c r="R26" s="71">
        <v>0</v>
      </c>
      <c r="S26" s="71">
        <v>0</v>
      </c>
      <c r="T26" s="71">
        <v>0</v>
      </c>
      <c r="U26" s="71">
        <v>0</v>
      </c>
      <c r="V26" s="71">
        <v>0</v>
      </c>
      <c r="W26" s="71">
        <v>0</v>
      </c>
      <c r="X26" s="71">
        <v>0</v>
      </c>
      <c r="Y26" s="71">
        <v>0</v>
      </c>
      <c r="Z26" s="71">
        <v>241848922</v>
      </c>
      <c r="AA26" s="71">
        <v>392168466</v>
      </c>
      <c r="AB26" s="71">
        <v>2760502326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2498</v>
      </c>
      <c r="B27" s="70">
        <v>19</v>
      </c>
      <c r="C27" s="70">
        <v>18</v>
      </c>
      <c r="D27" s="70">
        <v>19</v>
      </c>
      <c r="E27" s="70">
        <v>2024</v>
      </c>
      <c r="F27" s="70" t="s">
        <v>1554</v>
      </c>
      <c r="G27" s="1073" t="s">
        <v>2495</v>
      </c>
      <c r="H27" s="70" t="s">
        <v>2496</v>
      </c>
      <c r="I27" s="1066"/>
      <c r="J27" s="73">
        <v>131665</v>
      </c>
      <c r="K27" s="71">
        <v>164045185</v>
      </c>
      <c r="L27" s="71">
        <v>54870</v>
      </c>
      <c r="M27" s="71">
        <v>68347326</v>
      </c>
      <c r="N27" s="71">
        <v>0</v>
      </c>
      <c r="O27" s="71">
        <v>0</v>
      </c>
      <c r="P27" s="71">
        <v>0</v>
      </c>
      <c r="Q27" s="71">
        <v>0</v>
      </c>
      <c r="R27" s="71">
        <v>0</v>
      </c>
      <c r="S27" s="71">
        <v>0</v>
      </c>
      <c r="T27" s="71">
        <v>0</v>
      </c>
      <c r="U27" s="71">
        <v>0</v>
      </c>
      <c r="V27" s="71">
        <v>0</v>
      </c>
      <c r="W27" s="71">
        <v>0</v>
      </c>
      <c r="X27" s="71">
        <v>0</v>
      </c>
      <c r="Y27" s="71">
        <v>0</v>
      </c>
      <c r="Z27" s="71">
        <v>232392511</v>
      </c>
      <c r="AA27" s="71">
        <v>285585020</v>
      </c>
      <c r="AB27" s="71">
        <v>2201367131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2506</v>
      </c>
      <c r="B28" s="70">
        <v>20</v>
      </c>
      <c r="C28" s="70">
        <v>18</v>
      </c>
      <c r="D28" s="70">
        <v>20</v>
      </c>
      <c r="E28" s="70">
        <v>2024</v>
      </c>
      <c r="F28" s="70" t="s">
        <v>1554</v>
      </c>
      <c r="G28" s="1073" t="s">
        <v>2503</v>
      </c>
      <c r="H28" s="70" t="s">
        <v>2504</v>
      </c>
      <c r="I28" s="1066"/>
      <c r="J28" s="73">
        <v>216629</v>
      </c>
      <c r="K28" s="71">
        <v>269089177</v>
      </c>
      <c r="L28" s="71">
        <v>391146</v>
      </c>
      <c r="M28" s="71">
        <v>485850299</v>
      </c>
      <c r="N28" s="71">
        <v>37100</v>
      </c>
      <c r="O28" s="71">
        <v>86992295</v>
      </c>
      <c r="P28" s="71">
        <v>510</v>
      </c>
      <c r="Q28" s="71">
        <v>2858640</v>
      </c>
      <c r="R28" s="71">
        <v>0</v>
      </c>
      <c r="S28" s="71">
        <v>0</v>
      </c>
      <c r="T28" s="71">
        <v>0</v>
      </c>
      <c r="U28" s="71">
        <v>0</v>
      </c>
      <c r="V28" s="71">
        <v>0</v>
      </c>
      <c r="W28" s="71">
        <v>0</v>
      </c>
      <c r="X28" s="71">
        <v>0</v>
      </c>
      <c r="Y28" s="71">
        <v>0</v>
      </c>
      <c r="Z28" s="71">
        <v>844790411.00000012</v>
      </c>
      <c r="AA28" s="71">
        <v>420543169</v>
      </c>
      <c r="AB28" s="71">
        <v>2493267851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2378</v>
      </c>
      <c r="B29" s="70">
        <v>21</v>
      </c>
      <c r="C29" s="70">
        <v>18</v>
      </c>
      <c r="D29" s="70">
        <v>21</v>
      </c>
      <c r="E29" s="70">
        <v>2024</v>
      </c>
      <c r="F29" s="70" t="s">
        <v>1554</v>
      </c>
      <c r="G29" s="1073" t="s">
        <v>2376</v>
      </c>
      <c r="H29" s="70" t="s">
        <v>2348</v>
      </c>
      <c r="I29" s="1066"/>
      <c r="J29" s="73">
        <v>84118</v>
      </c>
      <c r="K29" s="71">
        <v>102648691</v>
      </c>
      <c r="L29" s="71">
        <v>94259</v>
      </c>
      <c r="M29" s="71">
        <v>114628081.00000001</v>
      </c>
      <c r="N29" s="71">
        <v>4800</v>
      </c>
      <c r="O29" s="71">
        <v>10131580</v>
      </c>
      <c r="P29" s="71">
        <v>0</v>
      </c>
      <c r="Q29" s="71">
        <v>0</v>
      </c>
      <c r="R29" s="71">
        <v>0</v>
      </c>
      <c r="S29" s="71">
        <v>0</v>
      </c>
      <c r="T29" s="71">
        <v>0</v>
      </c>
      <c r="U29" s="71">
        <v>0</v>
      </c>
      <c r="V29" s="71">
        <v>0</v>
      </c>
      <c r="W29" s="71">
        <v>0</v>
      </c>
      <c r="X29" s="71">
        <v>0</v>
      </c>
      <c r="Y29" s="71">
        <v>0</v>
      </c>
      <c r="Z29" s="71">
        <v>227408351.99999997</v>
      </c>
      <c r="AA29" s="71">
        <v>181779982</v>
      </c>
      <c r="AB29" s="71">
        <v>1084138083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2450</v>
      </c>
      <c r="B30" s="70">
        <v>22</v>
      </c>
      <c r="C30" s="70">
        <v>18</v>
      </c>
      <c r="D30" s="70">
        <v>22</v>
      </c>
      <c r="E30" s="70">
        <v>2024</v>
      </c>
      <c r="F30" s="70" t="s">
        <v>1554</v>
      </c>
      <c r="G30" s="1073" t="s">
        <v>2447</v>
      </c>
      <c r="H30" s="70" t="s">
        <v>2448</v>
      </c>
      <c r="I30" s="1066"/>
      <c r="J30" s="73">
        <v>66787</v>
      </c>
      <c r="K30" s="71">
        <v>84614863</v>
      </c>
      <c r="L30" s="71">
        <v>77752</v>
      </c>
      <c r="M30" s="71">
        <v>98472521</v>
      </c>
      <c r="N30" s="71">
        <v>19400</v>
      </c>
      <c r="O30" s="71">
        <v>42834512</v>
      </c>
      <c r="P30" s="71">
        <v>0</v>
      </c>
      <c r="Q30" s="71">
        <v>0</v>
      </c>
      <c r="R30" s="71">
        <v>0</v>
      </c>
      <c r="S30" s="71">
        <v>0</v>
      </c>
      <c r="T30" s="71">
        <v>0</v>
      </c>
      <c r="U30" s="71">
        <v>0</v>
      </c>
      <c r="V30" s="71">
        <v>0</v>
      </c>
      <c r="W30" s="71">
        <v>0</v>
      </c>
      <c r="X30" s="71">
        <v>0</v>
      </c>
      <c r="Y30" s="71">
        <v>0</v>
      </c>
      <c r="Z30" s="71">
        <v>225921896</v>
      </c>
      <c r="AA30" s="71">
        <v>105061878</v>
      </c>
      <c r="AB30" s="71">
        <v>859388787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2371</v>
      </c>
      <c r="B31" s="70">
        <v>23</v>
      </c>
      <c r="C31" s="70">
        <v>18</v>
      </c>
      <c r="D31" s="70">
        <v>23</v>
      </c>
      <c r="E31" s="70">
        <v>2024</v>
      </c>
      <c r="F31" s="70" t="s">
        <v>1554</v>
      </c>
      <c r="G31" s="1073" t="s">
        <v>2368</v>
      </c>
      <c r="H31" s="70" t="s">
        <v>2369</v>
      </c>
      <c r="I31" s="1066"/>
      <c r="J31" s="73">
        <v>218603</v>
      </c>
      <c r="K31" s="71">
        <v>271829387</v>
      </c>
      <c r="L31" s="71">
        <v>92721</v>
      </c>
      <c r="M31" s="71">
        <v>115068558.00000001</v>
      </c>
      <c r="N31" s="71">
        <v>6200</v>
      </c>
      <c r="O31" s="71">
        <v>11449577</v>
      </c>
      <c r="P31" s="71">
        <v>0</v>
      </c>
      <c r="Q31" s="71">
        <v>0</v>
      </c>
      <c r="R31" s="71">
        <v>0</v>
      </c>
      <c r="S31" s="71">
        <v>0</v>
      </c>
      <c r="T31" s="71">
        <v>0</v>
      </c>
      <c r="U31" s="71">
        <v>0</v>
      </c>
      <c r="V31" s="71">
        <v>0</v>
      </c>
      <c r="W31" s="71">
        <v>0</v>
      </c>
      <c r="X31" s="71">
        <v>0</v>
      </c>
      <c r="Y31" s="71">
        <v>0</v>
      </c>
      <c r="Z31" s="71">
        <v>398347522</v>
      </c>
      <c r="AA31" s="71">
        <v>345752517</v>
      </c>
      <c r="AB31" s="71">
        <v>1284779310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1562</v>
      </c>
      <c r="B32" s="70">
        <v>24</v>
      </c>
      <c r="C32" s="70">
        <v>18</v>
      </c>
      <c r="D32" s="70">
        <v>24</v>
      </c>
      <c r="E32" s="70">
        <v>2024</v>
      </c>
      <c r="F32" s="70" t="s">
        <v>1554</v>
      </c>
      <c r="G32" s="1073" t="s">
        <v>1559</v>
      </c>
      <c r="H32" s="70" t="s">
        <v>1560</v>
      </c>
      <c r="I32" s="1066"/>
      <c r="J32" s="73">
        <v>2822875</v>
      </c>
      <c r="K32" s="71">
        <v>3426572110</v>
      </c>
      <c r="L32" s="71">
        <v>490599</v>
      </c>
      <c r="M32" s="71">
        <v>593954711</v>
      </c>
      <c r="N32" s="71">
        <v>79900</v>
      </c>
      <c r="O32" s="71">
        <v>185620921.99999997</v>
      </c>
      <c r="P32" s="71">
        <v>430</v>
      </c>
      <c r="Q32" s="71">
        <v>2419940</v>
      </c>
      <c r="R32" s="71">
        <v>0</v>
      </c>
      <c r="S32" s="71">
        <v>0</v>
      </c>
      <c r="T32" s="71">
        <v>0</v>
      </c>
      <c r="U32" s="71">
        <v>0</v>
      </c>
      <c r="V32" s="71">
        <v>0</v>
      </c>
      <c r="W32" s="71">
        <v>0</v>
      </c>
      <c r="X32" s="71">
        <v>0</v>
      </c>
      <c r="Y32" s="71">
        <v>0</v>
      </c>
      <c r="Z32" s="71">
        <v>4208567682.999999</v>
      </c>
      <c r="AA32" s="71">
        <v>5622372122</v>
      </c>
      <c r="AB32" s="71">
        <v>29559200209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2382</v>
      </c>
      <c r="B33" s="70">
        <v>25</v>
      </c>
      <c r="C33" s="70">
        <v>18</v>
      </c>
      <c r="D33" s="70">
        <v>25</v>
      </c>
      <c r="E33" s="70">
        <v>2024</v>
      </c>
      <c r="F33" s="70" t="s">
        <v>1554</v>
      </c>
      <c r="G33" s="1073" t="s">
        <v>2379</v>
      </c>
      <c r="H33" s="70" t="s">
        <v>2380</v>
      </c>
      <c r="I33" s="1066"/>
      <c r="J33" s="73">
        <v>94972</v>
      </c>
      <c r="K33" s="71">
        <v>122050243.00000001</v>
      </c>
      <c r="L33" s="71">
        <v>179574</v>
      </c>
      <c r="M33" s="71">
        <v>230628462.99999997</v>
      </c>
      <c r="N33" s="71">
        <v>700</v>
      </c>
      <c r="O33" s="71">
        <v>1247348</v>
      </c>
      <c r="P33" s="71">
        <v>0</v>
      </c>
      <c r="Q33" s="71">
        <v>0</v>
      </c>
      <c r="R33" s="71">
        <v>0</v>
      </c>
      <c r="S33" s="71">
        <v>0</v>
      </c>
      <c r="T33" s="71">
        <v>0</v>
      </c>
      <c r="U33" s="71">
        <v>0</v>
      </c>
      <c r="V33" s="71">
        <v>0</v>
      </c>
      <c r="W33" s="71">
        <v>0</v>
      </c>
      <c r="X33" s="71">
        <v>0</v>
      </c>
      <c r="Y33" s="71">
        <v>0</v>
      </c>
      <c r="Z33" s="71">
        <v>353926053.99999994</v>
      </c>
      <c r="AA33" s="71">
        <v>198096476</v>
      </c>
      <c r="AB33" s="71">
        <v>1066474875.9999999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2306</v>
      </c>
      <c r="B34" s="70">
        <v>26</v>
      </c>
      <c r="C34" s="70">
        <v>18</v>
      </c>
      <c r="D34" s="70">
        <v>26</v>
      </c>
      <c r="E34" s="70">
        <v>2024</v>
      </c>
      <c r="F34" s="70" t="s">
        <v>1554</v>
      </c>
      <c r="G34" s="1073" t="s">
        <v>2303</v>
      </c>
      <c r="H34" s="70" t="s">
        <v>2304</v>
      </c>
      <c r="I34" s="1066"/>
      <c r="J34" s="73">
        <v>1007162</v>
      </c>
      <c r="K34" s="71">
        <v>1299383706</v>
      </c>
      <c r="L34" s="71">
        <v>752136</v>
      </c>
      <c r="M34" s="71">
        <v>969384195</v>
      </c>
      <c r="N34" s="71">
        <v>35200</v>
      </c>
      <c r="O34" s="71">
        <v>77732749</v>
      </c>
      <c r="P34" s="71">
        <v>0</v>
      </c>
      <c r="Q34" s="71">
        <v>0</v>
      </c>
      <c r="R34" s="71">
        <v>68</v>
      </c>
      <c r="S34" s="71">
        <v>569539.99999999988</v>
      </c>
      <c r="T34" s="71">
        <v>0</v>
      </c>
      <c r="U34" s="71">
        <v>0</v>
      </c>
      <c r="V34" s="71">
        <v>0</v>
      </c>
      <c r="W34" s="71">
        <v>0</v>
      </c>
      <c r="X34" s="71">
        <v>0</v>
      </c>
      <c r="Y34" s="71">
        <v>980.99999999999989</v>
      </c>
      <c r="Z34" s="71">
        <v>2347071171.1588802</v>
      </c>
      <c r="AA34" s="71">
        <v>2621408528</v>
      </c>
      <c r="AB34" s="71">
        <v>12914476162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2486</v>
      </c>
      <c r="B35" s="70">
        <v>27</v>
      </c>
      <c r="C35" s="70">
        <v>18</v>
      </c>
      <c r="D35" s="70">
        <v>27</v>
      </c>
      <c r="E35" s="70">
        <v>2024</v>
      </c>
      <c r="F35" s="70" t="s">
        <v>1554</v>
      </c>
      <c r="G35" s="1073" t="s">
        <v>2483</v>
      </c>
      <c r="H35" s="70" t="s">
        <v>2484</v>
      </c>
      <c r="I35" s="1066"/>
      <c r="J35" s="73">
        <v>63104</v>
      </c>
      <c r="K35" s="71">
        <v>79127416</v>
      </c>
      <c r="L35" s="71">
        <v>84504</v>
      </c>
      <c r="M35" s="71">
        <v>105944001</v>
      </c>
      <c r="N35" s="71">
        <v>0</v>
      </c>
      <c r="O35" s="71">
        <v>0</v>
      </c>
      <c r="P35" s="71">
        <v>108</v>
      </c>
      <c r="Q35" s="71">
        <v>607247</v>
      </c>
      <c r="R35" s="71">
        <v>0</v>
      </c>
      <c r="S35" s="71">
        <v>0</v>
      </c>
      <c r="T35" s="71">
        <v>0</v>
      </c>
      <c r="U35" s="71">
        <v>0</v>
      </c>
      <c r="V35" s="71">
        <v>0</v>
      </c>
      <c r="W35" s="71">
        <v>0</v>
      </c>
      <c r="X35" s="71">
        <v>0</v>
      </c>
      <c r="Y35" s="71">
        <v>0</v>
      </c>
      <c r="Z35" s="71">
        <v>185678664</v>
      </c>
      <c r="AA35" s="71">
        <v>131632171</v>
      </c>
      <c r="AB35" s="71">
        <v>918106356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2430</v>
      </c>
      <c r="B36" s="70">
        <v>28</v>
      </c>
      <c r="C36" s="70">
        <v>18</v>
      </c>
      <c r="D36" s="70">
        <v>28</v>
      </c>
      <c r="E36" s="70">
        <v>2024</v>
      </c>
      <c r="F36" s="70" t="s">
        <v>1554</v>
      </c>
      <c r="G36" s="1073" t="s">
        <v>2427</v>
      </c>
      <c r="H36" s="70" t="s">
        <v>2428</v>
      </c>
      <c r="I36" s="1066"/>
      <c r="J36" s="73">
        <v>53779</v>
      </c>
      <c r="K36" s="71">
        <v>70309413</v>
      </c>
      <c r="L36" s="71">
        <v>239318</v>
      </c>
      <c r="M36" s="71">
        <v>312066253</v>
      </c>
      <c r="N36" s="71">
        <v>13600</v>
      </c>
      <c r="O36" s="71">
        <v>30393220</v>
      </c>
      <c r="P36" s="71">
        <v>0</v>
      </c>
      <c r="Q36" s="71">
        <v>0</v>
      </c>
      <c r="R36" s="71">
        <v>0</v>
      </c>
      <c r="S36" s="71">
        <v>0</v>
      </c>
      <c r="T36" s="71">
        <v>0</v>
      </c>
      <c r="U36" s="71">
        <v>0</v>
      </c>
      <c r="V36" s="71">
        <v>0</v>
      </c>
      <c r="W36" s="71">
        <v>0</v>
      </c>
      <c r="X36" s="71">
        <v>0</v>
      </c>
      <c r="Y36" s="71">
        <v>0</v>
      </c>
      <c r="Z36" s="71">
        <v>412768886</v>
      </c>
      <c r="AA36" s="71">
        <v>49268205</v>
      </c>
      <c r="AB36" s="71">
        <v>465484131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2474</v>
      </c>
      <c r="B37" s="70">
        <v>29</v>
      </c>
      <c r="C37" s="70">
        <v>18</v>
      </c>
      <c r="D37" s="70">
        <v>29</v>
      </c>
      <c r="E37" s="70">
        <v>2024</v>
      </c>
      <c r="F37" s="70" t="s">
        <v>1554</v>
      </c>
      <c r="G37" s="1073" t="s">
        <v>2471</v>
      </c>
      <c r="H37" s="70" t="s">
        <v>2472</v>
      </c>
      <c r="I37" s="1066"/>
      <c r="J37" s="73">
        <v>194683</v>
      </c>
      <c r="K37" s="71">
        <v>242047020</v>
      </c>
      <c r="L37" s="71">
        <v>118631</v>
      </c>
      <c r="M37" s="71">
        <v>147342541.99999997</v>
      </c>
      <c r="N37" s="71">
        <v>14600</v>
      </c>
      <c r="O37" s="71">
        <v>34053786</v>
      </c>
      <c r="P37" s="71">
        <v>0</v>
      </c>
      <c r="Q37" s="71">
        <v>0</v>
      </c>
      <c r="R37" s="71">
        <v>0</v>
      </c>
      <c r="S37" s="71">
        <v>0</v>
      </c>
      <c r="T37" s="71">
        <v>0</v>
      </c>
      <c r="U37" s="71">
        <v>0</v>
      </c>
      <c r="V37" s="71">
        <v>0</v>
      </c>
      <c r="W37" s="71">
        <v>0</v>
      </c>
      <c r="X37" s="71">
        <v>0</v>
      </c>
      <c r="Y37" s="71">
        <v>0</v>
      </c>
      <c r="Z37" s="71">
        <v>423443347.99999994</v>
      </c>
      <c r="AA37" s="71">
        <v>430203767</v>
      </c>
      <c r="AB37" s="71">
        <v>2329216270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2434</v>
      </c>
      <c r="B38" s="70">
        <v>30</v>
      </c>
      <c r="C38" s="70">
        <v>18</v>
      </c>
      <c r="D38" s="70">
        <v>30</v>
      </c>
      <c r="E38" s="70">
        <v>2024</v>
      </c>
      <c r="F38" s="70" t="s">
        <v>1554</v>
      </c>
      <c r="G38" s="1073" t="s">
        <v>2431</v>
      </c>
      <c r="H38" s="70" t="s">
        <v>2432</v>
      </c>
      <c r="I38" s="1066"/>
      <c r="J38" s="73">
        <v>49987</v>
      </c>
      <c r="K38" s="71">
        <v>63647625.999999993</v>
      </c>
      <c r="L38" s="71">
        <v>41571</v>
      </c>
      <c r="M38" s="71">
        <v>52920451</v>
      </c>
      <c r="N38" s="71">
        <v>0</v>
      </c>
      <c r="O38" s="71">
        <v>0</v>
      </c>
      <c r="P38" s="71">
        <v>0</v>
      </c>
      <c r="Q38" s="71">
        <v>0</v>
      </c>
      <c r="R38" s="71">
        <v>0</v>
      </c>
      <c r="S38" s="71">
        <v>0</v>
      </c>
      <c r="T38" s="71">
        <v>0</v>
      </c>
      <c r="U38" s="71">
        <v>0</v>
      </c>
      <c r="V38" s="71">
        <v>0</v>
      </c>
      <c r="W38" s="71">
        <v>0</v>
      </c>
      <c r="X38" s="71">
        <v>0</v>
      </c>
      <c r="Y38" s="71">
        <v>0</v>
      </c>
      <c r="Z38" s="71">
        <v>116568076.99999999</v>
      </c>
      <c r="AA38" s="71">
        <v>95584841</v>
      </c>
      <c r="AB38" s="71">
        <v>740053384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2331</v>
      </c>
      <c r="B39" s="70">
        <v>31</v>
      </c>
      <c r="C39" s="70">
        <v>18</v>
      </c>
      <c r="D39" s="70">
        <v>31</v>
      </c>
      <c r="E39" s="70">
        <v>2024</v>
      </c>
      <c r="F39" s="70" t="s">
        <v>1554</v>
      </c>
      <c r="G39" s="1073" t="s">
        <v>2328</v>
      </c>
      <c r="H39" s="70" t="s">
        <v>2329</v>
      </c>
      <c r="I39" s="1066"/>
      <c r="J39" s="73">
        <v>84627</v>
      </c>
      <c r="K39" s="71">
        <v>104958621</v>
      </c>
      <c r="L39" s="71">
        <v>33865</v>
      </c>
      <c r="M39" s="71">
        <v>41998388</v>
      </c>
      <c r="N39" s="71">
        <v>10200</v>
      </c>
      <c r="O39" s="71">
        <v>23441565.999999996</v>
      </c>
      <c r="P39" s="71">
        <v>123</v>
      </c>
      <c r="Q39" s="71">
        <v>641752</v>
      </c>
      <c r="R39" s="71">
        <v>0</v>
      </c>
      <c r="S39" s="71">
        <v>0</v>
      </c>
      <c r="T39" s="71">
        <v>0</v>
      </c>
      <c r="U39" s="71">
        <v>0</v>
      </c>
      <c r="V39" s="71">
        <v>0</v>
      </c>
      <c r="W39" s="71">
        <v>0</v>
      </c>
      <c r="X39" s="71">
        <v>0</v>
      </c>
      <c r="Y39" s="71">
        <v>0</v>
      </c>
      <c r="Z39" s="71">
        <v>171040327</v>
      </c>
      <c r="AA39" s="71">
        <v>175125681</v>
      </c>
      <c r="AB39" s="71">
        <v>1024482987.9999999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2386</v>
      </c>
      <c r="B40" s="70">
        <v>32</v>
      </c>
      <c r="C40" s="70">
        <v>18</v>
      </c>
      <c r="D40" s="70">
        <v>32</v>
      </c>
      <c r="E40" s="70">
        <v>2024</v>
      </c>
      <c r="F40" s="70" t="s">
        <v>1554</v>
      </c>
      <c r="G40" s="1073" t="s">
        <v>2383</v>
      </c>
      <c r="H40" s="70" t="s">
        <v>2384</v>
      </c>
      <c r="I40" s="1066"/>
      <c r="J40" s="73">
        <v>109897</v>
      </c>
      <c r="K40" s="71">
        <v>136208549</v>
      </c>
      <c r="L40" s="71">
        <v>12415</v>
      </c>
      <c r="M40" s="71">
        <v>15345355</v>
      </c>
      <c r="N40" s="71">
        <v>0</v>
      </c>
      <c r="O40" s="71">
        <v>0</v>
      </c>
      <c r="P40" s="71">
        <v>0</v>
      </c>
      <c r="Q40" s="71">
        <v>0</v>
      </c>
      <c r="R40" s="71">
        <v>0</v>
      </c>
      <c r="S40" s="71">
        <v>0</v>
      </c>
      <c r="T40" s="71">
        <v>0</v>
      </c>
      <c r="U40" s="71">
        <v>0</v>
      </c>
      <c r="V40" s="71">
        <v>0</v>
      </c>
      <c r="W40" s="71">
        <v>0</v>
      </c>
      <c r="X40" s="71">
        <v>0</v>
      </c>
      <c r="Y40" s="71">
        <v>0</v>
      </c>
      <c r="Z40" s="71">
        <v>151553904</v>
      </c>
      <c r="AA40" s="71">
        <v>240640970.00000003</v>
      </c>
      <c r="AB40" s="71">
        <v>2324359403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2514</v>
      </c>
      <c r="B41" s="70">
        <v>33</v>
      </c>
      <c r="C41" s="70">
        <v>18</v>
      </c>
      <c r="D41" s="70">
        <v>33</v>
      </c>
      <c r="E41" s="70">
        <v>2024</v>
      </c>
      <c r="F41" s="70" t="s">
        <v>1554</v>
      </c>
      <c r="G41" s="1073" t="s">
        <v>2511</v>
      </c>
      <c r="H41" s="70" t="s">
        <v>2512</v>
      </c>
      <c r="I41" s="1066"/>
      <c r="J41" s="73">
        <v>104306</v>
      </c>
      <c r="K41" s="71">
        <v>129877069</v>
      </c>
      <c r="L41" s="71">
        <v>29008</v>
      </c>
      <c r="M41" s="71">
        <v>36100648</v>
      </c>
      <c r="N41" s="71">
        <v>1800</v>
      </c>
      <c r="O41" s="71">
        <v>3552015</v>
      </c>
      <c r="P41" s="71">
        <v>0</v>
      </c>
      <c r="Q41" s="71">
        <v>0</v>
      </c>
      <c r="R41" s="71">
        <v>0</v>
      </c>
      <c r="S41" s="71">
        <v>0</v>
      </c>
      <c r="T41" s="71">
        <v>0</v>
      </c>
      <c r="U41" s="71">
        <v>0</v>
      </c>
      <c r="V41" s="71">
        <v>0</v>
      </c>
      <c r="W41" s="71">
        <v>0</v>
      </c>
      <c r="X41" s="71">
        <v>0</v>
      </c>
      <c r="Y41" s="71">
        <v>0</v>
      </c>
      <c r="Z41" s="71">
        <v>169529732.00000003</v>
      </c>
      <c r="AA41" s="71">
        <v>222529364.99999997</v>
      </c>
      <c r="AB41" s="71">
        <v>1557802357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2478</v>
      </c>
      <c r="B42" s="70">
        <v>34</v>
      </c>
      <c r="C42" s="70">
        <v>18</v>
      </c>
      <c r="D42" s="70">
        <v>34</v>
      </c>
      <c r="E42" s="70">
        <v>2024</v>
      </c>
      <c r="F42" s="70" t="s">
        <v>1554</v>
      </c>
      <c r="G42" s="1073" t="s">
        <v>2475</v>
      </c>
      <c r="H42" s="70" t="s">
        <v>2476</v>
      </c>
      <c r="I42" s="1066"/>
      <c r="J42" s="73">
        <v>91017</v>
      </c>
      <c r="K42" s="71">
        <v>112585608.99999999</v>
      </c>
      <c r="L42" s="71">
        <v>24809</v>
      </c>
      <c r="M42" s="71">
        <v>30654202</v>
      </c>
      <c r="N42" s="71">
        <v>8400</v>
      </c>
      <c r="O42" s="71">
        <v>21010628</v>
      </c>
      <c r="P42" s="71">
        <v>0</v>
      </c>
      <c r="Q42" s="71">
        <v>0</v>
      </c>
      <c r="R42" s="71">
        <v>0</v>
      </c>
      <c r="S42" s="71">
        <v>0</v>
      </c>
      <c r="T42" s="71">
        <v>0</v>
      </c>
      <c r="U42" s="71">
        <v>0</v>
      </c>
      <c r="V42" s="71">
        <v>0</v>
      </c>
      <c r="W42" s="71">
        <v>0</v>
      </c>
      <c r="X42" s="71">
        <v>0</v>
      </c>
      <c r="Y42" s="71">
        <v>0</v>
      </c>
      <c r="Z42" s="71">
        <v>164250439</v>
      </c>
      <c r="AA42" s="71">
        <v>207566723</v>
      </c>
      <c r="AB42" s="71">
        <v>1373675097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2343</v>
      </c>
      <c r="B43" s="70">
        <v>35</v>
      </c>
      <c r="C43" s="70">
        <v>18</v>
      </c>
      <c r="D43" s="70">
        <v>35</v>
      </c>
      <c r="E43" s="70">
        <v>2024</v>
      </c>
      <c r="F43" s="70" t="s">
        <v>1554</v>
      </c>
      <c r="G43" s="1073" t="s">
        <v>2340</v>
      </c>
      <c r="H43" s="70" t="s">
        <v>2341</v>
      </c>
      <c r="I43" s="1066"/>
      <c r="J43" s="73">
        <v>60926</v>
      </c>
      <c r="K43" s="71">
        <v>74302926.000000015</v>
      </c>
      <c r="L43" s="71">
        <v>87733</v>
      </c>
      <c r="M43" s="71">
        <v>107054277</v>
      </c>
      <c r="N43" s="71">
        <v>104700</v>
      </c>
      <c r="O43" s="71">
        <v>237716981</v>
      </c>
      <c r="P43" s="71">
        <v>1637</v>
      </c>
      <c r="Q43" s="71">
        <v>9302738</v>
      </c>
      <c r="R43" s="71">
        <v>0</v>
      </c>
      <c r="S43" s="71">
        <v>0</v>
      </c>
      <c r="T43" s="71">
        <v>0</v>
      </c>
      <c r="U43" s="71">
        <v>0</v>
      </c>
      <c r="V43" s="71">
        <v>0</v>
      </c>
      <c r="W43" s="71">
        <v>0</v>
      </c>
      <c r="X43" s="71">
        <v>0</v>
      </c>
      <c r="Y43" s="71">
        <v>0</v>
      </c>
      <c r="Z43" s="71">
        <v>428376922</v>
      </c>
      <c r="AA43" s="71">
        <v>49584385</v>
      </c>
      <c r="AB43" s="71">
        <v>627989864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2390</v>
      </c>
      <c r="B44" s="70">
        <v>36</v>
      </c>
      <c r="C44" s="70">
        <v>18</v>
      </c>
      <c r="D44" s="70">
        <v>36</v>
      </c>
      <c r="E44" s="70">
        <v>2024</v>
      </c>
      <c r="F44" s="70" t="s">
        <v>1554</v>
      </c>
      <c r="G44" s="1073" t="s">
        <v>2387</v>
      </c>
      <c r="H44" s="70" t="s">
        <v>2388</v>
      </c>
      <c r="I44" s="1066"/>
      <c r="J44" s="73">
        <v>247361</v>
      </c>
      <c r="K44" s="71">
        <v>309712197</v>
      </c>
      <c r="L44" s="71">
        <v>164463</v>
      </c>
      <c r="M44" s="71">
        <v>205550329</v>
      </c>
      <c r="N44" s="71">
        <v>3200</v>
      </c>
      <c r="O44" s="71">
        <v>7048045</v>
      </c>
      <c r="P44" s="71">
        <v>0</v>
      </c>
      <c r="Q44" s="71">
        <v>0</v>
      </c>
      <c r="R44" s="71">
        <v>0</v>
      </c>
      <c r="S44" s="71">
        <v>0</v>
      </c>
      <c r="T44" s="71">
        <v>0</v>
      </c>
      <c r="U44" s="71">
        <v>0</v>
      </c>
      <c r="V44" s="71">
        <v>0</v>
      </c>
      <c r="W44" s="71">
        <v>0</v>
      </c>
      <c r="X44" s="71">
        <v>0</v>
      </c>
      <c r="Y44" s="71">
        <v>0</v>
      </c>
      <c r="Z44" s="71">
        <v>522310571</v>
      </c>
      <c r="AA44" s="71">
        <v>540273381</v>
      </c>
      <c r="AB44" s="71">
        <v>3490535274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2398</v>
      </c>
      <c r="B45" s="70">
        <v>37</v>
      </c>
      <c r="C45" s="70">
        <v>18</v>
      </c>
      <c r="D45" s="70">
        <v>37</v>
      </c>
      <c r="E45" s="70">
        <v>2024</v>
      </c>
      <c r="F45" s="70" t="s">
        <v>1554</v>
      </c>
      <c r="G45" s="1073" t="s">
        <v>2395</v>
      </c>
      <c r="H45" s="70" t="s">
        <v>2396</v>
      </c>
      <c r="I45" s="1066"/>
      <c r="J45" s="73">
        <v>183298</v>
      </c>
      <c r="K45" s="71">
        <v>227070384</v>
      </c>
      <c r="L45" s="71">
        <v>20477</v>
      </c>
      <c r="M45" s="71">
        <v>25345423.999999996</v>
      </c>
      <c r="N45" s="71">
        <v>4400</v>
      </c>
      <c r="O45" s="71">
        <v>10745691</v>
      </c>
      <c r="P45" s="71">
        <v>0</v>
      </c>
      <c r="Q45" s="71">
        <v>0</v>
      </c>
      <c r="R45" s="71">
        <v>0</v>
      </c>
      <c r="S45" s="71">
        <v>0</v>
      </c>
      <c r="T45" s="71">
        <v>0</v>
      </c>
      <c r="U45" s="71">
        <v>0</v>
      </c>
      <c r="V45" s="71">
        <v>0</v>
      </c>
      <c r="W45" s="71">
        <v>0</v>
      </c>
      <c r="X45" s="71">
        <v>0</v>
      </c>
      <c r="Y45" s="71">
        <v>0</v>
      </c>
      <c r="Z45" s="71">
        <v>263161499</v>
      </c>
      <c r="AA45" s="71">
        <v>358355813</v>
      </c>
      <c r="AB45" s="71">
        <v>3387604679.9999995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2438</v>
      </c>
      <c r="B46" s="70">
        <v>38</v>
      </c>
      <c r="C46" s="70">
        <v>18</v>
      </c>
      <c r="D46" s="70">
        <v>38</v>
      </c>
      <c r="E46" s="70">
        <v>2024</v>
      </c>
      <c r="F46" s="70" t="s">
        <v>1554</v>
      </c>
      <c r="G46" s="1073" t="s">
        <v>2435</v>
      </c>
      <c r="H46" s="70" t="s">
        <v>2436</v>
      </c>
      <c r="I46" s="1066"/>
      <c r="J46" s="73">
        <v>73488</v>
      </c>
      <c r="K46" s="71">
        <v>94543629</v>
      </c>
      <c r="L46" s="71">
        <v>115483</v>
      </c>
      <c r="M46" s="71">
        <v>148248139</v>
      </c>
      <c r="N46" s="71">
        <v>0</v>
      </c>
      <c r="O46" s="71">
        <v>0</v>
      </c>
      <c r="P46" s="71">
        <v>0</v>
      </c>
      <c r="Q46" s="71">
        <v>0</v>
      </c>
      <c r="R46" s="71">
        <v>46</v>
      </c>
      <c r="S46" s="71">
        <v>381750.99999999994</v>
      </c>
      <c r="T46" s="71">
        <v>0</v>
      </c>
      <c r="U46" s="71">
        <v>0</v>
      </c>
      <c r="V46" s="71">
        <v>0</v>
      </c>
      <c r="W46" s="71">
        <v>0</v>
      </c>
      <c r="X46" s="71">
        <v>0</v>
      </c>
      <c r="Y46" s="71">
        <v>0</v>
      </c>
      <c r="Z46" s="71">
        <v>243173518.78332001</v>
      </c>
      <c r="AA46" s="71">
        <v>172957126</v>
      </c>
      <c r="AB46" s="71">
        <v>1074104312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2494</v>
      </c>
      <c r="B47" s="70">
        <v>39</v>
      </c>
      <c r="C47" s="70">
        <v>18</v>
      </c>
      <c r="D47" s="70">
        <v>39</v>
      </c>
      <c r="E47" s="70">
        <v>2024</v>
      </c>
      <c r="F47" s="70" t="s">
        <v>1554</v>
      </c>
      <c r="G47" s="1073" t="s">
        <v>2491</v>
      </c>
      <c r="H47" s="70" t="s">
        <v>2492</v>
      </c>
      <c r="I47" s="1066"/>
      <c r="J47" s="73">
        <v>233239</v>
      </c>
      <c r="K47" s="71">
        <v>305407321</v>
      </c>
      <c r="L47" s="71">
        <v>276968</v>
      </c>
      <c r="M47" s="71">
        <v>362075076.99999994</v>
      </c>
      <c r="N47" s="71">
        <v>0</v>
      </c>
      <c r="O47" s="71">
        <v>0</v>
      </c>
      <c r="P47" s="71">
        <v>0</v>
      </c>
      <c r="Q47" s="71">
        <v>0</v>
      </c>
      <c r="R47" s="71">
        <v>0</v>
      </c>
      <c r="S47" s="71">
        <v>0</v>
      </c>
      <c r="T47" s="71">
        <v>0</v>
      </c>
      <c r="U47" s="71">
        <v>0</v>
      </c>
      <c r="V47" s="71">
        <v>0</v>
      </c>
      <c r="W47" s="71">
        <v>0</v>
      </c>
      <c r="X47" s="71">
        <v>0</v>
      </c>
      <c r="Y47" s="71">
        <v>0</v>
      </c>
      <c r="Z47" s="71">
        <v>667482398</v>
      </c>
      <c r="AA47" s="71">
        <v>580205856</v>
      </c>
      <c r="AB47" s="71">
        <v>3213662402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1758</v>
      </c>
      <c r="B48" s="70">
        <v>40</v>
      </c>
      <c r="C48" s="70">
        <v>18</v>
      </c>
      <c r="D48" s="70">
        <v>40</v>
      </c>
      <c r="E48" s="70">
        <v>2024</v>
      </c>
      <c r="F48" s="70" t="s">
        <v>1554</v>
      </c>
      <c r="G48" s="1073" t="s">
        <v>1737</v>
      </c>
      <c r="H48" s="70" t="s">
        <v>1738</v>
      </c>
      <c r="I48" s="1066"/>
      <c r="J48" s="73">
        <v>273707</v>
      </c>
      <c r="K48" s="71">
        <v>339111241</v>
      </c>
      <c r="L48" s="71">
        <v>178394</v>
      </c>
      <c r="M48" s="71">
        <v>220537374</v>
      </c>
      <c r="N48" s="71">
        <v>40800</v>
      </c>
      <c r="O48" s="71">
        <v>85615226</v>
      </c>
      <c r="P48" s="71">
        <v>1366</v>
      </c>
      <c r="Q48" s="71">
        <v>8364392.0000000009</v>
      </c>
      <c r="R48" s="71">
        <v>0</v>
      </c>
      <c r="S48" s="71">
        <v>0</v>
      </c>
      <c r="T48" s="71">
        <v>0</v>
      </c>
      <c r="U48" s="71">
        <v>0</v>
      </c>
      <c r="V48" s="71">
        <v>0</v>
      </c>
      <c r="W48" s="71">
        <v>0</v>
      </c>
      <c r="X48" s="71">
        <v>0</v>
      </c>
      <c r="Y48" s="71">
        <v>0</v>
      </c>
      <c r="Z48" s="71">
        <v>653628233</v>
      </c>
      <c r="AA48" s="71">
        <v>594816128</v>
      </c>
      <c r="AB48" s="71">
        <v>3972781225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2363</v>
      </c>
      <c r="B49" s="70">
        <v>41</v>
      </c>
      <c r="C49" s="70">
        <v>18</v>
      </c>
      <c r="D49" s="70">
        <v>41</v>
      </c>
      <c r="E49" s="70">
        <v>2024</v>
      </c>
      <c r="F49" s="70" t="s">
        <v>1554</v>
      </c>
      <c r="G49" s="1073" t="s">
        <v>2360</v>
      </c>
      <c r="H49" s="70" t="s">
        <v>2361</v>
      </c>
      <c r="I49" s="1066"/>
      <c r="J49" s="73">
        <v>111431</v>
      </c>
      <c r="K49" s="71">
        <v>141423527</v>
      </c>
      <c r="L49" s="71">
        <v>486260</v>
      </c>
      <c r="M49" s="71">
        <v>614697574</v>
      </c>
      <c r="N49" s="71">
        <v>87200</v>
      </c>
      <c r="O49" s="71">
        <v>201927604</v>
      </c>
      <c r="P49" s="71">
        <v>132</v>
      </c>
      <c r="Q49" s="71">
        <v>769261</v>
      </c>
      <c r="R49" s="71">
        <v>0</v>
      </c>
      <c r="S49" s="71">
        <v>0</v>
      </c>
      <c r="T49" s="71">
        <v>0</v>
      </c>
      <c r="U49" s="71">
        <v>0</v>
      </c>
      <c r="V49" s="71">
        <v>0</v>
      </c>
      <c r="W49" s="71">
        <v>0</v>
      </c>
      <c r="X49" s="71">
        <v>0</v>
      </c>
      <c r="Y49" s="71">
        <v>0</v>
      </c>
      <c r="Z49" s="71">
        <v>958817966</v>
      </c>
      <c r="AA49" s="71">
        <v>184261607</v>
      </c>
      <c r="AB49" s="71">
        <v>922432507.00000012</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2335</v>
      </c>
      <c r="B50" s="70">
        <v>42</v>
      </c>
      <c r="C50" s="70">
        <v>18</v>
      </c>
      <c r="D50" s="70">
        <v>42</v>
      </c>
      <c r="E50" s="70">
        <v>2024</v>
      </c>
      <c r="F50" s="70" t="s">
        <v>1554</v>
      </c>
      <c r="G50" s="1073" t="s">
        <v>2332</v>
      </c>
      <c r="H50" s="70" t="s">
        <v>2333</v>
      </c>
      <c r="I50" s="1066"/>
      <c r="J50" s="73">
        <v>139681</v>
      </c>
      <c r="K50" s="71">
        <v>177027106</v>
      </c>
      <c r="L50" s="71">
        <v>639868</v>
      </c>
      <c r="M50" s="71">
        <v>810016970</v>
      </c>
      <c r="N50" s="71">
        <v>30100</v>
      </c>
      <c r="O50" s="71">
        <v>66532185</v>
      </c>
      <c r="P50" s="71">
        <v>0</v>
      </c>
      <c r="Q50" s="71">
        <v>0</v>
      </c>
      <c r="R50" s="71">
        <v>0</v>
      </c>
      <c r="S50" s="71">
        <v>0</v>
      </c>
      <c r="T50" s="71">
        <v>0</v>
      </c>
      <c r="U50" s="71">
        <v>0</v>
      </c>
      <c r="V50" s="71">
        <v>0</v>
      </c>
      <c r="W50" s="71">
        <v>0</v>
      </c>
      <c r="X50" s="71">
        <v>0</v>
      </c>
      <c r="Y50" s="71">
        <v>0</v>
      </c>
      <c r="Z50" s="71">
        <v>1053576261</v>
      </c>
      <c r="AA50" s="71">
        <v>218979795</v>
      </c>
      <c r="AB50" s="71">
        <v>1539743593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2446</v>
      </c>
      <c r="B51" s="70">
        <v>43</v>
      </c>
      <c r="C51" s="70">
        <v>18</v>
      </c>
      <c r="D51" s="70">
        <v>43</v>
      </c>
      <c r="E51" s="70">
        <v>2024</v>
      </c>
      <c r="F51" s="70" t="s">
        <v>1554</v>
      </c>
      <c r="G51" s="1073" t="s">
        <v>2443</v>
      </c>
      <c r="H51" s="70" t="s">
        <v>2444</v>
      </c>
      <c r="I51" s="1066"/>
      <c r="J51" s="73">
        <v>20011</v>
      </c>
      <c r="K51" s="71">
        <v>24346927</v>
      </c>
      <c r="L51" s="71">
        <v>25222</v>
      </c>
      <c r="M51" s="71">
        <v>30673705</v>
      </c>
      <c r="N51" s="71">
        <v>21300</v>
      </c>
      <c r="O51" s="71">
        <v>52994535.000000007</v>
      </c>
      <c r="P51" s="71">
        <v>492</v>
      </c>
      <c r="Q51" s="71">
        <v>2854123.9999999995</v>
      </c>
      <c r="R51" s="71">
        <v>0</v>
      </c>
      <c r="S51" s="71">
        <v>0</v>
      </c>
      <c r="T51" s="71">
        <v>0</v>
      </c>
      <c r="U51" s="71">
        <v>0</v>
      </c>
      <c r="V51" s="71">
        <v>0</v>
      </c>
      <c r="W51" s="71">
        <v>0</v>
      </c>
      <c r="X51" s="71">
        <v>0</v>
      </c>
      <c r="Y51" s="71">
        <v>0</v>
      </c>
      <c r="Z51" s="71">
        <v>110869291.00000001</v>
      </c>
      <c r="AA51" s="71">
        <v>8729087</v>
      </c>
      <c r="AB51" s="71">
        <v>117211461</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2462</v>
      </c>
      <c r="B52" s="70">
        <v>44</v>
      </c>
      <c r="C52" s="70">
        <v>18</v>
      </c>
      <c r="D52" s="70">
        <v>44</v>
      </c>
      <c r="E52" s="70">
        <v>2024</v>
      </c>
      <c r="F52" s="70" t="s">
        <v>1554</v>
      </c>
      <c r="G52" s="1073" t="s">
        <v>2459</v>
      </c>
      <c r="H52" s="70" t="s">
        <v>2460</v>
      </c>
      <c r="I52" s="1066"/>
      <c r="J52" s="73">
        <v>128798</v>
      </c>
      <c r="K52" s="71">
        <v>160075712</v>
      </c>
      <c r="L52" s="71">
        <v>46412</v>
      </c>
      <c r="M52" s="71">
        <v>57623225</v>
      </c>
      <c r="N52" s="71">
        <v>70500</v>
      </c>
      <c r="O52" s="71">
        <v>172721502.00000003</v>
      </c>
      <c r="P52" s="71">
        <v>764</v>
      </c>
      <c r="Q52" s="71">
        <v>4192961.0000000005</v>
      </c>
      <c r="R52" s="71">
        <v>0</v>
      </c>
      <c r="S52" s="71">
        <v>0</v>
      </c>
      <c r="T52" s="71">
        <v>0</v>
      </c>
      <c r="U52" s="71">
        <v>0</v>
      </c>
      <c r="V52" s="71">
        <v>0</v>
      </c>
      <c r="W52" s="71">
        <v>0</v>
      </c>
      <c r="X52" s="71">
        <v>0</v>
      </c>
      <c r="Y52" s="71">
        <v>0</v>
      </c>
      <c r="Z52" s="71">
        <v>394613400</v>
      </c>
      <c r="AA52" s="71">
        <v>240798554.99999997</v>
      </c>
      <c r="AB52" s="71">
        <v>1615602402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2502</v>
      </c>
      <c r="B53" s="70">
        <v>45</v>
      </c>
      <c r="C53" s="70">
        <v>18</v>
      </c>
      <c r="D53" s="70">
        <v>45</v>
      </c>
      <c r="E53" s="70">
        <v>2024</v>
      </c>
      <c r="F53" s="70" t="s">
        <v>1554</v>
      </c>
      <c r="G53" s="1073" t="s">
        <v>2499</v>
      </c>
      <c r="H53" s="70" t="s">
        <v>2500</v>
      </c>
      <c r="I53" s="1066"/>
      <c r="J53" s="73">
        <v>147259</v>
      </c>
      <c r="K53" s="71">
        <v>185212049</v>
      </c>
      <c r="L53" s="71">
        <v>72179</v>
      </c>
      <c r="M53" s="71">
        <v>90760953</v>
      </c>
      <c r="N53" s="71">
        <v>0</v>
      </c>
      <c r="O53" s="71">
        <v>0</v>
      </c>
      <c r="P53" s="71">
        <v>0</v>
      </c>
      <c r="Q53" s="71">
        <v>0</v>
      </c>
      <c r="R53" s="71">
        <v>0</v>
      </c>
      <c r="S53" s="71">
        <v>0</v>
      </c>
      <c r="T53" s="71">
        <v>0</v>
      </c>
      <c r="U53" s="71">
        <v>0</v>
      </c>
      <c r="V53" s="71">
        <v>0</v>
      </c>
      <c r="W53" s="71">
        <v>0</v>
      </c>
      <c r="X53" s="71">
        <v>0</v>
      </c>
      <c r="Y53" s="71">
        <v>0</v>
      </c>
      <c r="Z53" s="71">
        <v>275973002.00000006</v>
      </c>
      <c r="AA53" s="71">
        <v>266949483</v>
      </c>
      <c r="AB53" s="71">
        <v>2357461449</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2406</v>
      </c>
      <c r="B54" s="70">
        <v>46</v>
      </c>
      <c r="C54" s="70">
        <v>18</v>
      </c>
      <c r="D54" s="70">
        <v>46</v>
      </c>
      <c r="E54" s="70">
        <v>2024</v>
      </c>
      <c r="F54" s="70" t="s">
        <v>1554</v>
      </c>
      <c r="G54" s="1073" t="s">
        <v>2403</v>
      </c>
      <c r="H54" s="70" t="s">
        <v>2404</v>
      </c>
      <c r="I54" s="1066"/>
      <c r="J54" s="73">
        <v>254163</v>
      </c>
      <c r="K54" s="71">
        <v>320521279</v>
      </c>
      <c r="L54" s="71">
        <v>143517</v>
      </c>
      <c r="M54" s="71">
        <v>180642690.00000003</v>
      </c>
      <c r="N54" s="71">
        <v>7200</v>
      </c>
      <c r="O54" s="71">
        <v>17573601</v>
      </c>
      <c r="P54" s="71">
        <v>0</v>
      </c>
      <c r="Q54" s="71">
        <v>0</v>
      </c>
      <c r="R54" s="71">
        <v>0</v>
      </c>
      <c r="S54" s="71">
        <v>0</v>
      </c>
      <c r="T54" s="71">
        <v>0</v>
      </c>
      <c r="U54" s="71">
        <v>0</v>
      </c>
      <c r="V54" s="71">
        <v>0</v>
      </c>
      <c r="W54" s="71">
        <v>0</v>
      </c>
      <c r="X54" s="71">
        <v>0</v>
      </c>
      <c r="Y54" s="71">
        <v>0</v>
      </c>
      <c r="Z54" s="71">
        <v>518737570</v>
      </c>
      <c r="AA54" s="71">
        <v>534766116.99999994</v>
      </c>
      <c r="AB54" s="71">
        <v>2662188298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2454</v>
      </c>
      <c r="B55" s="70">
        <v>47</v>
      </c>
      <c r="C55" s="70">
        <v>18</v>
      </c>
      <c r="D55" s="70">
        <v>47</v>
      </c>
      <c r="E55" s="70">
        <v>2024</v>
      </c>
      <c r="F55" s="70" t="s">
        <v>1554</v>
      </c>
      <c r="G55" s="1073" t="s">
        <v>2451</v>
      </c>
      <c r="H55" s="70" t="s">
        <v>2452</v>
      </c>
      <c r="I55" s="1066"/>
      <c r="J55" s="73">
        <v>58110</v>
      </c>
      <c r="K55" s="71">
        <v>73341968</v>
      </c>
      <c r="L55" s="71">
        <v>42684</v>
      </c>
      <c r="M55" s="71">
        <v>53870242</v>
      </c>
      <c r="N55" s="71">
        <v>46200</v>
      </c>
      <c r="O55" s="71">
        <v>106237523</v>
      </c>
      <c r="P55" s="71">
        <v>0</v>
      </c>
      <c r="Q55" s="71">
        <v>0</v>
      </c>
      <c r="R55" s="71">
        <v>0</v>
      </c>
      <c r="S55" s="71">
        <v>0</v>
      </c>
      <c r="T55" s="71">
        <v>0</v>
      </c>
      <c r="U55" s="71">
        <v>0</v>
      </c>
      <c r="V55" s="71">
        <v>0</v>
      </c>
      <c r="W55" s="71">
        <v>0</v>
      </c>
      <c r="X55" s="71">
        <v>0</v>
      </c>
      <c r="Y55" s="71">
        <v>0</v>
      </c>
      <c r="Z55" s="71">
        <v>233449732.99999997</v>
      </c>
      <c r="AA55" s="71">
        <v>111256932.99999999</v>
      </c>
      <c r="AB55" s="71">
        <v>753457303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2355</v>
      </c>
      <c r="B56" s="70">
        <v>48</v>
      </c>
      <c r="C56" s="70">
        <v>18</v>
      </c>
      <c r="D56" s="70">
        <v>48</v>
      </c>
      <c r="E56" s="70">
        <v>2024</v>
      </c>
      <c r="F56" s="70" t="s">
        <v>1554</v>
      </c>
      <c r="G56" s="1073" t="s">
        <v>2353</v>
      </c>
      <c r="H56" s="70" t="s">
        <v>2315</v>
      </c>
      <c r="I56" s="1066"/>
      <c r="J56" s="73">
        <v>103705</v>
      </c>
      <c r="K56" s="71">
        <v>141066384</v>
      </c>
      <c r="L56" s="71">
        <v>203273</v>
      </c>
      <c r="M56" s="71">
        <v>276139650</v>
      </c>
      <c r="N56" s="71">
        <v>38100</v>
      </c>
      <c r="O56" s="71">
        <v>75588710.999999985</v>
      </c>
      <c r="P56" s="71">
        <v>0</v>
      </c>
      <c r="Q56" s="71">
        <v>0</v>
      </c>
      <c r="R56" s="71">
        <v>0</v>
      </c>
      <c r="S56" s="71">
        <v>0</v>
      </c>
      <c r="T56" s="71">
        <v>0</v>
      </c>
      <c r="U56" s="71">
        <v>0</v>
      </c>
      <c r="V56" s="71">
        <v>0</v>
      </c>
      <c r="W56" s="71">
        <v>0</v>
      </c>
      <c r="X56" s="71">
        <v>0</v>
      </c>
      <c r="Y56" s="71">
        <v>0</v>
      </c>
      <c r="Z56" s="71">
        <v>492794745.00000006</v>
      </c>
      <c r="AA56" s="71">
        <v>189673420</v>
      </c>
      <c r="AB56" s="71">
        <v>1267310668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1558</v>
      </c>
      <c r="B57" s="70">
        <v>49</v>
      </c>
      <c r="C57" s="70">
        <v>18</v>
      </c>
      <c r="D57" s="70">
        <v>49</v>
      </c>
      <c r="E57" s="70">
        <v>2024</v>
      </c>
      <c r="F57" s="70" t="s">
        <v>1554</v>
      </c>
      <c r="G57" s="1073" t="s">
        <v>1555</v>
      </c>
      <c r="H57" s="70" t="s">
        <v>1556</v>
      </c>
      <c r="I57" s="1066"/>
      <c r="J57" s="73">
        <v>2657813</v>
      </c>
      <c r="K57" s="71">
        <v>3252253591</v>
      </c>
      <c r="L57" s="71">
        <v>403112</v>
      </c>
      <c r="M57" s="71">
        <v>493110675</v>
      </c>
      <c r="N57" s="71">
        <v>91000</v>
      </c>
      <c r="O57" s="71">
        <v>197008081</v>
      </c>
      <c r="P57" s="71">
        <v>1348</v>
      </c>
      <c r="Q57" s="71">
        <v>7398616</v>
      </c>
      <c r="R57" s="71">
        <v>0</v>
      </c>
      <c r="S57" s="71">
        <v>0</v>
      </c>
      <c r="T57" s="71">
        <v>0</v>
      </c>
      <c r="U57" s="71">
        <v>0</v>
      </c>
      <c r="V57" s="71">
        <v>0</v>
      </c>
      <c r="W57" s="71">
        <v>0</v>
      </c>
      <c r="X57" s="71">
        <v>0</v>
      </c>
      <c r="Y57" s="71">
        <v>0</v>
      </c>
      <c r="Z57" s="71">
        <v>3949770963</v>
      </c>
      <c r="AA57" s="71">
        <v>5845829629</v>
      </c>
      <c r="AB57" s="71">
        <v>35637826889</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2352</v>
      </c>
      <c r="B58" s="70">
        <v>50</v>
      </c>
      <c r="C58" s="70">
        <v>18</v>
      </c>
      <c r="D58" s="70">
        <v>50</v>
      </c>
      <c r="E58" s="70">
        <v>2024</v>
      </c>
      <c r="F58" s="70" t="s">
        <v>1554</v>
      </c>
      <c r="G58" s="1073" t="s">
        <v>2349</v>
      </c>
      <c r="H58" s="70" t="s">
        <v>2350</v>
      </c>
      <c r="I58" s="1066"/>
      <c r="J58" s="73">
        <v>112367</v>
      </c>
      <c r="K58" s="71">
        <v>141651645</v>
      </c>
      <c r="L58" s="71">
        <v>159447</v>
      </c>
      <c r="M58" s="71">
        <v>200659193</v>
      </c>
      <c r="N58" s="71">
        <v>11500</v>
      </c>
      <c r="O58" s="71">
        <v>30623134.999999996</v>
      </c>
      <c r="P58" s="71">
        <v>141</v>
      </c>
      <c r="Q58" s="71">
        <v>793072</v>
      </c>
      <c r="R58" s="71">
        <v>0</v>
      </c>
      <c r="S58" s="71">
        <v>0</v>
      </c>
      <c r="T58" s="71">
        <v>0</v>
      </c>
      <c r="U58" s="71">
        <v>0</v>
      </c>
      <c r="V58" s="71">
        <v>0</v>
      </c>
      <c r="W58" s="71">
        <v>0</v>
      </c>
      <c r="X58" s="71">
        <v>0</v>
      </c>
      <c r="Y58" s="71">
        <v>0</v>
      </c>
      <c r="Z58" s="71">
        <v>373727045</v>
      </c>
      <c r="AA58" s="71">
        <v>266837267.99999997</v>
      </c>
      <c r="AB58" s="71">
        <v>1385126449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2402</v>
      </c>
      <c r="B59" s="70">
        <v>51</v>
      </c>
      <c r="C59" s="70">
        <v>18</v>
      </c>
      <c r="D59" s="70">
        <v>51</v>
      </c>
      <c r="E59" s="70">
        <v>2024</v>
      </c>
      <c r="F59" s="70" t="s">
        <v>1554</v>
      </c>
      <c r="G59" s="1073" t="s">
        <v>2399</v>
      </c>
      <c r="H59" s="70" t="s">
        <v>2400</v>
      </c>
      <c r="I59" s="1066"/>
      <c r="J59" s="73">
        <v>189978</v>
      </c>
      <c r="K59" s="71">
        <v>242048342</v>
      </c>
      <c r="L59" s="71">
        <v>272895</v>
      </c>
      <c r="M59" s="71">
        <v>346914272</v>
      </c>
      <c r="N59" s="71">
        <v>4700</v>
      </c>
      <c r="O59" s="71">
        <v>9617116</v>
      </c>
      <c r="P59" s="71">
        <v>0</v>
      </c>
      <c r="Q59" s="71">
        <v>0</v>
      </c>
      <c r="R59" s="71">
        <v>0</v>
      </c>
      <c r="S59" s="71">
        <v>0</v>
      </c>
      <c r="T59" s="71">
        <v>0</v>
      </c>
      <c r="U59" s="71">
        <v>0</v>
      </c>
      <c r="V59" s="71">
        <v>0</v>
      </c>
      <c r="W59" s="71">
        <v>0</v>
      </c>
      <c r="X59" s="71">
        <v>0</v>
      </c>
      <c r="Y59" s="71">
        <v>0</v>
      </c>
      <c r="Z59" s="71">
        <v>598579730.00000012</v>
      </c>
      <c r="AA59" s="71">
        <v>428273167.00000006</v>
      </c>
      <c r="AB59" s="71">
        <v>2027609553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2367</v>
      </c>
      <c r="B60" s="70">
        <v>52</v>
      </c>
      <c r="C60" s="70">
        <v>18</v>
      </c>
      <c r="D60" s="70">
        <v>52</v>
      </c>
      <c r="E60" s="70">
        <v>2024</v>
      </c>
      <c r="F60" s="70" t="s">
        <v>1554</v>
      </c>
      <c r="G60" s="1073" t="s">
        <v>2364</v>
      </c>
      <c r="H60" s="70" t="s">
        <v>2365</v>
      </c>
      <c r="I60" s="1066"/>
      <c r="J60" s="73">
        <v>152234</v>
      </c>
      <c r="K60" s="71">
        <v>193784133</v>
      </c>
      <c r="L60" s="71">
        <v>370758</v>
      </c>
      <c r="M60" s="71">
        <v>471034717</v>
      </c>
      <c r="N60" s="71">
        <v>34900</v>
      </c>
      <c r="O60" s="71">
        <v>84170819.000000015</v>
      </c>
      <c r="P60" s="71">
        <v>1466</v>
      </c>
      <c r="Q60" s="71">
        <v>8515396</v>
      </c>
      <c r="R60" s="71">
        <v>0</v>
      </c>
      <c r="S60" s="71">
        <v>0</v>
      </c>
      <c r="T60" s="71">
        <v>0</v>
      </c>
      <c r="U60" s="71">
        <v>0</v>
      </c>
      <c r="V60" s="71">
        <v>0</v>
      </c>
      <c r="W60" s="71">
        <v>0</v>
      </c>
      <c r="X60" s="71">
        <v>0</v>
      </c>
      <c r="Y60" s="71">
        <v>0</v>
      </c>
      <c r="Z60" s="71">
        <v>757505065.00000012</v>
      </c>
      <c r="AA60" s="71">
        <v>343895787</v>
      </c>
      <c r="AB60" s="71">
        <v>1578622518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2418</v>
      </c>
      <c r="B61" s="70">
        <v>53</v>
      </c>
      <c r="C61" s="70">
        <v>18</v>
      </c>
      <c r="D61" s="70">
        <v>53</v>
      </c>
      <c r="E61" s="70">
        <v>2024</v>
      </c>
      <c r="F61" s="70" t="s">
        <v>1554</v>
      </c>
      <c r="G61" s="1073" t="s">
        <v>2415</v>
      </c>
      <c r="H61" s="70" t="s">
        <v>2416</v>
      </c>
      <c r="I61" s="1066"/>
      <c r="J61" s="73">
        <v>86269</v>
      </c>
      <c r="K61" s="71">
        <v>108574700</v>
      </c>
      <c r="L61" s="71">
        <v>22997</v>
      </c>
      <c r="M61" s="71">
        <v>28947816</v>
      </c>
      <c r="N61" s="71">
        <v>0</v>
      </c>
      <c r="O61" s="71">
        <v>0</v>
      </c>
      <c r="P61" s="71">
        <v>0</v>
      </c>
      <c r="Q61" s="71">
        <v>0</v>
      </c>
      <c r="R61" s="71">
        <v>0</v>
      </c>
      <c r="S61" s="71">
        <v>0</v>
      </c>
      <c r="T61" s="71">
        <v>0</v>
      </c>
      <c r="U61" s="71">
        <v>0</v>
      </c>
      <c r="V61" s="71">
        <v>0</v>
      </c>
      <c r="W61" s="71">
        <v>0</v>
      </c>
      <c r="X61" s="71">
        <v>0</v>
      </c>
      <c r="Y61" s="71">
        <v>0</v>
      </c>
      <c r="Z61" s="71">
        <v>137522516</v>
      </c>
      <c r="AA61" s="71">
        <v>158581862</v>
      </c>
      <c r="AB61" s="71">
        <v>1150175683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2359</v>
      </c>
      <c r="B62" s="70">
        <v>54</v>
      </c>
      <c r="C62" s="70">
        <v>18</v>
      </c>
      <c r="D62" s="70">
        <v>54</v>
      </c>
      <c r="E62" s="70">
        <v>2024</v>
      </c>
      <c r="F62" s="70" t="s">
        <v>1554</v>
      </c>
      <c r="G62" s="1073" t="s">
        <v>2356</v>
      </c>
      <c r="H62" s="70" t="s">
        <v>2357</v>
      </c>
      <c r="I62" s="1066"/>
      <c r="J62" s="73">
        <v>135950</v>
      </c>
      <c r="K62" s="71">
        <v>174568834.99999997</v>
      </c>
      <c r="L62" s="71">
        <v>496861</v>
      </c>
      <c r="M62" s="71">
        <v>637164274</v>
      </c>
      <c r="N62" s="71">
        <v>50300</v>
      </c>
      <c r="O62" s="71">
        <v>118646369</v>
      </c>
      <c r="P62" s="71">
        <v>372</v>
      </c>
      <c r="Q62" s="71">
        <v>2158063.0000000005</v>
      </c>
      <c r="R62" s="71">
        <v>0</v>
      </c>
      <c r="S62" s="71">
        <v>0</v>
      </c>
      <c r="T62" s="71">
        <v>0</v>
      </c>
      <c r="U62" s="71">
        <v>0</v>
      </c>
      <c r="V62" s="71">
        <v>0</v>
      </c>
      <c r="W62" s="71">
        <v>0</v>
      </c>
      <c r="X62" s="71">
        <v>0</v>
      </c>
      <c r="Y62" s="71">
        <v>0</v>
      </c>
      <c r="Z62" s="71">
        <v>932537541.00000012</v>
      </c>
      <c r="AA62" s="71">
        <v>140431755</v>
      </c>
      <c r="AB62" s="71">
        <v>1167685487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2510</v>
      </c>
      <c r="B63" s="70">
        <v>55</v>
      </c>
      <c r="C63" s="70">
        <v>18</v>
      </c>
      <c r="D63" s="70">
        <v>55</v>
      </c>
      <c r="E63" s="70">
        <v>2024</v>
      </c>
      <c r="F63" s="70" t="s">
        <v>1554</v>
      </c>
      <c r="G63" s="1073" t="s">
        <v>2507</v>
      </c>
      <c r="H63" s="70" t="s">
        <v>2508</v>
      </c>
      <c r="I63" s="1066"/>
      <c r="J63" s="73">
        <v>219690</v>
      </c>
      <c r="K63" s="71">
        <v>291136870</v>
      </c>
      <c r="L63" s="71">
        <v>475715</v>
      </c>
      <c r="M63" s="71">
        <v>629811143</v>
      </c>
      <c r="N63" s="71">
        <v>7300</v>
      </c>
      <c r="O63" s="71">
        <v>13051786</v>
      </c>
      <c r="P63" s="71">
        <v>0</v>
      </c>
      <c r="Q63" s="71">
        <v>0</v>
      </c>
      <c r="R63" s="71">
        <v>0</v>
      </c>
      <c r="S63" s="71">
        <v>0</v>
      </c>
      <c r="T63" s="71">
        <v>0</v>
      </c>
      <c r="U63" s="71">
        <v>0</v>
      </c>
      <c r="V63" s="71">
        <v>0</v>
      </c>
      <c r="W63" s="71">
        <v>0</v>
      </c>
      <c r="X63" s="71">
        <v>0</v>
      </c>
      <c r="Y63" s="71">
        <v>0</v>
      </c>
      <c r="Z63" s="71">
        <v>933999798.99999988</v>
      </c>
      <c r="AA63" s="71">
        <v>528219661</v>
      </c>
      <c r="AB63" s="71">
        <v>2555456506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2422</v>
      </c>
      <c r="B64" s="70">
        <v>56</v>
      </c>
      <c r="C64" s="70">
        <v>18</v>
      </c>
      <c r="D64" s="70">
        <v>56</v>
      </c>
      <c r="E64" s="70">
        <v>2024</v>
      </c>
      <c r="F64" s="70" t="s">
        <v>1554</v>
      </c>
      <c r="G64" s="1073" t="s">
        <v>2419</v>
      </c>
      <c r="H64" s="70" t="s">
        <v>2420</v>
      </c>
      <c r="I64" s="1066"/>
      <c r="J64" s="73">
        <v>207057</v>
      </c>
      <c r="K64" s="71">
        <v>263162699.00000003</v>
      </c>
      <c r="L64" s="71">
        <v>365538</v>
      </c>
      <c r="M64" s="71">
        <v>464170990</v>
      </c>
      <c r="N64" s="71">
        <v>38700</v>
      </c>
      <c r="O64" s="71">
        <v>86248811</v>
      </c>
      <c r="P64" s="71">
        <v>293</v>
      </c>
      <c r="Q64" s="71">
        <v>1655877</v>
      </c>
      <c r="R64" s="71">
        <v>0</v>
      </c>
      <c r="S64" s="71">
        <v>0</v>
      </c>
      <c r="T64" s="71">
        <v>0</v>
      </c>
      <c r="U64" s="71">
        <v>0</v>
      </c>
      <c r="V64" s="71">
        <v>0</v>
      </c>
      <c r="W64" s="71">
        <v>0</v>
      </c>
      <c r="X64" s="71">
        <v>0</v>
      </c>
      <c r="Y64" s="71">
        <v>0</v>
      </c>
      <c r="Z64" s="71">
        <v>815238377.00000012</v>
      </c>
      <c r="AA64" s="71">
        <v>420046560</v>
      </c>
      <c r="AB64" s="71">
        <v>1981789621</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2279</v>
      </c>
      <c r="B65" s="70">
        <v>57</v>
      </c>
      <c r="C65" s="70">
        <v>18</v>
      </c>
      <c r="D65" s="70">
        <v>57</v>
      </c>
      <c r="E65" s="70">
        <v>2024</v>
      </c>
      <c r="F65" s="70" t="s">
        <v>1554</v>
      </c>
      <c r="G65" s="1073" t="s">
        <v>2258</v>
      </c>
      <c r="H65" s="70" t="s">
        <v>2259</v>
      </c>
      <c r="I65" s="1066"/>
      <c r="J65" s="73">
        <v>327147</v>
      </c>
      <c r="K65" s="71">
        <v>417331329.00000006</v>
      </c>
      <c r="L65" s="71">
        <v>390824</v>
      </c>
      <c r="M65" s="71">
        <v>498308026.00000006</v>
      </c>
      <c r="N65" s="71">
        <v>11000</v>
      </c>
      <c r="O65" s="71">
        <v>23976651.999999996</v>
      </c>
      <c r="P65" s="71">
        <v>0</v>
      </c>
      <c r="Q65" s="71">
        <v>0</v>
      </c>
      <c r="R65" s="71">
        <v>0</v>
      </c>
      <c r="S65" s="71">
        <v>0</v>
      </c>
      <c r="T65" s="71">
        <v>0</v>
      </c>
      <c r="U65" s="71">
        <v>0</v>
      </c>
      <c r="V65" s="71">
        <v>0</v>
      </c>
      <c r="W65" s="71">
        <v>0</v>
      </c>
      <c r="X65" s="71">
        <v>0</v>
      </c>
      <c r="Y65" s="71">
        <v>0</v>
      </c>
      <c r="Z65" s="71">
        <v>939616007</v>
      </c>
      <c r="AA65" s="71">
        <v>701874858</v>
      </c>
      <c r="AB65" s="71">
        <v>3375044224</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2490</v>
      </c>
      <c r="B66" s="70">
        <v>58</v>
      </c>
      <c r="C66" s="70">
        <v>18</v>
      </c>
      <c r="D66" s="70">
        <v>58</v>
      </c>
      <c r="E66" s="70">
        <v>2024</v>
      </c>
      <c r="F66" s="70" t="s">
        <v>1554</v>
      </c>
      <c r="G66" s="1073" t="s">
        <v>2487</v>
      </c>
      <c r="H66" s="70" t="s">
        <v>2488</v>
      </c>
      <c r="I66" s="1066"/>
      <c r="J66" s="73">
        <v>335377</v>
      </c>
      <c r="K66" s="71">
        <v>441019465</v>
      </c>
      <c r="L66" s="71">
        <v>205506</v>
      </c>
      <c r="M66" s="71">
        <v>269939755</v>
      </c>
      <c r="N66" s="71">
        <v>0</v>
      </c>
      <c r="O66" s="71">
        <v>0</v>
      </c>
      <c r="P66" s="71">
        <v>0</v>
      </c>
      <c r="Q66" s="71">
        <v>0</v>
      </c>
      <c r="R66" s="71">
        <v>0</v>
      </c>
      <c r="S66" s="71">
        <v>0</v>
      </c>
      <c r="T66" s="71">
        <v>0</v>
      </c>
      <c r="U66" s="71">
        <v>0</v>
      </c>
      <c r="V66" s="71">
        <v>0</v>
      </c>
      <c r="W66" s="71">
        <v>0</v>
      </c>
      <c r="X66" s="71">
        <v>0</v>
      </c>
      <c r="Y66" s="71">
        <v>0</v>
      </c>
      <c r="Z66" s="71">
        <v>710959220</v>
      </c>
      <c r="AA66" s="71">
        <v>808610912</v>
      </c>
      <c r="AB66" s="71">
        <v>3470157924</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2466</v>
      </c>
      <c r="B67" s="70">
        <v>59</v>
      </c>
      <c r="C67" s="70">
        <v>18</v>
      </c>
      <c r="D67" s="70">
        <v>59</v>
      </c>
      <c r="E67" s="70">
        <v>2024</v>
      </c>
      <c r="F67" s="70" t="s">
        <v>1554</v>
      </c>
      <c r="G67" s="1073" t="s">
        <v>2463</v>
      </c>
      <c r="H67" s="70" t="s">
        <v>2464</v>
      </c>
      <c r="I67" s="1066"/>
      <c r="J67" s="73">
        <v>408751</v>
      </c>
      <c r="K67" s="71">
        <v>533121224.00000012</v>
      </c>
      <c r="L67" s="71">
        <v>910514</v>
      </c>
      <c r="M67" s="71">
        <v>1185960666</v>
      </c>
      <c r="N67" s="71">
        <v>387100</v>
      </c>
      <c r="O67" s="71">
        <v>868545456</v>
      </c>
      <c r="P67" s="71">
        <v>2689</v>
      </c>
      <c r="Q67" s="71">
        <v>14883475</v>
      </c>
      <c r="R67" s="71">
        <v>4133</v>
      </c>
      <c r="S67" s="71">
        <v>34415960</v>
      </c>
      <c r="T67" s="71">
        <v>0</v>
      </c>
      <c r="U67" s="71">
        <v>0</v>
      </c>
      <c r="V67" s="71">
        <v>0</v>
      </c>
      <c r="W67" s="71">
        <v>0</v>
      </c>
      <c r="X67" s="71">
        <v>0</v>
      </c>
      <c r="Y67" s="71">
        <v>0</v>
      </c>
      <c r="Z67" s="71">
        <v>2636926780.5852504</v>
      </c>
      <c r="AA67" s="71">
        <v>657698497</v>
      </c>
      <c r="AB67" s="71">
        <v>3883091138.0000005</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2394</v>
      </c>
      <c r="B68" s="70">
        <v>60</v>
      </c>
      <c r="C68" s="70">
        <v>18</v>
      </c>
      <c r="D68" s="70">
        <v>60</v>
      </c>
      <c r="E68" s="70">
        <v>2024</v>
      </c>
      <c r="F68" s="70" t="s">
        <v>1554</v>
      </c>
      <c r="G68" s="1073" t="s">
        <v>2391</v>
      </c>
      <c r="H68" s="70" t="s">
        <v>2392</v>
      </c>
      <c r="I68" s="1066"/>
      <c r="J68" s="73">
        <v>284450</v>
      </c>
      <c r="K68" s="71">
        <v>363918186</v>
      </c>
      <c r="L68" s="71">
        <v>420565</v>
      </c>
      <c r="M68" s="71">
        <v>535822341.00000006</v>
      </c>
      <c r="N68" s="71">
        <v>0</v>
      </c>
      <c r="O68" s="71">
        <v>0</v>
      </c>
      <c r="P68" s="71">
        <v>0</v>
      </c>
      <c r="Q68" s="71">
        <v>0</v>
      </c>
      <c r="R68" s="71">
        <v>0</v>
      </c>
      <c r="S68" s="71">
        <v>0</v>
      </c>
      <c r="T68" s="71">
        <v>0</v>
      </c>
      <c r="U68" s="71">
        <v>0</v>
      </c>
      <c r="V68" s="71">
        <v>0</v>
      </c>
      <c r="W68" s="71">
        <v>0</v>
      </c>
      <c r="X68" s="71">
        <v>0</v>
      </c>
      <c r="Y68" s="71">
        <v>0</v>
      </c>
      <c r="Z68" s="71">
        <v>899740527</v>
      </c>
      <c r="AA68" s="71">
        <v>652543105</v>
      </c>
      <c r="AB68" s="71">
        <v>2914483653</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2314</v>
      </c>
      <c r="B69" s="70">
        <v>61</v>
      </c>
      <c r="C69" s="70">
        <v>18</v>
      </c>
      <c r="D69" s="70">
        <v>61</v>
      </c>
      <c r="E69" s="70">
        <v>2024</v>
      </c>
      <c r="F69" s="70" t="s">
        <v>1554</v>
      </c>
      <c r="G69" s="1073" t="s">
        <v>2311</v>
      </c>
      <c r="H69" s="70" t="s">
        <v>2312</v>
      </c>
      <c r="I69" s="1066"/>
      <c r="J69" s="73">
        <v>33899</v>
      </c>
      <c r="K69" s="71">
        <v>43600944.000000007</v>
      </c>
      <c r="L69" s="71">
        <v>32543.999999999996</v>
      </c>
      <c r="M69" s="71">
        <v>41797239.999999993</v>
      </c>
      <c r="N69" s="71">
        <v>0</v>
      </c>
      <c r="O69" s="71">
        <v>0</v>
      </c>
      <c r="P69" s="71">
        <v>0</v>
      </c>
      <c r="Q69" s="71">
        <v>0</v>
      </c>
      <c r="R69" s="71">
        <v>0</v>
      </c>
      <c r="S69" s="71">
        <v>0</v>
      </c>
      <c r="T69" s="71">
        <v>0</v>
      </c>
      <c r="U69" s="71">
        <v>0</v>
      </c>
      <c r="V69" s="71">
        <v>0</v>
      </c>
      <c r="W69" s="71">
        <v>0</v>
      </c>
      <c r="X69" s="71">
        <v>0</v>
      </c>
      <c r="Y69" s="71">
        <v>0</v>
      </c>
      <c r="Z69" s="71">
        <v>85398184</v>
      </c>
      <c r="AA69" s="71">
        <v>90728276</v>
      </c>
      <c r="AB69" s="71">
        <v>456216135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2409</v>
      </c>
      <c r="B190" s="70">
        <v>182</v>
      </c>
      <c r="C190" s="70">
        <v>16</v>
      </c>
      <c r="D190" s="70">
        <v>2</v>
      </c>
      <c r="E190" s="70">
        <v>2022</v>
      </c>
      <c r="F190" s="70" t="s">
        <v>161</v>
      </c>
      <c r="G190" s="1073" t="s">
        <v>2407</v>
      </c>
      <c r="H190" s="70" t="s">
        <v>2408</v>
      </c>
      <c r="I190" s="1066"/>
      <c r="J190" s="73"/>
      <c r="K190" s="71"/>
      <c r="L190" s="71"/>
      <c r="M190" s="71"/>
      <c r="N190" s="71"/>
      <c r="O190" s="71"/>
      <c r="P190" s="71"/>
      <c r="Q190" s="71"/>
      <c r="R190" s="71"/>
      <c r="S190" s="71"/>
      <c r="T190" s="71"/>
      <c r="U190" s="71"/>
      <c r="V190" s="71"/>
      <c r="W190" s="71"/>
      <c r="X190" s="71"/>
      <c r="Y190" s="71"/>
      <c r="Z190" s="71"/>
      <c r="AA190" s="71"/>
      <c r="AB190" s="71"/>
      <c r="AC190" s="72"/>
      <c r="AD190" s="71">
        <v>109339.47880847701</v>
      </c>
      <c r="AE190" s="71">
        <v>170770.98949368444</v>
      </c>
      <c r="AF190" s="71">
        <v>85717.095709524467</v>
      </c>
      <c r="AG190" s="71">
        <v>4033295.710280057</v>
      </c>
      <c r="AH190" s="71">
        <v>6519774.6640600795</v>
      </c>
      <c r="AI190" s="71">
        <v>0</v>
      </c>
      <c r="AJ190" s="71">
        <v>0</v>
      </c>
      <c r="AK190" s="71">
        <v>381312.9003842122</v>
      </c>
      <c r="AL190" s="71">
        <v>0</v>
      </c>
      <c r="AM190" s="71">
        <v>0</v>
      </c>
      <c r="AN190" s="71">
        <v>11300210.838736033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2457</v>
      </c>
      <c r="B191" s="70">
        <v>183</v>
      </c>
      <c r="C191" s="70">
        <v>16</v>
      </c>
      <c r="D191" s="70">
        <v>3</v>
      </c>
      <c r="E191" s="70">
        <v>2022</v>
      </c>
      <c r="F191" s="70" t="s">
        <v>161</v>
      </c>
      <c r="G191" s="1073" t="s">
        <v>2455</v>
      </c>
      <c r="H191" s="70" t="s">
        <v>2456</v>
      </c>
      <c r="I191" s="1066"/>
      <c r="J191" s="73"/>
      <c r="K191" s="71"/>
      <c r="L191" s="71"/>
      <c r="M191" s="71"/>
      <c r="N191" s="71"/>
      <c r="O191" s="71"/>
      <c r="P191" s="71"/>
      <c r="Q191" s="71"/>
      <c r="R191" s="71"/>
      <c r="S191" s="71"/>
      <c r="T191" s="71"/>
      <c r="U191" s="71"/>
      <c r="V191" s="71"/>
      <c r="W191" s="71"/>
      <c r="X191" s="71"/>
      <c r="Y191" s="71"/>
      <c r="Z191" s="71"/>
      <c r="AA191" s="71"/>
      <c r="AB191" s="71"/>
      <c r="AC191" s="72"/>
      <c r="AD191" s="71">
        <v>282178675.43051291</v>
      </c>
      <c r="AE191" s="71">
        <v>2615140.0547954421</v>
      </c>
      <c r="AF191" s="71">
        <v>4783013.9405914648</v>
      </c>
      <c r="AG191" s="71">
        <v>108147625.06610848</v>
      </c>
      <c r="AH191" s="71">
        <v>95822260.203951642</v>
      </c>
      <c r="AI191" s="71">
        <v>0</v>
      </c>
      <c r="AJ191" s="71">
        <v>0</v>
      </c>
      <c r="AK191" s="71">
        <v>6572966.6672054026</v>
      </c>
      <c r="AL191" s="71">
        <v>0</v>
      </c>
      <c r="AM191" s="71">
        <v>0</v>
      </c>
      <c r="AN191" s="71">
        <v>500119681.36316532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2481</v>
      </c>
      <c r="B192" s="70">
        <v>184</v>
      </c>
      <c r="C192" s="70">
        <v>16</v>
      </c>
      <c r="D192" s="70">
        <v>4</v>
      </c>
      <c r="E192" s="70">
        <v>2022</v>
      </c>
      <c r="F192" s="70" t="s">
        <v>161</v>
      </c>
      <c r="G192" s="1073" t="s">
        <v>2479</v>
      </c>
      <c r="H192" s="70" t="s">
        <v>2480</v>
      </c>
      <c r="I192" s="1066"/>
      <c r="J192" s="73"/>
      <c r="K192" s="71"/>
      <c r="L192" s="71"/>
      <c r="M192" s="71"/>
      <c r="N192" s="71"/>
      <c r="O192" s="71"/>
      <c r="P192" s="71"/>
      <c r="Q192" s="71"/>
      <c r="R192" s="71"/>
      <c r="S192" s="71"/>
      <c r="T192" s="71"/>
      <c r="U192" s="71"/>
      <c r="V192" s="71"/>
      <c r="W192" s="71"/>
      <c r="X192" s="71"/>
      <c r="Y192" s="71"/>
      <c r="Z192" s="71"/>
      <c r="AA192" s="71"/>
      <c r="AB192" s="71"/>
      <c r="AC192" s="72"/>
      <c r="AD192" s="71">
        <v>5684166.0829754183</v>
      </c>
      <c r="AE192" s="71">
        <v>436972.82605736901</v>
      </c>
      <c r="AF192" s="71">
        <v>0</v>
      </c>
      <c r="AG192" s="71">
        <v>25401948.840005249</v>
      </c>
      <c r="AH192" s="71">
        <v>28325481.313036256</v>
      </c>
      <c r="AI192" s="71">
        <v>0</v>
      </c>
      <c r="AJ192" s="71">
        <v>0</v>
      </c>
      <c r="AK192" s="71">
        <v>1697378.2849815339</v>
      </c>
      <c r="AL192" s="71">
        <v>0</v>
      </c>
      <c r="AM192" s="71">
        <v>0</v>
      </c>
      <c r="AN192" s="71">
        <v>61545947.347055823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2338</v>
      </c>
      <c r="B193" s="70">
        <v>185</v>
      </c>
      <c r="C193" s="70">
        <v>16</v>
      </c>
      <c r="D193" s="70">
        <v>5</v>
      </c>
      <c r="E193" s="70">
        <v>2022</v>
      </c>
      <c r="F193" s="70" t="s">
        <v>161</v>
      </c>
      <c r="G193" s="1073" t="s">
        <v>2336</v>
      </c>
      <c r="H193" s="70" t="s">
        <v>2337</v>
      </c>
      <c r="I193" s="1066"/>
      <c r="J193" s="73"/>
      <c r="K193" s="71"/>
      <c r="L193" s="71"/>
      <c r="M193" s="71"/>
      <c r="N193" s="71"/>
      <c r="O193" s="71"/>
      <c r="P193" s="71"/>
      <c r="Q193" s="71"/>
      <c r="R193" s="71"/>
      <c r="S193" s="71"/>
      <c r="T193" s="71"/>
      <c r="U193" s="71"/>
      <c r="V193" s="71"/>
      <c r="W193" s="71"/>
      <c r="X193" s="71"/>
      <c r="Y193" s="71"/>
      <c r="Z193" s="71"/>
      <c r="AA193" s="71"/>
      <c r="AB193" s="71"/>
      <c r="AC193" s="72"/>
      <c r="AD193" s="71">
        <v>183401314.58253145</v>
      </c>
      <c r="AE193" s="71">
        <v>6100877.3109312365</v>
      </c>
      <c r="AF193" s="71">
        <v>1000032.7832777853</v>
      </c>
      <c r="AG193" s="71">
        <v>296576468.47275412</v>
      </c>
      <c r="AH193" s="71">
        <v>278139027.62679994</v>
      </c>
      <c r="AI193" s="71">
        <v>0</v>
      </c>
      <c r="AJ193" s="71">
        <v>0</v>
      </c>
      <c r="AK193" s="71">
        <v>16238144.653578004</v>
      </c>
      <c r="AL193" s="71">
        <v>0</v>
      </c>
      <c r="AM193" s="71">
        <v>0</v>
      </c>
      <c r="AN193" s="71">
        <v>781455865.42987251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1913</v>
      </c>
      <c r="B194" s="70">
        <v>186</v>
      </c>
      <c r="C194" s="70">
        <v>16</v>
      </c>
      <c r="D194" s="70">
        <v>6</v>
      </c>
      <c r="E194" s="70">
        <v>2022</v>
      </c>
      <c r="F194" s="70" t="s">
        <v>161</v>
      </c>
      <c r="G194" s="1073" t="s">
        <v>1894</v>
      </c>
      <c r="H194" s="70" t="s">
        <v>1895</v>
      </c>
      <c r="I194" s="1066"/>
      <c r="J194" s="73"/>
      <c r="K194" s="71"/>
      <c r="L194" s="71"/>
      <c r="M194" s="71"/>
      <c r="N194" s="71"/>
      <c r="O194" s="71"/>
      <c r="P194" s="71"/>
      <c r="Q194" s="71"/>
      <c r="R194" s="71"/>
      <c r="S194" s="71"/>
      <c r="T194" s="71"/>
      <c r="U194" s="71"/>
      <c r="V194" s="71"/>
      <c r="W194" s="71"/>
      <c r="X194" s="71"/>
      <c r="Y194" s="71"/>
      <c r="Z194" s="71"/>
      <c r="AA194" s="71"/>
      <c r="AB194" s="71"/>
      <c r="AC194" s="72"/>
      <c r="AD194" s="71">
        <v>64088541.634453893</v>
      </c>
      <c r="AE194" s="71">
        <v>2939939.7799108815</v>
      </c>
      <c r="AF194" s="71">
        <v>4205852.1628140006</v>
      </c>
      <c r="AG194" s="71">
        <v>134950107.28986225</v>
      </c>
      <c r="AH194" s="71">
        <v>199230449.34071612</v>
      </c>
      <c r="AI194" s="71">
        <v>0</v>
      </c>
      <c r="AJ194" s="71">
        <v>0</v>
      </c>
      <c r="AK194" s="71">
        <v>13390758.684606699</v>
      </c>
      <c r="AL194" s="71">
        <v>0</v>
      </c>
      <c r="AM194" s="71">
        <v>0</v>
      </c>
      <c r="AN194" s="71">
        <v>418805648.89236379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2346</v>
      </c>
      <c r="B195" s="70">
        <v>187</v>
      </c>
      <c r="C195" s="70">
        <v>16</v>
      </c>
      <c r="D195" s="70">
        <v>7</v>
      </c>
      <c r="E195" s="70">
        <v>2022</v>
      </c>
      <c r="F195" s="70" t="s">
        <v>161</v>
      </c>
      <c r="G195" s="1073" t="s">
        <v>2344</v>
      </c>
      <c r="H195" s="70" t="s">
        <v>2345</v>
      </c>
      <c r="I195" s="1066"/>
      <c r="J195" s="73"/>
      <c r="K195" s="71"/>
      <c r="L195" s="71"/>
      <c r="M195" s="71"/>
      <c r="N195" s="71"/>
      <c r="O195" s="71"/>
      <c r="P195" s="71"/>
      <c r="Q195" s="71"/>
      <c r="R195" s="71"/>
      <c r="S195" s="71"/>
      <c r="T195" s="71"/>
      <c r="U195" s="71"/>
      <c r="V195" s="71"/>
      <c r="W195" s="71"/>
      <c r="X195" s="71"/>
      <c r="Y195" s="71"/>
      <c r="Z195" s="71"/>
      <c r="AA195" s="71"/>
      <c r="AB195" s="71"/>
      <c r="AC195" s="72"/>
      <c r="AD195" s="71">
        <v>1098125.5632928177</v>
      </c>
      <c r="AE195" s="71">
        <v>164074.08794491252</v>
      </c>
      <c r="AF195" s="71">
        <v>22857.892189206523</v>
      </c>
      <c r="AG195" s="71">
        <v>7844189.1235700063</v>
      </c>
      <c r="AH195" s="71">
        <v>19941033.545190487</v>
      </c>
      <c r="AI195" s="71">
        <v>0</v>
      </c>
      <c r="AJ195" s="71">
        <v>0</v>
      </c>
      <c r="AK195" s="71">
        <v>1101068.4394094744</v>
      </c>
      <c r="AL195" s="71">
        <v>0</v>
      </c>
      <c r="AM195" s="71">
        <v>0</v>
      </c>
      <c r="AN195" s="71">
        <v>30171348.651596908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2413</v>
      </c>
      <c r="B196" s="70">
        <v>188</v>
      </c>
      <c r="C196" s="70">
        <v>16</v>
      </c>
      <c r="D196" s="70">
        <v>8</v>
      </c>
      <c r="E196" s="70">
        <v>2022</v>
      </c>
      <c r="F196" s="70" t="s">
        <v>161</v>
      </c>
      <c r="G196" s="1073" t="s">
        <v>2411</v>
      </c>
      <c r="H196" s="70" t="s">
        <v>2412</v>
      </c>
      <c r="I196" s="1066"/>
      <c r="J196" s="73"/>
      <c r="K196" s="71"/>
      <c r="L196" s="71"/>
      <c r="M196" s="71"/>
      <c r="N196" s="71"/>
      <c r="O196" s="71"/>
      <c r="P196" s="71"/>
      <c r="Q196" s="71"/>
      <c r="R196" s="71"/>
      <c r="S196" s="71"/>
      <c r="T196" s="71"/>
      <c r="U196" s="71"/>
      <c r="V196" s="71"/>
      <c r="W196" s="71"/>
      <c r="X196" s="71"/>
      <c r="Y196" s="71"/>
      <c r="Z196" s="71"/>
      <c r="AA196" s="71"/>
      <c r="AB196" s="71"/>
      <c r="AC196" s="72"/>
      <c r="AD196" s="71">
        <v>57655462.297543138</v>
      </c>
      <c r="AE196" s="71">
        <v>1279108.1958154405</v>
      </c>
      <c r="AF196" s="71">
        <v>1348615.6391631849</v>
      </c>
      <c r="AG196" s="71">
        <v>44853133.517302215</v>
      </c>
      <c r="AH196" s="71">
        <v>49973239.181456462</v>
      </c>
      <c r="AI196" s="71">
        <v>0</v>
      </c>
      <c r="AJ196" s="71">
        <v>0</v>
      </c>
      <c r="AK196" s="71">
        <v>3643068.3571079513</v>
      </c>
      <c r="AL196" s="71">
        <v>0</v>
      </c>
      <c r="AM196" s="71">
        <v>0</v>
      </c>
      <c r="AN196" s="71">
        <v>158752627.18838838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2374</v>
      </c>
      <c r="B197" s="70">
        <v>189</v>
      </c>
      <c r="C197" s="70">
        <v>16</v>
      </c>
      <c r="D197" s="70">
        <v>9</v>
      </c>
      <c r="E197" s="70">
        <v>2022</v>
      </c>
      <c r="F197" s="70" t="s">
        <v>161</v>
      </c>
      <c r="G197" s="1073" t="s">
        <v>2372</v>
      </c>
      <c r="H197" s="70" t="s">
        <v>2373</v>
      </c>
      <c r="I197" s="1066"/>
      <c r="J197" s="73"/>
      <c r="K197" s="71"/>
      <c r="L197" s="71"/>
      <c r="M197" s="71"/>
      <c r="N197" s="71"/>
      <c r="O197" s="71"/>
      <c r="P197" s="71"/>
      <c r="Q197" s="71"/>
      <c r="R197" s="71"/>
      <c r="S197" s="71"/>
      <c r="T197" s="71"/>
      <c r="U197" s="71"/>
      <c r="V197" s="71"/>
      <c r="W197" s="71"/>
      <c r="X197" s="71"/>
      <c r="Y197" s="71"/>
      <c r="Z197" s="71"/>
      <c r="AA197" s="71"/>
      <c r="AB197" s="71"/>
      <c r="AC197" s="72"/>
      <c r="AD197" s="71">
        <v>52232407.973050766</v>
      </c>
      <c r="AE197" s="71">
        <v>1963866.3791773713</v>
      </c>
      <c r="AF197" s="71">
        <v>0</v>
      </c>
      <c r="AG197" s="71">
        <v>64785188.025929146</v>
      </c>
      <c r="AH197" s="71">
        <v>72235242.307594314</v>
      </c>
      <c r="AI197" s="71">
        <v>0</v>
      </c>
      <c r="AJ197" s="71">
        <v>0</v>
      </c>
      <c r="AK197" s="71">
        <v>4793076.0410977229</v>
      </c>
      <c r="AL197" s="71">
        <v>0</v>
      </c>
      <c r="AM197" s="71">
        <v>0</v>
      </c>
      <c r="AN197" s="71">
        <v>196009780.72684935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2322</v>
      </c>
      <c r="B198" s="70">
        <v>190</v>
      </c>
      <c r="C198" s="70">
        <v>16</v>
      </c>
      <c r="D198" s="70">
        <v>10</v>
      </c>
      <c r="E198" s="70">
        <v>2022</v>
      </c>
      <c r="F198" s="70" t="s">
        <v>161</v>
      </c>
      <c r="G198" s="1073" t="s">
        <v>2320</v>
      </c>
      <c r="H198" s="70" t="s">
        <v>2321</v>
      </c>
      <c r="I198" s="1066"/>
      <c r="J198" s="73"/>
      <c r="K198" s="71"/>
      <c r="L198" s="71"/>
      <c r="M198" s="71"/>
      <c r="N198" s="71"/>
      <c r="O198" s="71"/>
      <c r="P198" s="71"/>
      <c r="Q198" s="71"/>
      <c r="R198" s="71"/>
      <c r="S198" s="71"/>
      <c r="T198" s="71"/>
      <c r="U198" s="71"/>
      <c r="V198" s="71"/>
      <c r="W198" s="71"/>
      <c r="X198" s="71"/>
      <c r="Y198" s="71"/>
      <c r="Z198" s="71"/>
      <c r="AA198" s="71"/>
      <c r="AB198" s="71"/>
      <c r="AC198" s="72"/>
      <c r="AD198" s="71">
        <v>45433671.251059309</v>
      </c>
      <c r="AE198" s="71">
        <v>1125079.4601936857</v>
      </c>
      <c r="AF198" s="71">
        <v>1868632.6864676333</v>
      </c>
      <c r="AG198" s="71">
        <v>75292193.840488821</v>
      </c>
      <c r="AH198" s="71">
        <v>61402588.4411311</v>
      </c>
      <c r="AI198" s="71">
        <v>0</v>
      </c>
      <c r="AJ198" s="71">
        <v>0</v>
      </c>
      <c r="AK198" s="71">
        <v>4178430.1197198522</v>
      </c>
      <c r="AL198" s="71">
        <v>0</v>
      </c>
      <c r="AM198" s="71">
        <v>0</v>
      </c>
      <c r="AN198" s="71">
        <v>189300595.7990604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2425</v>
      </c>
      <c r="B199" s="70">
        <v>191</v>
      </c>
      <c r="C199" s="70">
        <v>16</v>
      </c>
      <c r="D199" s="70">
        <v>11</v>
      </c>
      <c r="E199" s="70">
        <v>2022</v>
      </c>
      <c r="F199" s="70" t="s">
        <v>161</v>
      </c>
      <c r="G199" s="1073" t="s">
        <v>2423</v>
      </c>
      <c r="H199" s="70" t="s">
        <v>2424</v>
      </c>
      <c r="I199" s="1066"/>
      <c r="J199" s="73"/>
      <c r="K199" s="71"/>
      <c r="L199" s="71"/>
      <c r="M199" s="71"/>
      <c r="N199" s="71"/>
      <c r="O199" s="71"/>
      <c r="P199" s="71"/>
      <c r="Q199" s="71"/>
      <c r="R199" s="71"/>
      <c r="S199" s="71"/>
      <c r="T199" s="71"/>
      <c r="U199" s="71"/>
      <c r="V199" s="71"/>
      <c r="W199" s="71"/>
      <c r="X199" s="71"/>
      <c r="Y199" s="71"/>
      <c r="Z199" s="71"/>
      <c r="AA199" s="71"/>
      <c r="AB199" s="71"/>
      <c r="AC199" s="72"/>
      <c r="AD199" s="71">
        <v>9035771.6363706551</v>
      </c>
      <c r="AE199" s="71">
        <v>415207.8960238602</v>
      </c>
      <c r="AF199" s="71">
        <v>3708693.0076987585</v>
      </c>
      <c r="AG199" s="71">
        <v>18303107.954996683</v>
      </c>
      <c r="AH199" s="71">
        <v>23003484.901525572</v>
      </c>
      <c r="AI199" s="71">
        <v>0</v>
      </c>
      <c r="AJ199" s="71">
        <v>0</v>
      </c>
      <c r="AK199" s="71">
        <v>1794482.0103756848</v>
      </c>
      <c r="AL199" s="71">
        <v>0</v>
      </c>
      <c r="AM199" s="71">
        <v>0</v>
      </c>
      <c r="AN199" s="71">
        <v>56260747.406991214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2441</v>
      </c>
      <c r="B200" s="70">
        <v>192</v>
      </c>
      <c r="C200" s="70">
        <v>16</v>
      </c>
      <c r="D200" s="70">
        <v>12</v>
      </c>
      <c r="E200" s="70">
        <v>2022</v>
      </c>
      <c r="F200" s="70" t="s">
        <v>161</v>
      </c>
      <c r="G200" s="1073" t="s">
        <v>2439</v>
      </c>
      <c r="H200" s="70" t="s">
        <v>2440</v>
      </c>
      <c r="I200" s="1066"/>
      <c r="J200" s="73"/>
      <c r="K200" s="71"/>
      <c r="L200" s="71"/>
      <c r="M200" s="71"/>
      <c r="N200" s="71"/>
      <c r="O200" s="71"/>
      <c r="P200" s="71"/>
      <c r="Q200" s="71"/>
      <c r="R200" s="71"/>
      <c r="S200" s="71"/>
      <c r="T200" s="71"/>
      <c r="U200" s="71"/>
      <c r="V200" s="71"/>
      <c r="W200" s="71"/>
      <c r="X200" s="71"/>
      <c r="Y200" s="71"/>
      <c r="Z200" s="71"/>
      <c r="AA200" s="71"/>
      <c r="AB200" s="71"/>
      <c r="AC200" s="72"/>
      <c r="AD200" s="71">
        <v>3042302.9647928812</v>
      </c>
      <c r="AE200" s="71">
        <v>266201.83656368457</v>
      </c>
      <c r="AF200" s="71">
        <v>5714.4730473016307</v>
      </c>
      <c r="AG200" s="71">
        <v>8276971.971766972</v>
      </c>
      <c r="AH200" s="71">
        <v>11521486.048332281</v>
      </c>
      <c r="AI200" s="71">
        <v>0</v>
      </c>
      <c r="AJ200" s="71">
        <v>0</v>
      </c>
      <c r="AK200" s="71">
        <v>664618.18431342382</v>
      </c>
      <c r="AL200" s="71">
        <v>0</v>
      </c>
      <c r="AM200" s="71">
        <v>0</v>
      </c>
      <c r="AN200" s="71">
        <v>23777295.478816546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1936</v>
      </c>
      <c r="B201" s="70">
        <v>193</v>
      </c>
      <c r="C201" s="70">
        <v>16</v>
      </c>
      <c r="D201" s="70">
        <v>13</v>
      </c>
      <c r="E201" s="70">
        <v>2022</v>
      </c>
      <c r="F201" s="70" t="s">
        <v>161</v>
      </c>
      <c r="G201" s="1073" t="s">
        <v>1917</v>
      </c>
      <c r="H201" s="70" t="s">
        <v>1918</v>
      </c>
      <c r="I201" s="1066"/>
      <c r="J201" s="73"/>
      <c r="K201" s="71"/>
      <c r="L201" s="71"/>
      <c r="M201" s="71"/>
      <c r="N201" s="71"/>
      <c r="O201" s="71"/>
      <c r="P201" s="71"/>
      <c r="Q201" s="71"/>
      <c r="R201" s="71"/>
      <c r="S201" s="71"/>
      <c r="T201" s="71"/>
      <c r="U201" s="71"/>
      <c r="V201" s="71"/>
      <c r="W201" s="71"/>
      <c r="X201" s="71"/>
      <c r="Y201" s="71"/>
      <c r="Z201" s="71"/>
      <c r="AA201" s="71"/>
      <c r="AB201" s="71"/>
      <c r="AC201" s="72"/>
      <c r="AD201" s="71">
        <v>52472037.50658907</v>
      </c>
      <c r="AE201" s="71">
        <v>5585215.8916757973</v>
      </c>
      <c r="AF201" s="71">
        <v>17143.419141904891</v>
      </c>
      <c r="AG201" s="71">
        <v>172536095.48119041</v>
      </c>
      <c r="AH201" s="71">
        <v>203609140.53501758</v>
      </c>
      <c r="AI201" s="71">
        <v>0</v>
      </c>
      <c r="AJ201" s="71">
        <v>0</v>
      </c>
      <c r="AK201" s="71">
        <v>13275448.010701144</v>
      </c>
      <c r="AL201" s="71">
        <v>0</v>
      </c>
      <c r="AM201" s="71">
        <v>0</v>
      </c>
      <c r="AN201" s="71">
        <v>447495080.84431589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1733</v>
      </c>
      <c r="B202" s="70">
        <v>194</v>
      </c>
      <c r="C202" s="70">
        <v>16</v>
      </c>
      <c r="D202" s="70">
        <v>14</v>
      </c>
      <c r="E202" s="70">
        <v>2022</v>
      </c>
      <c r="F202" s="70" t="s">
        <v>161</v>
      </c>
      <c r="G202" s="1073" t="s">
        <v>1714</v>
      </c>
      <c r="H202" s="70" t="s">
        <v>1715</v>
      </c>
      <c r="I202" s="1066"/>
      <c r="J202" s="73"/>
      <c r="K202" s="71"/>
      <c r="L202" s="71"/>
      <c r="M202" s="71"/>
      <c r="N202" s="71"/>
      <c r="O202" s="71"/>
      <c r="P202" s="71"/>
      <c r="Q202" s="71"/>
      <c r="R202" s="71"/>
      <c r="S202" s="71"/>
      <c r="T202" s="71"/>
      <c r="U202" s="71"/>
      <c r="V202" s="71"/>
      <c r="W202" s="71"/>
      <c r="X202" s="71"/>
      <c r="Y202" s="71"/>
      <c r="Z202" s="71"/>
      <c r="AA202" s="71"/>
      <c r="AB202" s="71"/>
      <c r="AC202" s="72"/>
      <c r="AD202" s="71">
        <v>297364959.45336771</v>
      </c>
      <c r="AE202" s="71">
        <v>5787797.1635261485</v>
      </c>
      <c r="AF202" s="71">
        <v>857170.95709524455</v>
      </c>
      <c r="AG202" s="71">
        <v>247209169.4138419</v>
      </c>
      <c r="AH202" s="71">
        <v>244513487.23288575</v>
      </c>
      <c r="AI202" s="71">
        <v>0</v>
      </c>
      <c r="AJ202" s="71">
        <v>0</v>
      </c>
      <c r="AK202" s="71">
        <v>14000110.386913877</v>
      </c>
      <c r="AL202" s="71">
        <v>0</v>
      </c>
      <c r="AM202" s="71">
        <v>0</v>
      </c>
      <c r="AN202" s="71">
        <v>809732694.60763061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2326</v>
      </c>
      <c r="B203" s="70">
        <v>195</v>
      </c>
      <c r="C203" s="70">
        <v>16</v>
      </c>
      <c r="D203" s="70">
        <v>15</v>
      </c>
      <c r="E203" s="70">
        <v>2022</v>
      </c>
      <c r="F203" s="70" t="s">
        <v>161</v>
      </c>
      <c r="G203" s="1073" t="s">
        <v>2324</v>
      </c>
      <c r="H203" s="70" t="s">
        <v>2325</v>
      </c>
      <c r="I203" s="1066"/>
      <c r="J203" s="73"/>
      <c r="K203" s="71"/>
      <c r="L203" s="71"/>
      <c r="M203" s="71"/>
      <c r="N203" s="71"/>
      <c r="O203" s="71"/>
      <c r="P203" s="71"/>
      <c r="Q203" s="71"/>
      <c r="R203" s="71"/>
      <c r="S203" s="71"/>
      <c r="T203" s="71"/>
      <c r="U203" s="71"/>
      <c r="V203" s="71"/>
      <c r="W203" s="71"/>
      <c r="X203" s="71"/>
      <c r="Y203" s="71"/>
      <c r="Z203" s="71"/>
      <c r="AA203" s="71"/>
      <c r="AB203" s="71"/>
      <c r="AC203" s="72"/>
      <c r="AD203" s="71">
        <v>15341696.74668948</v>
      </c>
      <c r="AE203" s="71">
        <v>1034671.2892852646</v>
      </c>
      <c r="AF203" s="71">
        <v>1188610.393838739</v>
      </c>
      <c r="AG203" s="71">
        <v>38403466.904589102</v>
      </c>
      <c r="AH203" s="71">
        <v>62666178.685578816</v>
      </c>
      <c r="AI203" s="71">
        <v>0</v>
      </c>
      <c r="AJ203" s="71">
        <v>0</v>
      </c>
      <c r="AK203" s="71">
        <v>4092947.8508223421</v>
      </c>
      <c r="AL203" s="71">
        <v>0</v>
      </c>
      <c r="AM203" s="71">
        <v>0</v>
      </c>
      <c r="AN203" s="71">
        <v>122727571.87080374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2469</v>
      </c>
      <c r="B204" s="70">
        <v>196</v>
      </c>
      <c r="C204" s="70">
        <v>16</v>
      </c>
      <c r="D204" s="70">
        <v>16</v>
      </c>
      <c r="E204" s="70">
        <v>2022</v>
      </c>
      <c r="F204" s="70" t="s">
        <v>161</v>
      </c>
      <c r="G204" s="1073" t="s">
        <v>2467</v>
      </c>
      <c r="H204" s="70" t="s">
        <v>2468</v>
      </c>
      <c r="I204" s="1066"/>
      <c r="J204" s="73"/>
      <c r="K204" s="71"/>
      <c r="L204" s="71"/>
      <c r="M204" s="71"/>
      <c r="N204" s="71"/>
      <c r="O204" s="71"/>
      <c r="P204" s="71"/>
      <c r="Q204" s="71"/>
      <c r="R204" s="71"/>
      <c r="S204" s="71"/>
      <c r="T204" s="71"/>
      <c r="U204" s="71"/>
      <c r="V204" s="71"/>
      <c r="W204" s="71"/>
      <c r="X204" s="71"/>
      <c r="Y204" s="71"/>
      <c r="Z204" s="71"/>
      <c r="AA204" s="71"/>
      <c r="AB204" s="71"/>
      <c r="AC204" s="72"/>
      <c r="AD204" s="71">
        <v>42807460.240565114</v>
      </c>
      <c r="AE204" s="71">
        <v>974399.17534631712</v>
      </c>
      <c r="AF204" s="71">
        <v>822884.11881143483</v>
      </c>
      <c r="AG204" s="71">
        <v>92284931.505111367</v>
      </c>
      <c r="AH204" s="71">
        <v>113007965.02166587</v>
      </c>
      <c r="AI204" s="71">
        <v>0</v>
      </c>
      <c r="AJ204" s="71">
        <v>0</v>
      </c>
      <c r="AK204" s="71">
        <v>7716647.1137692258</v>
      </c>
      <c r="AL204" s="71">
        <v>0</v>
      </c>
      <c r="AM204" s="71">
        <v>0</v>
      </c>
      <c r="AN204" s="71">
        <v>257614287.17526934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2318</v>
      </c>
      <c r="B205" s="70">
        <v>197</v>
      </c>
      <c r="C205" s="70">
        <v>16</v>
      </c>
      <c r="D205" s="70">
        <v>17</v>
      </c>
      <c r="E205" s="70">
        <v>2022</v>
      </c>
      <c r="F205" s="70" t="s">
        <v>161</v>
      </c>
      <c r="G205" s="1073" t="s">
        <v>2316</v>
      </c>
      <c r="H205" s="70" t="s">
        <v>2317</v>
      </c>
      <c r="I205" s="1066"/>
      <c r="J205" s="73"/>
      <c r="K205" s="71"/>
      <c r="L205" s="71"/>
      <c r="M205" s="71"/>
      <c r="N205" s="71"/>
      <c r="O205" s="71"/>
      <c r="P205" s="71"/>
      <c r="Q205" s="71"/>
      <c r="R205" s="71"/>
      <c r="S205" s="71"/>
      <c r="T205" s="71"/>
      <c r="U205" s="71"/>
      <c r="V205" s="71"/>
      <c r="W205" s="71"/>
      <c r="X205" s="71"/>
      <c r="Y205" s="71"/>
      <c r="Z205" s="71"/>
      <c r="AA205" s="71"/>
      <c r="AB205" s="71"/>
      <c r="AC205" s="72"/>
      <c r="AD205" s="71">
        <v>26010000.33585481</v>
      </c>
      <c r="AE205" s="71">
        <v>1192048.475681405</v>
      </c>
      <c r="AF205" s="71">
        <v>148576.29922984238</v>
      </c>
      <c r="AG205" s="71">
        <v>34550497.381057784</v>
      </c>
      <c r="AH205" s="71">
        <v>37955969.460823521</v>
      </c>
      <c r="AI205" s="71">
        <v>0</v>
      </c>
      <c r="AJ205" s="71">
        <v>0</v>
      </c>
      <c r="AK205" s="71">
        <v>2467493.4688255712</v>
      </c>
      <c r="AL205" s="71">
        <v>0</v>
      </c>
      <c r="AM205" s="71">
        <v>0</v>
      </c>
      <c r="AN205" s="71">
        <v>102324585.42147294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2309</v>
      </c>
      <c r="B206" s="70">
        <v>198</v>
      </c>
      <c r="C206" s="70">
        <v>16</v>
      </c>
      <c r="D206" s="70">
        <v>18</v>
      </c>
      <c r="E206" s="70">
        <v>2022</v>
      </c>
      <c r="F206" s="70" t="s">
        <v>161</v>
      </c>
      <c r="G206" s="1073" t="s">
        <v>2307</v>
      </c>
      <c r="H206" s="70" t="s">
        <v>2308</v>
      </c>
      <c r="I206" s="1066"/>
      <c r="J206" s="73"/>
      <c r="K206" s="71"/>
      <c r="L206" s="71"/>
      <c r="M206" s="71"/>
      <c r="N206" s="71"/>
      <c r="O206" s="71"/>
      <c r="P206" s="71"/>
      <c r="Q206" s="71"/>
      <c r="R206" s="71"/>
      <c r="S206" s="71"/>
      <c r="T206" s="71"/>
      <c r="U206" s="71"/>
      <c r="V206" s="71"/>
      <c r="W206" s="71"/>
      <c r="X206" s="71"/>
      <c r="Y206" s="71"/>
      <c r="Z206" s="71"/>
      <c r="AA206" s="71"/>
      <c r="AB206" s="71"/>
      <c r="AC206" s="72"/>
      <c r="AD206" s="71">
        <v>8920908.4143192563</v>
      </c>
      <c r="AE206" s="71">
        <v>3157589.0802459694</v>
      </c>
      <c r="AF206" s="71">
        <v>45715.784378413045</v>
      </c>
      <c r="AG206" s="71">
        <v>170504420.44382131</v>
      </c>
      <c r="AH206" s="71">
        <v>221997011.07140774</v>
      </c>
      <c r="AI206" s="71">
        <v>0</v>
      </c>
      <c r="AJ206" s="71">
        <v>0</v>
      </c>
      <c r="AK206" s="71">
        <v>14561039.353818385</v>
      </c>
      <c r="AL206" s="71">
        <v>0</v>
      </c>
      <c r="AM206" s="71">
        <v>0</v>
      </c>
      <c r="AN206" s="71">
        <v>419186684.147991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2497</v>
      </c>
      <c r="B207" s="70">
        <v>199</v>
      </c>
      <c r="C207" s="70">
        <v>16</v>
      </c>
      <c r="D207" s="70">
        <v>19</v>
      </c>
      <c r="E207" s="70">
        <v>2022</v>
      </c>
      <c r="F207" s="70" t="s">
        <v>161</v>
      </c>
      <c r="G207" s="1073" t="s">
        <v>2495</v>
      </c>
      <c r="H207" s="70" t="s">
        <v>2496</v>
      </c>
      <c r="I207" s="1066"/>
      <c r="J207" s="73"/>
      <c r="K207" s="71"/>
      <c r="L207" s="71"/>
      <c r="M207" s="71"/>
      <c r="N207" s="71"/>
      <c r="O207" s="71"/>
      <c r="P207" s="71"/>
      <c r="Q207" s="71"/>
      <c r="R207" s="71"/>
      <c r="S207" s="71"/>
      <c r="T207" s="71"/>
      <c r="U207" s="71"/>
      <c r="V207" s="71"/>
      <c r="W207" s="71"/>
      <c r="X207" s="71"/>
      <c r="Y207" s="71"/>
      <c r="Z207" s="71"/>
      <c r="AA207" s="71"/>
      <c r="AB207" s="71"/>
      <c r="AC207" s="72"/>
      <c r="AD207" s="71">
        <v>46573301.482177399</v>
      </c>
      <c r="AE207" s="71">
        <v>2417581.4591066702</v>
      </c>
      <c r="AF207" s="71">
        <v>34286.838283809782</v>
      </c>
      <c r="AG207" s="71">
        <v>118973207.14392425</v>
      </c>
      <c r="AH207" s="71">
        <v>94918442.181881398</v>
      </c>
      <c r="AI207" s="71">
        <v>0</v>
      </c>
      <c r="AJ207" s="71">
        <v>0</v>
      </c>
      <c r="AK207" s="71">
        <v>6318585.897223386</v>
      </c>
      <c r="AL207" s="71">
        <v>0</v>
      </c>
      <c r="AM207" s="71">
        <v>0</v>
      </c>
      <c r="AN207" s="71">
        <v>269235405.00259691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2505</v>
      </c>
      <c r="B208" s="70">
        <v>200</v>
      </c>
      <c r="C208" s="70">
        <v>16</v>
      </c>
      <c r="D208" s="70">
        <v>20</v>
      </c>
      <c r="E208" s="70">
        <v>2022</v>
      </c>
      <c r="F208" s="70" t="s">
        <v>161</v>
      </c>
      <c r="G208" s="1073" t="s">
        <v>2503</v>
      </c>
      <c r="H208" s="70" t="s">
        <v>2504</v>
      </c>
      <c r="I208" s="1066"/>
      <c r="J208" s="73"/>
      <c r="K208" s="71"/>
      <c r="L208" s="71"/>
      <c r="M208" s="71"/>
      <c r="N208" s="71"/>
      <c r="O208" s="71"/>
      <c r="P208" s="71"/>
      <c r="Q208" s="71"/>
      <c r="R208" s="71"/>
      <c r="S208" s="71"/>
      <c r="T208" s="71"/>
      <c r="U208" s="71"/>
      <c r="V208" s="71"/>
      <c r="W208" s="71"/>
      <c r="X208" s="71"/>
      <c r="Y208" s="71"/>
      <c r="Z208" s="71"/>
      <c r="AA208" s="71"/>
      <c r="AB208" s="71"/>
      <c r="AC208" s="72"/>
      <c r="AD208" s="71">
        <v>48219593.232577197</v>
      </c>
      <c r="AE208" s="71">
        <v>1130102.1363552648</v>
      </c>
      <c r="AF208" s="71">
        <v>691451.23872349737</v>
      </c>
      <c r="AG208" s="71">
        <v>52150333.207734391</v>
      </c>
      <c r="AH208" s="71">
        <v>79614960.332459092</v>
      </c>
      <c r="AI208" s="71">
        <v>0</v>
      </c>
      <c r="AJ208" s="71">
        <v>0</v>
      </c>
      <c r="AK208" s="71">
        <v>4588151.0248736301</v>
      </c>
      <c r="AL208" s="71">
        <v>0</v>
      </c>
      <c r="AM208" s="71">
        <v>0</v>
      </c>
      <c r="AN208" s="71">
        <v>186394591.17272308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2377</v>
      </c>
      <c r="B209" s="70">
        <v>201</v>
      </c>
      <c r="C209" s="70">
        <v>16</v>
      </c>
      <c r="D209" s="70">
        <v>21</v>
      </c>
      <c r="E209" s="70">
        <v>2022</v>
      </c>
      <c r="F209" s="70" t="s">
        <v>161</v>
      </c>
      <c r="G209" s="1073" t="s">
        <v>2376</v>
      </c>
      <c r="H209" s="70" t="s">
        <v>2348</v>
      </c>
      <c r="I209" s="1066"/>
      <c r="J209" s="73"/>
      <c r="K209" s="71"/>
      <c r="L209" s="71"/>
      <c r="M209" s="71"/>
      <c r="N209" s="71"/>
      <c r="O209" s="71"/>
      <c r="P209" s="71"/>
      <c r="Q209" s="71"/>
      <c r="R209" s="71"/>
      <c r="S209" s="71"/>
      <c r="T209" s="71"/>
      <c r="U209" s="71"/>
      <c r="V209" s="71"/>
      <c r="W209" s="71"/>
      <c r="X209" s="71"/>
      <c r="Y209" s="71"/>
      <c r="Z209" s="71"/>
      <c r="AA209" s="71"/>
      <c r="AB209" s="71"/>
      <c r="AC209" s="72"/>
      <c r="AD209" s="71">
        <v>8026395.4159808094</v>
      </c>
      <c r="AE209" s="71">
        <v>873945.65211473801</v>
      </c>
      <c r="AF209" s="71">
        <v>182863.13751365218</v>
      </c>
      <c r="AG209" s="71">
        <v>23652784.828542512</v>
      </c>
      <c r="AH209" s="71">
        <v>37701496.425483353</v>
      </c>
      <c r="AI209" s="71">
        <v>0</v>
      </c>
      <c r="AJ209" s="71">
        <v>0</v>
      </c>
      <c r="AK209" s="71">
        <v>2015160.5565174452</v>
      </c>
      <c r="AL209" s="71">
        <v>0</v>
      </c>
      <c r="AM209" s="71">
        <v>0</v>
      </c>
      <c r="AN209" s="71">
        <v>72452646.016152516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2449</v>
      </c>
      <c r="B210" s="70">
        <v>202</v>
      </c>
      <c r="C210" s="70">
        <v>16</v>
      </c>
      <c r="D210" s="70">
        <v>22</v>
      </c>
      <c r="E210" s="70">
        <v>2022</v>
      </c>
      <c r="F210" s="70" t="s">
        <v>161</v>
      </c>
      <c r="G210" s="1073" t="s">
        <v>2447</v>
      </c>
      <c r="H210" s="70" t="s">
        <v>2448</v>
      </c>
      <c r="I210" s="1066"/>
      <c r="J210" s="73"/>
      <c r="K210" s="71"/>
      <c r="L210" s="71"/>
      <c r="M210" s="71"/>
      <c r="N210" s="71"/>
      <c r="O210" s="71"/>
      <c r="P210" s="71"/>
      <c r="Q210" s="71"/>
      <c r="R210" s="71"/>
      <c r="S210" s="71"/>
      <c r="T210" s="71"/>
      <c r="U210" s="71"/>
      <c r="V210" s="71"/>
      <c r="W210" s="71"/>
      <c r="X210" s="71"/>
      <c r="Y210" s="71"/>
      <c r="Z210" s="71"/>
      <c r="AA210" s="71"/>
      <c r="AB210" s="71"/>
      <c r="AC210" s="72"/>
      <c r="AD210" s="71">
        <v>9342641.2548660133</v>
      </c>
      <c r="AE210" s="71">
        <v>539100.57467614114</v>
      </c>
      <c r="AF210" s="71">
        <v>80002.622662222828</v>
      </c>
      <c r="AG210" s="71">
        <v>13163811.632657712</v>
      </c>
      <c r="AH210" s="71">
        <v>23802003.736558501</v>
      </c>
      <c r="AI210" s="71">
        <v>0</v>
      </c>
      <c r="AJ210" s="71">
        <v>0</v>
      </c>
      <c r="AK210" s="71">
        <v>1339050.0430017884</v>
      </c>
      <c r="AL210" s="71">
        <v>0</v>
      </c>
      <c r="AM210" s="71">
        <v>0</v>
      </c>
      <c r="AN210" s="71">
        <v>48266609.864422381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2370</v>
      </c>
      <c r="B211" s="70">
        <v>203</v>
      </c>
      <c r="C211" s="70">
        <v>16</v>
      </c>
      <c r="D211" s="70">
        <v>23</v>
      </c>
      <c r="E211" s="70">
        <v>2022</v>
      </c>
      <c r="F211" s="70" t="s">
        <v>161</v>
      </c>
      <c r="G211" s="1073" t="s">
        <v>2368</v>
      </c>
      <c r="H211" s="70" t="s">
        <v>2369</v>
      </c>
      <c r="I211" s="1066"/>
      <c r="J211" s="73"/>
      <c r="K211" s="71"/>
      <c r="L211" s="71"/>
      <c r="M211" s="71"/>
      <c r="N211" s="71"/>
      <c r="O211" s="71"/>
      <c r="P211" s="71"/>
      <c r="Q211" s="71"/>
      <c r="R211" s="71"/>
      <c r="S211" s="71"/>
      <c r="T211" s="71"/>
      <c r="U211" s="71"/>
      <c r="V211" s="71"/>
      <c r="W211" s="71"/>
      <c r="X211" s="71"/>
      <c r="Y211" s="71"/>
      <c r="Z211" s="71"/>
      <c r="AA211" s="71"/>
      <c r="AB211" s="71"/>
      <c r="AC211" s="72"/>
      <c r="AD211" s="71">
        <v>1609423071.0694044</v>
      </c>
      <c r="AE211" s="71">
        <v>1583817.2162845635</v>
      </c>
      <c r="AF211" s="71">
        <v>160005.24532444566</v>
      </c>
      <c r="AG211" s="71">
        <v>80281218.340537176</v>
      </c>
      <c r="AH211" s="71">
        <v>81756043.802217722</v>
      </c>
      <c r="AI211" s="71">
        <v>0</v>
      </c>
      <c r="AJ211" s="71">
        <v>0</v>
      </c>
      <c r="AK211" s="71">
        <v>4876750.5278735338</v>
      </c>
      <c r="AL211" s="71">
        <v>0</v>
      </c>
      <c r="AM211" s="71">
        <v>0</v>
      </c>
      <c r="AN211" s="71">
        <v>1778080906.2016418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1561</v>
      </c>
      <c r="B212" s="70">
        <v>204</v>
      </c>
      <c r="C212" s="70">
        <v>16</v>
      </c>
      <c r="D212" s="70">
        <v>24</v>
      </c>
      <c r="E212" s="70">
        <v>2022</v>
      </c>
      <c r="F212" s="70" t="s">
        <v>161</v>
      </c>
      <c r="G212" s="1073" t="s">
        <v>1559</v>
      </c>
      <c r="H212" s="70" t="s">
        <v>1560</v>
      </c>
      <c r="I212" s="1066"/>
      <c r="J212" s="73"/>
      <c r="K212" s="71"/>
      <c r="L212" s="71"/>
      <c r="M212" s="71"/>
      <c r="N212" s="71"/>
      <c r="O212" s="71"/>
      <c r="P212" s="71"/>
      <c r="Q212" s="71"/>
      <c r="R212" s="71"/>
      <c r="S212" s="71"/>
      <c r="T212" s="71"/>
      <c r="U212" s="71"/>
      <c r="V212" s="71"/>
      <c r="W212" s="71"/>
      <c r="X212" s="71"/>
      <c r="Y212" s="71"/>
      <c r="Z212" s="71"/>
      <c r="AA212" s="71"/>
      <c r="AB212" s="71"/>
      <c r="AC212" s="72"/>
      <c r="AD212" s="71">
        <v>2494035295.799439</v>
      </c>
      <c r="AE212" s="71">
        <v>54748844.386597797</v>
      </c>
      <c r="AF212" s="71">
        <v>3737265.3729352667</v>
      </c>
      <c r="AG212" s="71">
        <v>2234499921.3511763</v>
      </c>
      <c r="AH212" s="71">
        <v>2142856006.0737545</v>
      </c>
      <c r="AI212" s="71">
        <v>0</v>
      </c>
      <c r="AJ212" s="71">
        <v>0</v>
      </c>
      <c r="AK212" s="71">
        <v>120010390.91279557</v>
      </c>
      <c r="AL212" s="71">
        <v>0</v>
      </c>
      <c r="AM212" s="71">
        <v>0</v>
      </c>
      <c r="AN212" s="71">
        <v>7049887723.896699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2381</v>
      </c>
      <c r="B213" s="70">
        <v>205</v>
      </c>
      <c r="C213" s="70">
        <v>16</v>
      </c>
      <c r="D213" s="70">
        <v>25</v>
      </c>
      <c r="E213" s="70">
        <v>2022</v>
      </c>
      <c r="F213" s="70" t="s">
        <v>161</v>
      </c>
      <c r="G213" s="1073" t="s">
        <v>2379</v>
      </c>
      <c r="H213" s="70" t="s">
        <v>2380</v>
      </c>
      <c r="I213" s="1066"/>
      <c r="J213" s="73"/>
      <c r="K213" s="71"/>
      <c r="L213" s="71"/>
      <c r="M213" s="71"/>
      <c r="N213" s="71"/>
      <c r="O213" s="71"/>
      <c r="P213" s="71"/>
      <c r="Q213" s="71"/>
      <c r="R213" s="71"/>
      <c r="S213" s="71"/>
      <c r="T213" s="71"/>
      <c r="U213" s="71"/>
      <c r="V213" s="71"/>
      <c r="W213" s="71"/>
      <c r="X213" s="71"/>
      <c r="Y213" s="71"/>
      <c r="Z213" s="71"/>
      <c r="AA213" s="71"/>
      <c r="AB213" s="71"/>
      <c r="AC213" s="72"/>
      <c r="AD213" s="71">
        <v>108621220.97788984</v>
      </c>
      <c r="AE213" s="71">
        <v>1017929.0354133348</v>
      </c>
      <c r="AF213" s="71">
        <v>365726.27502730436</v>
      </c>
      <c r="AG213" s="71">
        <v>23562621.735168144</v>
      </c>
      <c r="AH213" s="71">
        <v>32559386.125161409</v>
      </c>
      <c r="AI213" s="71">
        <v>0</v>
      </c>
      <c r="AJ213" s="71">
        <v>0</v>
      </c>
      <c r="AK213" s="71">
        <v>1959119.3107447573</v>
      </c>
      <c r="AL213" s="71">
        <v>0</v>
      </c>
      <c r="AM213" s="71">
        <v>0</v>
      </c>
      <c r="AN213" s="71">
        <v>168086003.4594048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2305</v>
      </c>
      <c r="B214" s="70">
        <v>206</v>
      </c>
      <c r="C214" s="70">
        <v>16</v>
      </c>
      <c r="D214" s="70">
        <v>26</v>
      </c>
      <c r="E214" s="70">
        <v>2022</v>
      </c>
      <c r="F214" s="70" t="s">
        <v>161</v>
      </c>
      <c r="G214" s="1073" t="s">
        <v>2303</v>
      </c>
      <c r="H214" s="70" t="s">
        <v>2304</v>
      </c>
      <c r="I214" s="1066"/>
      <c r="J214" s="73"/>
      <c r="K214" s="71"/>
      <c r="L214" s="71"/>
      <c r="M214" s="71"/>
      <c r="N214" s="71"/>
      <c r="O214" s="71"/>
      <c r="P214" s="71"/>
      <c r="Q214" s="71"/>
      <c r="R214" s="71"/>
      <c r="S214" s="71"/>
      <c r="T214" s="71"/>
      <c r="U214" s="71"/>
      <c r="V214" s="71"/>
      <c r="W214" s="71"/>
      <c r="X214" s="71"/>
      <c r="Y214" s="71"/>
      <c r="Z214" s="71"/>
      <c r="AA214" s="71"/>
      <c r="AB214" s="71"/>
      <c r="AC214" s="72"/>
      <c r="AD214" s="71">
        <v>346545368.6251992</v>
      </c>
      <c r="AE214" s="71">
        <v>13531089.579293702</v>
      </c>
      <c r="AF214" s="71">
        <v>9463167.3663315009</v>
      </c>
      <c r="AG214" s="71">
        <v>704444248.53393638</v>
      </c>
      <c r="AH214" s="71">
        <v>615249987.46061981</v>
      </c>
      <c r="AI214" s="71">
        <v>0</v>
      </c>
      <c r="AJ214" s="71">
        <v>0</v>
      </c>
      <c r="AK214" s="71">
        <v>39045898.664706826</v>
      </c>
      <c r="AL214" s="71">
        <v>0</v>
      </c>
      <c r="AM214" s="71">
        <v>0</v>
      </c>
      <c r="AN214" s="71">
        <v>1728279760.2300873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2485</v>
      </c>
      <c r="B215" s="70">
        <v>207</v>
      </c>
      <c r="C215" s="70">
        <v>16</v>
      </c>
      <c r="D215" s="70">
        <v>27</v>
      </c>
      <c r="E215" s="70">
        <v>2022</v>
      </c>
      <c r="F215" s="70" t="s">
        <v>161</v>
      </c>
      <c r="G215" s="1073" t="s">
        <v>2483</v>
      </c>
      <c r="H215" s="70" t="s">
        <v>2484</v>
      </c>
      <c r="I215" s="1066"/>
      <c r="J215" s="73"/>
      <c r="K215" s="71"/>
      <c r="L215" s="71"/>
      <c r="M215" s="71"/>
      <c r="N215" s="71"/>
      <c r="O215" s="71"/>
      <c r="P215" s="71"/>
      <c r="Q215" s="71"/>
      <c r="R215" s="71"/>
      <c r="S215" s="71"/>
      <c r="T215" s="71"/>
      <c r="U215" s="71"/>
      <c r="V215" s="71"/>
      <c r="W215" s="71"/>
      <c r="X215" s="71"/>
      <c r="Y215" s="71"/>
      <c r="Z215" s="71"/>
      <c r="AA215" s="71"/>
      <c r="AB215" s="71"/>
      <c r="AC215" s="72"/>
      <c r="AD215" s="71">
        <v>14308783.793264549</v>
      </c>
      <c r="AE215" s="71">
        <v>376700.71211842162</v>
      </c>
      <c r="AF215" s="71">
        <v>102860.51485142935</v>
      </c>
      <c r="AG215" s="71">
        <v>15465975.950149905</v>
      </c>
      <c r="AH215" s="71">
        <v>27478700.350611225</v>
      </c>
      <c r="AI215" s="71">
        <v>0</v>
      </c>
      <c r="AJ215" s="71">
        <v>0</v>
      </c>
      <c r="AK215" s="71">
        <v>1684207.3009520082</v>
      </c>
      <c r="AL215" s="71">
        <v>0</v>
      </c>
      <c r="AM215" s="71">
        <v>0</v>
      </c>
      <c r="AN215" s="71">
        <v>59417228.621947542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2429</v>
      </c>
      <c r="B216" s="70">
        <v>208</v>
      </c>
      <c r="C216" s="70">
        <v>16</v>
      </c>
      <c r="D216" s="70">
        <v>28</v>
      </c>
      <c r="E216" s="70">
        <v>2022</v>
      </c>
      <c r="F216" s="70" t="s">
        <v>161</v>
      </c>
      <c r="G216" s="1073" t="s">
        <v>2427</v>
      </c>
      <c r="H216" s="70" t="s">
        <v>2428</v>
      </c>
      <c r="I216" s="1066"/>
      <c r="J216" s="73"/>
      <c r="K216" s="71"/>
      <c r="L216" s="71"/>
      <c r="M216" s="71"/>
      <c r="N216" s="71"/>
      <c r="O216" s="71"/>
      <c r="P216" s="71"/>
      <c r="Q216" s="71"/>
      <c r="R216" s="71"/>
      <c r="S216" s="71"/>
      <c r="T216" s="71"/>
      <c r="U216" s="71"/>
      <c r="V216" s="71"/>
      <c r="W216" s="71"/>
      <c r="X216" s="71"/>
      <c r="Y216" s="71"/>
      <c r="Z216" s="71"/>
      <c r="AA216" s="71"/>
      <c r="AB216" s="71"/>
      <c r="AC216" s="72"/>
      <c r="AD216" s="71">
        <v>30215226.967790164</v>
      </c>
      <c r="AE216" s="71">
        <v>272898.73811245651</v>
      </c>
      <c r="AF216" s="71">
        <v>902886.74147365766</v>
      </c>
      <c r="AG216" s="71">
        <v>7152938.7410331862</v>
      </c>
      <c r="AH216" s="71">
        <v>14184677.9871509</v>
      </c>
      <c r="AI216" s="71">
        <v>0</v>
      </c>
      <c r="AJ216" s="71">
        <v>0</v>
      </c>
      <c r="AK216" s="71">
        <v>954379.83296299109</v>
      </c>
      <c r="AL216" s="71">
        <v>0</v>
      </c>
      <c r="AM216" s="71">
        <v>0</v>
      </c>
      <c r="AN216" s="71">
        <v>53683009.008523352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2473</v>
      </c>
      <c r="B217" s="70">
        <v>209</v>
      </c>
      <c r="C217" s="70">
        <v>16</v>
      </c>
      <c r="D217" s="70">
        <v>29</v>
      </c>
      <c r="E217" s="70">
        <v>2022</v>
      </c>
      <c r="F217" s="70" t="s">
        <v>161</v>
      </c>
      <c r="G217" s="1073" t="s">
        <v>2471</v>
      </c>
      <c r="H217" s="70" t="s">
        <v>2472</v>
      </c>
      <c r="I217" s="1066"/>
      <c r="J217" s="73"/>
      <c r="K217" s="71"/>
      <c r="L217" s="71"/>
      <c r="M217" s="71"/>
      <c r="N217" s="71"/>
      <c r="O217" s="71"/>
      <c r="P217" s="71"/>
      <c r="Q217" s="71"/>
      <c r="R217" s="71"/>
      <c r="S217" s="71"/>
      <c r="T217" s="71"/>
      <c r="U217" s="71"/>
      <c r="V217" s="71"/>
      <c r="W217" s="71"/>
      <c r="X217" s="71"/>
      <c r="Y217" s="71"/>
      <c r="Z217" s="71"/>
      <c r="AA217" s="71"/>
      <c r="AB217" s="71"/>
      <c r="AC217" s="72"/>
      <c r="AD217" s="71">
        <v>215086974.61698759</v>
      </c>
      <c r="AE217" s="71">
        <v>1793095.3896836867</v>
      </c>
      <c r="AF217" s="71">
        <v>600019.66996667127</v>
      </c>
      <c r="AG217" s="71">
        <v>107215939.76790668</v>
      </c>
      <c r="AH217" s="71">
        <v>116386313.93911289</v>
      </c>
      <c r="AI217" s="71">
        <v>0</v>
      </c>
      <c r="AJ217" s="71">
        <v>0</v>
      </c>
      <c r="AK217" s="71">
        <v>7648726.1569110835</v>
      </c>
      <c r="AL217" s="71">
        <v>0</v>
      </c>
      <c r="AM217" s="71">
        <v>0</v>
      </c>
      <c r="AN217" s="71">
        <v>448731069.54056859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2433</v>
      </c>
      <c r="B218" s="70">
        <v>210</v>
      </c>
      <c r="C218" s="70">
        <v>16</v>
      </c>
      <c r="D218" s="70">
        <v>30</v>
      </c>
      <c r="E218" s="70">
        <v>2022</v>
      </c>
      <c r="F218" s="70" t="s">
        <v>161</v>
      </c>
      <c r="G218" s="1073" t="s">
        <v>2431</v>
      </c>
      <c r="H218" s="70" t="s">
        <v>2432</v>
      </c>
      <c r="I218" s="1066"/>
      <c r="J218" s="73"/>
      <c r="K218" s="71"/>
      <c r="L218" s="71"/>
      <c r="M218" s="71"/>
      <c r="N218" s="71"/>
      <c r="O218" s="71"/>
      <c r="P218" s="71"/>
      <c r="Q218" s="71"/>
      <c r="R218" s="71"/>
      <c r="S218" s="71"/>
      <c r="T218" s="71"/>
      <c r="U218" s="71"/>
      <c r="V218" s="71"/>
      <c r="W218" s="71"/>
      <c r="X218" s="71"/>
      <c r="Y218" s="71"/>
      <c r="Z218" s="71"/>
      <c r="AA218" s="71"/>
      <c r="AB218" s="71"/>
      <c r="AC218" s="72"/>
      <c r="AD218" s="71">
        <v>27615769.617472529</v>
      </c>
      <c r="AE218" s="71">
        <v>470457.33380122873</v>
      </c>
      <c r="AF218" s="71">
        <v>268580.23322317662</v>
      </c>
      <c r="AG218" s="71">
        <v>11564919.44348559</v>
      </c>
      <c r="AH218" s="71">
        <v>16694308.611540109</v>
      </c>
      <c r="AI218" s="71">
        <v>0</v>
      </c>
      <c r="AJ218" s="71">
        <v>0</v>
      </c>
      <c r="AK218" s="71">
        <v>919257.20888425561</v>
      </c>
      <c r="AL218" s="71">
        <v>0</v>
      </c>
      <c r="AM218" s="71">
        <v>0</v>
      </c>
      <c r="AN218" s="71">
        <v>57533292.44840689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2330</v>
      </c>
      <c r="B219" s="70">
        <v>211</v>
      </c>
      <c r="C219" s="70">
        <v>16</v>
      </c>
      <c r="D219" s="70">
        <v>31</v>
      </c>
      <c r="E219" s="70">
        <v>2022</v>
      </c>
      <c r="F219" s="70" t="s">
        <v>161</v>
      </c>
      <c r="G219" s="1073" t="s">
        <v>2328</v>
      </c>
      <c r="H219" s="70" t="s">
        <v>2329</v>
      </c>
      <c r="I219" s="1066"/>
      <c r="J219" s="73"/>
      <c r="K219" s="71"/>
      <c r="L219" s="71"/>
      <c r="M219" s="71"/>
      <c r="N219" s="71"/>
      <c r="O219" s="71"/>
      <c r="P219" s="71"/>
      <c r="Q219" s="71"/>
      <c r="R219" s="71"/>
      <c r="S219" s="71"/>
      <c r="T219" s="71"/>
      <c r="U219" s="71"/>
      <c r="V219" s="71"/>
      <c r="W219" s="71"/>
      <c r="X219" s="71"/>
      <c r="Y219" s="71"/>
      <c r="Z219" s="71"/>
      <c r="AA219" s="71"/>
      <c r="AB219" s="71"/>
      <c r="AC219" s="72"/>
      <c r="AD219" s="71">
        <v>39399445.824689157</v>
      </c>
      <c r="AE219" s="71">
        <v>746704.52268807124</v>
      </c>
      <c r="AF219" s="71">
        <v>142861.82618254077</v>
      </c>
      <c r="AG219" s="71">
        <v>54115888.643295616</v>
      </c>
      <c r="AH219" s="71">
        <v>60261847.248226911</v>
      </c>
      <c r="AI219" s="71">
        <v>0</v>
      </c>
      <c r="AJ219" s="71">
        <v>0</v>
      </c>
      <c r="AK219" s="71">
        <v>4005528.672508725</v>
      </c>
      <c r="AL219" s="71">
        <v>0</v>
      </c>
      <c r="AM219" s="71">
        <v>0</v>
      </c>
      <c r="AN219" s="71">
        <v>158672276.73759103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2385</v>
      </c>
      <c r="B220" s="70">
        <v>212</v>
      </c>
      <c r="C220" s="70">
        <v>16</v>
      </c>
      <c r="D220" s="70">
        <v>32</v>
      </c>
      <c r="E220" s="70">
        <v>2022</v>
      </c>
      <c r="F220" s="70" t="s">
        <v>161</v>
      </c>
      <c r="G220" s="1073" t="s">
        <v>2383</v>
      </c>
      <c r="H220" s="70" t="s">
        <v>2384</v>
      </c>
      <c r="I220" s="1066"/>
      <c r="J220" s="73"/>
      <c r="K220" s="71"/>
      <c r="L220" s="71"/>
      <c r="M220" s="71"/>
      <c r="N220" s="71"/>
      <c r="O220" s="71"/>
      <c r="P220" s="71"/>
      <c r="Q220" s="71"/>
      <c r="R220" s="71"/>
      <c r="S220" s="71"/>
      <c r="T220" s="71"/>
      <c r="U220" s="71"/>
      <c r="V220" s="71"/>
      <c r="W220" s="71"/>
      <c r="X220" s="71"/>
      <c r="Y220" s="71"/>
      <c r="Z220" s="71"/>
      <c r="AA220" s="71"/>
      <c r="AB220" s="71"/>
      <c r="AC220" s="72"/>
      <c r="AD220" s="71">
        <v>28366593.203491874</v>
      </c>
      <c r="AE220" s="71">
        <v>1766307.7834885989</v>
      </c>
      <c r="AF220" s="71">
        <v>17143.419141904891</v>
      </c>
      <c r="AG220" s="71">
        <v>86797004.555058166</v>
      </c>
      <c r="AH220" s="71">
        <v>90592400.581098601</v>
      </c>
      <c r="AI220" s="71">
        <v>0</v>
      </c>
      <c r="AJ220" s="71">
        <v>0</v>
      </c>
      <c r="AK220" s="71">
        <v>6012166.8275953</v>
      </c>
      <c r="AL220" s="71">
        <v>0</v>
      </c>
      <c r="AM220" s="71">
        <v>0</v>
      </c>
      <c r="AN220" s="71">
        <v>213551616.36987442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2513</v>
      </c>
      <c r="B221" s="70">
        <v>213</v>
      </c>
      <c r="C221" s="70">
        <v>16</v>
      </c>
      <c r="D221" s="70">
        <v>33</v>
      </c>
      <c r="E221" s="70">
        <v>2022</v>
      </c>
      <c r="F221" s="70" t="s">
        <v>161</v>
      </c>
      <c r="G221" s="1073" t="s">
        <v>2511</v>
      </c>
      <c r="H221" s="70" t="s">
        <v>2512</v>
      </c>
      <c r="I221" s="1066"/>
      <c r="J221" s="73"/>
      <c r="K221" s="71"/>
      <c r="L221" s="71"/>
      <c r="M221" s="71"/>
      <c r="N221" s="71"/>
      <c r="O221" s="71"/>
      <c r="P221" s="71"/>
      <c r="Q221" s="71"/>
      <c r="R221" s="71"/>
      <c r="S221" s="71"/>
      <c r="T221" s="71"/>
      <c r="U221" s="71"/>
      <c r="V221" s="71"/>
      <c r="W221" s="71"/>
      <c r="X221" s="71"/>
      <c r="Y221" s="71"/>
      <c r="Z221" s="71"/>
      <c r="AA221" s="71"/>
      <c r="AB221" s="71"/>
      <c r="AC221" s="72"/>
      <c r="AD221" s="71">
        <v>83825615.143441051</v>
      </c>
      <c r="AE221" s="71">
        <v>1094943.4032242121</v>
      </c>
      <c r="AF221" s="71">
        <v>160005.24532444566</v>
      </c>
      <c r="AG221" s="71">
        <v>79794337.636315584</v>
      </c>
      <c r="AH221" s="71">
        <v>59823100.635571457</v>
      </c>
      <c r="AI221" s="71">
        <v>0</v>
      </c>
      <c r="AJ221" s="71">
        <v>0</v>
      </c>
      <c r="AK221" s="71">
        <v>4319049.7433292018</v>
      </c>
      <c r="AL221" s="71">
        <v>0</v>
      </c>
      <c r="AM221" s="71">
        <v>0</v>
      </c>
      <c r="AN221" s="71">
        <v>229017051.80720595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2477</v>
      </c>
      <c r="B222" s="70">
        <v>214</v>
      </c>
      <c r="C222" s="70">
        <v>16</v>
      </c>
      <c r="D222" s="70">
        <v>34</v>
      </c>
      <c r="E222" s="70">
        <v>2022</v>
      </c>
      <c r="F222" s="70" t="s">
        <v>161</v>
      </c>
      <c r="G222" s="1073" t="s">
        <v>2475</v>
      </c>
      <c r="H222" s="70" t="s">
        <v>2476</v>
      </c>
      <c r="I222" s="1066"/>
      <c r="J222" s="73"/>
      <c r="K222" s="71"/>
      <c r="L222" s="71"/>
      <c r="M222" s="71"/>
      <c r="N222" s="71"/>
      <c r="O222" s="71"/>
      <c r="P222" s="71"/>
      <c r="Q222" s="71"/>
      <c r="R222" s="71"/>
      <c r="S222" s="71"/>
      <c r="T222" s="71"/>
      <c r="U222" s="71"/>
      <c r="V222" s="71"/>
      <c r="W222" s="71"/>
      <c r="X222" s="71"/>
      <c r="Y222" s="71"/>
      <c r="Z222" s="71"/>
      <c r="AA222" s="71"/>
      <c r="AB222" s="71"/>
      <c r="AC222" s="72"/>
      <c r="AD222" s="71">
        <v>55679241.778633893</v>
      </c>
      <c r="AE222" s="71">
        <v>1655808.9079338619</v>
      </c>
      <c r="AF222" s="71">
        <v>0</v>
      </c>
      <c r="AG222" s="71">
        <v>44853133.517302215</v>
      </c>
      <c r="AH222" s="71">
        <v>55505833.967041768</v>
      </c>
      <c r="AI222" s="71">
        <v>0</v>
      </c>
      <c r="AJ222" s="71">
        <v>0</v>
      </c>
      <c r="AK222" s="71">
        <v>3779555.9072962725</v>
      </c>
      <c r="AL222" s="71">
        <v>0</v>
      </c>
      <c r="AM222" s="71">
        <v>0</v>
      </c>
      <c r="AN222" s="71">
        <v>161473574.078208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2342</v>
      </c>
      <c r="B223" s="70">
        <v>215</v>
      </c>
      <c r="C223" s="70">
        <v>16</v>
      </c>
      <c r="D223" s="70">
        <v>35</v>
      </c>
      <c r="E223" s="70">
        <v>2022</v>
      </c>
      <c r="F223" s="70" t="s">
        <v>161</v>
      </c>
      <c r="G223" s="1073" t="s">
        <v>2340</v>
      </c>
      <c r="H223" s="70" t="s">
        <v>2341</v>
      </c>
      <c r="I223" s="1066"/>
      <c r="J223" s="73"/>
      <c r="K223" s="71"/>
      <c r="L223" s="71"/>
      <c r="M223" s="71"/>
      <c r="N223" s="71"/>
      <c r="O223" s="71"/>
      <c r="P223" s="71"/>
      <c r="Q223" s="71"/>
      <c r="R223" s="71"/>
      <c r="S223" s="71"/>
      <c r="T223" s="71"/>
      <c r="U223" s="71"/>
      <c r="V223" s="71"/>
      <c r="W223" s="71"/>
      <c r="X223" s="71"/>
      <c r="Y223" s="71"/>
      <c r="Z223" s="71"/>
      <c r="AA223" s="71"/>
      <c r="AB223" s="71"/>
      <c r="AC223" s="72"/>
      <c r="AD223" s="71">
        <v>976350.90393747261</v>
      </c>
      <c r="AE223" s="71">
        <v>287966.76659719337</v>
      </c>
      <c r="AF223" s="71">
        <v>508588.1012098451</v>
      </c>
      <c r="AG223" s="71">
        <v>11649071.663968332</v>
      </c>
      <c r="AH223" s="71">
        <v>19892771.417798385</v>
      </c>
      <c r="AI223" s="71">
        <v>0</v>
      </c>
      <c r="AJ223" s="71">
        <v>0</v>
      </c>
      <c r="AK223" s="71">
        <v>1139935.7550260162</v>
      </c>
      <c r="AL223" s="71">
        <v>0</v>
      </c>
      <c r="AM223" s="71">
        <v>0</v>
      </c>
      <c r="AN223" s="71">
        <v>34454684.608537242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2389</v>
      </c>
      <c r="B224" s="70">
        <v>216</v>
      </c>
      <c r="C224" s="70">
        <v>16</v>
      </c>
      <c r="D224" s="70">
        <v>36</v>
      </c>
      <c r="E224" s="70">
        <v>2022</v>
      </c>
      <c r="F224" s="70" t="s">
        <v>161</v>
      </c>
      <c r="G224" s="1073" t="s">
        <v>2387</v>
      </c>
      <c r="H224" s="70" t="s">
        <v>2388</v>
      </c>
      <c r="I224" s="1066"/>
      <c r="J224" s="73"/>
      <c r="K224" s="71"/>
      <c r="L224" s="71"/>
      <c r="M224" s="71"/>
      <c r="N224" s="71"/>
      <c r="O224" s="71"/>
      <c r="P224" s="71"/>
      <c r="Q224" s="71"/>
      <c r="R224" s="71"/>
      <c r="S224" s="71"/>
      <c r="T224" s="71"/>
      <c r="U224" s="71"/>
      <c r="V224" s="71"/>
      <c r="W224" s="71"/>
      <c r="X224" s="71"/>
      <c r="Y224" s="71"/>
      <c r="Z224" s="71"/>
      <c r="AA224" s="71"/>
      <c r="AB224" s="71"/>
      <c r="AC224" s="72"/>
      <c r="AD224" s="71">
        <v>49223184.390712634</v>
      </c>
      <c r="AE224" s="71">
        <v>2328847.5135854417</v>
      </c>
      <c r="AF224" s="71">
        <v>577161.77777746471</v>
      </c>
      <c r="AG224" s="71">
        <v>136020042.6645714</v>
      </c>
      <c r="AH224" s="71">
        <v>105715996.31933218</v>
      </c>
      <c r="AI224" s="71">
        <v>0</v>
      </c>
      <c r="AJ224" s="71">
        <v>0</v>
      </c>
      <c r="AK224" s="71">
        <v>5901633.8635828095</v>
      </c>
      <c r="AL224" s="71">
        <v>0</v>
      </c>
      <c r="AM224" s="71">
        <v>0</v>
      </c>
      <c r="AN224" s="71">
        <v>299766866.52956194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2397</v>
      </c>
      <c r="B225" s="70">
        <v>217</v>
      </c>
      <c r="C225" s="70">
        <v>16</v>
      </c>
      <c r="D225" s="70">
        <v>37</v>
      </c>
      <c r="E225" s="70">
        <v>2022</v>
      </c>
      <c r="F225" s="70" t="s">
        <v>161</v>
      </c>
      <c r="G225" s="1073" t="s">
        <v>2395</v>
      </c>
      <c r="H225" s="70" t="s">
        <v>2396</v>
      </c>
      <c r="I225" s="1066"/>
      <c r="J225" s="73"/>
      <c r="K225" s="71"/>
      <c r="L225" s="71"/>
      <c r="M225" s="71"/>
      <c r="N225" s="71"/>
      <c r="O225" s="71"/>
      <c r="P225" s="71"/>
      <c r="Q225" s="71"/>
      <c r="R225" s="71"/>
      <c r="S225" s="71"/>
      <c r="T225" s="71"/>
      <c r="U225" s="71"/>
      <c r="V225" s="71"/>
      <c r="W225" s="71"/>
      <c r="X225" s="71"/>
      <c r="Y225" s="71"/>
      <c r="Z225" s="71"/>
      <c r="AA225" s="71"/>
      <c r="AB225" s="71"/>
      <c r="AC225" s="72"/>
      <c r="AD225" s="71">
        <v>24122628.280852903</v>
      </c>
      <c r="AE225" s="71">
        <v>2452740.1922377227</v>
      </c>
      <c r="AF225" s="71">
        <v>5714.4730473016307</v>
      </c>
      <c r="AG225" s="71">
        <v>110792409.13842326</v>
      </c>
      <c r="AH225" s="71">
        <v>143373618.08354998</v>
      </c>
      <c r="AI225" s="71">
        <v>0</v>
      </c>
      <c r="AJ225" s="71">
        <v>0</v>
      </c>
      <c r="AK225" s="71">
        <v>9238024.8964738622</v>
      </c>
      <c r="AL225" s="71">
        <v>0</v>
      </c>
      <c r="AM225" s="71">
        <v>0</v>
      </c>
      <c r="AN225" s="71">
        <v>289985135.06458509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2437</v>
      </c>
      <c r="B226" s="70">
        <v>218</v>
      </c>
      <c r="C226" s="70">
        <v>16</v>
      </c>
      <c r="D226" s="70">
        <v>38</v>
      </c>
      <c r="E226" s="70">
        <v>2022</v>
      </c>
      <c r="F226" s="70" t="s">
        <v>161</v>
      </c>
      <c r="G226" s="1073" t="s">
        <v>2435</v>
      </c>
      <c r="H226" s="70" t="s">
        <v>2436</v>
      </c>
      <c r="I226" s="1066"/>
      <c r="J226" s="73"/>
      <c r="K226" s="71"/>
      <c r="L226" s="71"/>
      <c r="M226" s="71"/>
      <c r="N226" s="71"/>
      <c r="O226" s="71"/>
      <c r="P226" s="71"/>
      <c r="Q226" s="71"/>
      <c r="R226" s="71"/>
      <c r="S226" s="71"/>
      <c r="T226" s="71"/>
      <c r="U226" s="71"/>
      <c r="V226" s="71"/>
      <c r="W226" s="71"/>
      <c r="X226" s="71"/>
      <c r="Y226" s="71"/>
      <c r="Z226" s="71"/>
      <c r="AA226" s="71"/>
      <c r="AB226" s="71"/>
      <c r="AC226" s="72"/>
      <c r="AD226" s="71">
        <v>23461292.939769026</v>
      </c>
      <c r="AE226" s="71">
        <v>679735.5072003518</v>
      </c>
      <c r="AF226" s="71">
        <v>1062891.9867981032</v>
      </c>
      <c r="AG226" s="71">
        <v>22180120.970094502</v>
      </c>
      <c r="AH226" s="71">
        <v>26943429.483171567</v>
      </c>
      <c r="AI226" s="71">
        <v>0</v>
      </c>
      <c r="AJ226" s="71">
        <v>0</v>
      </c>
      <c r="AK226" s="71">
        <v>2070943.5477013192</v>
      </c>
      <c r="AL226" s="71">
        <v>0</v>
      </c>
      <c r="AM226" s="71">
        <v>0</v>
      </c>
      <c r="AN226" s="71">
        <v>76398414.434734866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2493</v>
      </c>
      <c r="B227" s="70">
        <v>219</v>
      </c>
      <c r="C227" s="70">
        <v>16</v>
      </c>
      <c r="D227" s="70">
        <v>39</v>
      </c>
      <c r="E227" s="70">
        <v>2022</v>
      </c>
      <c r="F227" s="70" t="s">
        <v>161</v>
      </c>
      <c r="G227" s="1073" t="s">
        <v>2491</v>
      </c>
      <c r="H227" s="70" t="s">
        <v>2492</v>
      </c>
      <c r="I227" s="1066"/>
      <c r="J227" s="73"/>
      <c r="K227" s="71"/>
      <c r="L227" s="71"/>
      <c r="M227" s="71"/>
      <c r="N227" s="71"/>
      <c r="O227" s="71"/>
      <c r="P227" s="71"/>
      <c r="Q227" s="71"/>
      <c r="R227" s="71"/>
      <c r="S227" s="71"/>
      <c r="T227" s="71"/>
      <c r="U227" s="71"/>
      <c r="V227" s="71"/>
      <c r="W227" s="71"/>
      <c r="X227" s="71"/>
      <c r="Y227" s="71"/>
      <c r="Z227" s="71"/>
      <c r="AA227" s="71"/>
      <c r="AB227" s="71"/>
      <c r="AC227" s="72"/>
      <c r="AD227" s="71">
        <v>196842555.30164361</v>
      </c>
      <c r="AE227" s="71">
        <v>1801466.5166196518</v>
      </c>
      <c r="AF227" s="71">
        <v>1965778.728271761</v>
      </c>
      <c r="AG227" s="71">
        <v>90842322.011121467</v>
      </c>
      <c r="AH227" s="71">
        <v>90355477.410264656</v>
      </c>
      <c r="AI227" s="71">
        <v>0</v>
      </c>
      <c r="AJ227" s="71">
        <v>0</v>
      </c>
      <c r="AK227" s="71">
        <v>6379275.7255947301</v>
      </c>
      <c r="AL227" s="71">
        <v>0</v>
      </c>
      <c r="AM227" s="71">
        <v>0</v>
      </c>
      <c r="AN227" s="71">
        <v>388186875.6935159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1756</v>
      </c>
      <c r="B228" s="70">
        <v>220</v>
      </c>
      <c r="C228" s="70">
        <v>16</v>
      </c>
      <c r="D228" s="70">
        <v>40</v>
      </c>
      <c r="E228" s="70">
        <v>2022</v>
      </c>
      <c r="F228" s="70" t="s">
        <v>161</v>
      </c>
      <c r="G228" s="1073" t="s">
        <v>1737</v>
      </c>
      <c r="H228" s="70" t="s">
        <v>1738</v>
      </c>
      <c r="I228" s="1066"/>
      <c r="J228" s="73"/>
      <c r="K228" s="71"/>
      <c r="L228" s="71"/>
      <c r="M228" s="71"/>
      <c r="N228" s="71"/>
      <c r="O228" s="71"/>
      <c r="P228" s="71"/>
      <c r="Q228" s="71"/>
      <c r="R228" s="71"/>
      <c r="S228" s="71"/>
      <c r="T228" s="71"/>
      <c r="U228" s="71"/>
      <c r="V228" s="71"/>
      <c r="W228" s="71"/>
      <c r="X228" s="71"/>
      <c r="Y228" s="71"/>
      <c r="Z228" s="71"/>
      <c r="AA228" s="71"/>
      <c r="AB228" s="71"/>
      <c r="AC228" s="72"/>
      <c r="AD228" s="71">
        <v>28502947.661488403</v>
      </c>
      <c r="AE228" s="71">
        <v>4121942.9032691284</v>
      </c>
      <c r="AF228" s="71">
        <v>548589.41254095652</v>
      </c>
      <c r="AG228" s="71">
        <v>190412431.46088174</v>
      </c>
      <c r="AH228" s="71">
        <v>208536264.99513835</v>
      </c>
      <c r="AI228" s="71">
        <v>0</v>
      </c>
      <c r="AJ228" s="71">
        <v>0</v>
      </c>
      <c r="AK228" s="71">
        <v>13744567.471282193</v>
      </c>
      <c r="AL228" s="71">
        <v>0</v>
      </c>
      <c r="AM228" s="71">
        <v>0</v>
      </c>
      <c r="AN228" s="71">
        <v>445866743.9046008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2362</v>
      </c>
      <c r="B229" s="70">
        <v>221</v>
      </c>
      <c r="C229" s="70">
        <v>16</v>
      </c>
      <c r="D229" s="70">
        <v>41</v>
      </c>
      <c r="E229" s="70">
        <v>2022</v>
      </c>
      <c r="F229" s="70" t="s">
        <v>161</v>
      </c>
      <c r="G229" s="1073" t="s">
        <v>2360</v>
      </c>
      <c r="H229" s="70" t="s">
        <v>2361</v>
      </c>
      <c r="I229" s="1066"/>
      <c r="J229" s="73"/>
      <c r="K229" s="71"/>
      <c r="L229" s="71"/>
      <c r="M229" s="71"/>
      <c r="N229" s="71"/>
      <c r="O229" s="71"/>
      <c r="P229" s="71"/>
      <c r="Q229" s="71"/>
      <c r="R229" s="71"/>
      <c r="S229" s="71"/>
      <c r="T229" s="71"/>
      <c r="U229" s="71"/>
      <c r="V229" s="71"/>
      <c r="W229" s="71"/>
      <c r="X229" s="71"/>
      <c r="Y229" s="71"/>
      <c r="Z229" s="71"/>
      <c r="AA229" s="71"/>
      <c r="AB229" s="71"/>
      <c r="AC229" s="72"/>
      <c r="AD229" s="71">
        <v>11990676.908320002</v>
      </c>
      <c r="AE229" s="71">
        <v>994489.87999263289</v>
      </c>
      <c r="AF229" s="71">
        <v>2051495.8239812856</v>
      </c>
      <c r="AG229" s="71">
        <v>31797517.596693743</v>
      </c>
      <c r="AH229" s="71">
        <v>38684288.837831572</v>
      </c>
      <c r="AI229" s="71">
        <v>0</v>
      </c>
      <c r="AJ229" s="71">
        <v>0</v>
      </c>
      <c r="AK229" s="71">
        <v>2235064.338892763</v>
      </c>
      <c r="AL229" s="71">
        <v>0</v>
      </c>
      <c r="AM229" s="71">
        <v>0</v>
      </c>
      <c r="AN229" s="71">
        <v>87753533.385711998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2334</v>
      </c>
      <c r="B230" s="70">
        <v>222</v>
      </c>
      <c r="C230" s="70">
        <v>16</v>
      </c>
      <c r="D230" s="70">
        <v>42</v>
      </c>
      <c r="E230" s="70">
        <v>2022</v>
      </c>
      <c r="F230" s="70" t="s">
        <v>161</v>
      </c>
      <c r="G230" s="1073" t="s">
        <v>2332</v>
      </c>
      <c r="H230" s="70" t="s">
        <v>2333</v>
      </c>
      <c r="I230" s="1066"/>
      <c r="J230" s="73"/>
      <c r="K230" s="71"/>
      <c r="L230" s="71"/>
      <c r="M230" s="71"/>
      <c r="N230" s="71"/>
      <c r="O230" s="71"/>
      <c r="P230" s="71"/>
      <c r="Q230" s="71"/>
      <c r="R230" s="71"/>
      <c r="S230" s="71"/>
      <c r="T230" s="71"/>
      <c r="U230" s="71"/>
      <c r="V230" s="71"/>
      <c r="W230" s="71"/>
      <c r="X230" s="71"/>
      <c r="Y230" s="71"/>
      <c r="Z230" s="71"/>
      <c r="AA230" s="71"/>
      <c r="AB230" s="71"/>
      <c r="AC230" s="72"/>
      <c r="AD230" s="71">
        <v>38004542.96334482</v>
      </c>
      <c r="AE230" s="71">
        <v>1310918.4781721071</v>
      </c>
      <c r="AF230" s="71">
        <v>2245787.9075895408</v>
      </c>
      <c r="AG230" s="71">
        <v>37117140.105781451</v>
      </c>
      <c r="AH230" s="71">
        <v>52789992.434704497</v>
      </c>
      <c r="AI230" s="71">
        <v>0</v>
      </c>
      <c r="AJ230" s="71">
        <v>0</v>
      </c>
      <c r="AK230" s="71">
        <v>3903905.4918103251</v>
      </c>
      <c r="AL230" s="71">
        <v>0</v>
      </c>
      <c r="AM230" s="71">
        <v>0</v>
      </c>
      <c r="AN230" s="71">
        <v>135372287.38140276</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2445</v>
      </c>
      <c r="B231" s="70">
        <v>223</v>
      </c>
      <c r="C231" s="70">
        <v>16</v>
      </c>
      <c r="D231" s="70">
        <v>43</v>
      </c>
      <c r="E231" s="70">
        <v>2022</v>
      </c>
      <c r="F231" s="70" t="s">
        <v>161</v>
      </c>
      <c r="G231" s="1073" t="s">
        <v>2443</v>
      </c>
      <c r="H231" s="70" t="s">
        <v>2444</v>
      </c>
      <c r="I231" s="1066"/>
      <c r="J231" s="73"/>
      <c r="K231" s="71"/>
      <c r="L231" s="71"/>
      <c r="M231" s="71"/>
      <c r="N231" s="71"/>
      <c r="O231" s="71"/>
      <c r="P231" s="71"/>
      <c r="Q231" s="71"/>
      <c r="R231" s="71"/>
      <c r="S231" s="71"/>
      <c r="T231" s="71"/>
      <c r="U231" s="71"/>
      <c r="V231" s="71"/>
      <c r="W231" s="71"/>
      <c r="X231" s="71"/>
      <c r="Y231" s="71"/>
      <c r="Z231" s="71"/>
      <c r="AA231" s="71"/>
      <c r="AB231" s="71"/>
      <c r="AC231" s="72"/>
      <c r="AD231" s="71">
        <v>1931552.9899448731</v>
      </c>
      <c r="AE231" s="71">
        <v>190861.69414000027</v>
      </c>
      <c r="AF231" s="71">
        <v>274294.70627047826</v>
      </c>
      <c r="AG231" s="71">
        <v>3582480.243408218</v>
      </c>
      <c r="AH231" s="71">
        <v>3615272.0882809595</v>
      </c>
      <c r="AI231" s="71">
        <v>0</v>
      </c>
      <c r="AJ231" s="71">
        <v>0</v>
      </c>
      <c r="AK231" s="71">
        <v>246891.38690640495</v>
      </c>
      <c r="AL231" s="71">
        <v>0</v>
      </c>
      <c r="AM231" s="71">
        <v>0</v>
      </c>
      <c r="AN231" s="71">
        <v>9841353.1089509334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2461</v>
      </c>
      <c r="B232" s="70">
        <v>224</v>
      </c>
      <c r="C232" s="70">
        <v>16</v>
      </c>
      <c r="D232" s="70">
        <v>44</v>
      </c>
      <c r="E232" s="70">
        <v>2022</v>
      </c>
      <c r="F232" s="70" t="s">
        <v>161</v>
      </c>
      <c r="G232" s="1073" t="s">
        <v>2459</v>
      </c>
      <c r="H232" s="70" t="s">
        <v>2460</v>
      </c>
      <c r="I232" s="1066"/>
      <c r="J232" s="73"/>
      <c r="K232" s="71"/>
      <c r="L232" s="71"/>
      <c r="M232" s="71"/>
      <c r="N232" s="71"/>
      <c r="O232" s="71"/>
      <c r="P232" s="71"/>
      <c r="Q232" s="71"/>
      <c r="R232" s="71"/>
      <c r="S232" s="71"/>
      <c r="T232" s="71"/>
      <c r="U232" s="71"/>
      <c r="V232" s="71"/>
      <c r="W232" s="71"/>
      <c r="X232" s="71"/>
      <c r="Y232" s="71"/>
      <c r="Z232" s="71"/>
      <c r="AA232" s="71"/>
      <c r="AB232" s="71"/>
      <c r="AC232" s="72"/>
      <c r="AD232" s="71">
        <v>18137954.345661901</v>
      </c>
      <c r="AE232" s="71">
        <v>3924384.3075803565</v>
      </c>
      <c r="AF232" s="71">
        <v>291438.12541238317</v>
      </c>
      <c r="AG232" s="71">
        <v>76512401.037488595</v>
      </c>
      <c r="AH232" s="71">
        <v>94269097.195151329</v>
      </c>
      <c r="AI232" s="71">
        <v>0</v>
      </c>
      <c r="AJ232" s="71">
        <v>0</v>
      </c>
      <c r="AK232" s="71">
        <v>6455589.9565893356</v>
      </c>
      <c r="AL232" s="71">
        <v>0</v>
      </c>
      <c r="AM232" s="71">
        <v>0</v>
      </c>
      <c r="AN232" s="71">
        <v>199590864.96788391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2501</v>
      </c>
      <c r="B233" s="70">
        <v>225</v>
      </c>
      <c r="C233" s="70">
        <v>16</v>
      </c>
      <c r="D233" s="70">
        <v>45</v>
      </c>
      <c r="E233" s="70">
        <v>2022</v>
      </c>
      <c r="F233" s="70" t="s">
        <v>161</v>
      </c>
      <c r="G233" s="1073" t="s">
        <v>2499</v>
      </c>
      <c r="H233" s="70" t="s">
        <v>2500</v>
      </c>
      <c r="I233" s="1066"/>
      <c r="J233" s="73"/>
      <c r="K233" s="71"/>
      <c r="L233" s="71"/>
      <c r="M233" s="71"/>
      <c r="N233" s="71"/>
      <c r="O233" s="71"/>
      <c r="P233" s="71"/>
      <c r="Q233" s="71"/>
      <c r="R233" s="71"/>
      <c r="S233" s="71"/>
      <c r="T233" s="71"/>
      <c r="U233" s="71"/>
      <c r="V233" s="71"/>
      <c r="W233" s="71"/>
      <c r="X233" s="71"/>
      <c r="Y233" s="71"/>
      <c r="Z233" s="71"/>
      <c r="AA233" s="71"/>
      <c r="AB233" s="71"/>
      <c r="AC233" s="72"/>
      <c r="AD233" s="71">
        <v>45089378.947918199</v>
      </c>
      <c r="AE233" s="71">
        <v>2104501.3117015818</v>
      </c>
      <c r="AF233" s="71">
        <v>80002.622662222828</v>
      </c>
      <c r="AG233" s="71">
        <v>54987465.212581173</v>
      </c>
      <c r="AH233" s="71">
        <v>89732457.220293909</v>
      </c>
      <c r="AI233" s="71">
        <v>0</v>
      </c>
      <c r="AJ233" s="71">
        <v>0</v>
      </c>
      <c r="AK233" s="71">
        <v>5153728.5743767964</v>
      </c>
      <c r="AL233" s="71">
        <v>0</v>
      </c>
      <c r="AM233" s="71">
        <v>0</v>
      </c>
      <c r="AN233" s="71">
        <v>197147533.88953388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2405</v>
      </c>
      <c r="B234" s="70">
        <v>226</v>
      </c>
      <c r="C234" s="70">
        <v>16</v>
      </c>
      <c r="D234" s="70">
        <v>46</v>
      </c>
      <c r="E234" s="70">
        <v>2022</v>
      </c>
      <c r="F234" s="70" t="s">
        <v>161</v>
      </c>
      <c r="G234" s="1073" t="s">
        <v>2403</v>
      </c>
      <c r="H234" s="70" t="s">
        <v>2404</v>
      </c>
      <c r="I234" s="1066"/>
      <c r="J234" s="73"/>
      <c r="K234" s="71"/>
      <c r="L234" s="71"/>
      <c r="M234" s="71"/>
      <c r="N234" s="71"/>
      <c r="O234" s="71"/>
      <c r="P234" s="71"/>
      <c r="Q234" s="71"/>
      <c r="R234" s="71"/>
      <c r="S234" s="71"/>
      <c r="T234" s="71"/>
      <c r="U234" s="71"/>
      <c r="V234" s="71"/>
      <c r="W234" s="71"/>
      <c r="X234" s="71"/>
      <c r="Y234" s="71"/>
      <c r="Z234" s="71"/>
      <c r="AA234" s="71"/>
      <c r="AB234" s="71"/>
      <c r="AC234" s="72"/>
      <c r="AD234" s="71">
        <v>178382700.98882538</v>
      </c>
      <c r="AE234" s="71">
        <v>2419255.684493863</v>
      </c>
      <c r="AF234" s="71">
        <v>440014.42464222555</v>
      </c>
      <c r="AG234" s="71">
        <v>114723520.00954571</v>
      </c>
      <c r="AH234" s="71">
        <v>120563181.69159281</v>
      </c>
      <c r="AI234" s="71">
        <v>0</v>
      </c>
      <c r="AJ234" s="71">
        <v>0</v>
      </c>
      <c r="AK234" s="71">
        <v>7186579.5702280169</v>
      </c>
      <c r="AL234" s="71">
        <v>0</v>
      </c>
      <c r="AM234" s="71">
        <v>0</v>
      </c>
      <c r="AN234" s="71">
        <v>423715252.36932802</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2453</v>
      </c>
      <c r="B235" s="70">
        <v>227</v>
      </c>
      <c r="C235" s="70">
        <v>16</v>
      </c>
      <c r="D235" s="70">
        <v>47</v>
      </c>
      <c r="E235" s="70">
        <v>2022</v>
      </c>
      <c r="F235" s="70" t="s">
        <v>161</v>
      </c>
      <c r="G235" s="1073" t="s">
        <v>2451</v>
      </c>
      <c r="H235" s="70" t="s">
        <v>2452</v>
      </c>
      <c r="I235" s="1066"/>
      <c r="J235" s="73"/>
      <c r="K235" s="71"/>
      <c r="L235" s="71"/>
      <c r="M235" s="71"/>
      <c r="N235" s="71"/>
      <c r="O235" s="71"/>
      <c r="P235" s="71"/>
      <c r="Q235" s="71"/>
      <c r="R235" s="71"/>
      <c r="S235" s="71"/>
      <c r="T235" s="71"/>
      <c r="U235" s="71"/>
      <c r="V235" s="71"/>
      <c r="W235" s="71"/>
      <c r="X235" s="71"/>
      <c r="Y235" s="71"/>
      <c r="Z235" s="71"/>
      <c r="AA235" s="71"/>
      <c r="AB235" s="71"/>
      <c r="AC235" s="72"/>
      <c r="AD235" s="71">
        <v>67004753.670701601</v>
      </c>
      <c r="AE235" s="71">
        <v>472131.5591884217</v>
      </c>
      <c r="AF235" s="71">
        <v>45715.784378413045</v>
      </c>
      <c r="AG235" s="71">
        <v>37634075.174461156</v>
      </c>
      <c r="AH235" s="71">
        <v>16466160.372959273</v>
      </c>
      <c r="AI235" s="71">
        <v>0</v>
      </c>
      <c r="AJ235" s="71">
        <v>0</v>
      </c>
      <c r="AK235" s="71">
        <v>1203982.8930519454</v>
      </c>
      <c r="AL235" s="71">
        <v>0</v>
      </c>
      <c r="AM235" s="71">
        <v>0</v>
      </c>
      <c r="AN235" s="71">
        <v>122826819.45474081</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2354</v>
      </c>
      <c r="B236" s="70">
        <v>228</v>
      </c>
      <c r="C236" s="70">
        <v>16</v>
      </c>
      <c r="D236" s="70">
        <v>48</v>
      </c>
      <c r="E236" s="70">
        <v>2022</v>
      </c>
      <c r="F236" s="70" t="s">
        <v>161</v>
      </c>
      <c r="G236" s="1073" t="s">
        <v>2353</v>
      </c>
      <c r="H236" s="70" t="s">
        <v>2315</v>
      </c>
      <c r="I236" s="1066"/>
      <c r="J236" s="73"/>
      <c r="K236" s="71"/>
      <c r="L236" s="71"/>
      <c r="M236" s="71"/>
      <c r="N236" s="71"/>
      <c r="O236" s="71"/>
      <c r="P236" s="71"/>
      <c r="Q236" s="71"/>
      <c r="R236" s="71"/>
      <c r="S236" s="71"/>
      <c r="T236" s="71"/>
      <c r="U236" s="71"/>
      <c r="V236" s="71"/>
      <c r="W236" s="71"/>
      <c r="X236" s="71"/>
      <c r="Y236" s="71"/>
      <c r="Z236" s="71"/>
      <c r="AA236" s="71"/>
      <c r="AB236" s="71"/>
      <c r="AC236" s="72"/>
      <c r="AD236" s="71">
        <v>65973832.148364253</v>
      </c>
      <c r="AE236" s="71">
        <v>746704.52268807124</v>
      </c>
      <c r="AF236" s="71">
        <v>800026.22662222828</v>
      </c>
      <c r="AG236" s="71">
        <v>39413293.550382026</v>
      </c>
      <c r="AH236" s="71">
        <v>35503375.896079518</v>
      </c>
      <c r="AI236" s="71">
        <v>0</v>
      </c>
      <c r="AJ236" s="71">
        <v>0</v>
      </c>
      <c r="AK236" s="71">
        <v>2500679.1834882</v>
      </c>
      <c r="AL236" s="71">
        <v>0</v>
      </c>
      <c r="AM236" s="71">
        <v>0</v>
      </c>
      <c r="AN236" s="71">
        <v>144937911.52762428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1557</v>
      </c>
      <c r="B237" s="70">
        <v>229</v>
      </c>
      <c r="C237" s="70">
        <v>16</v>
      </c>
      <c r="D237" s="70">
        <v>49</v>
      </c>
      <c r="E237" s="70">
        <v>2022</v>
      </c>
      <c r="F237" s="70" t="s">
        <v>161</v>
      </c>
      <c r="G237" s="1073" t="s">
        <v>1555</v>
      </c>
      <c r="H237" s="70" t="s">
        <v>1556</v>
      </c>
      <c r="I237" s="1066"/>
      <c r="J237" s="73"/>
      <c r="K237" s="71"/>
      <c r="L237" s="71"/>
      <c r="M237" s="71"/>
      <c r="N237" s="71"/>
      <c r="O237" s="71"/>
      <c r="P237" s="71"/>
      <c r="Q237" s="71"/>
      <c r="R237" s="71"/>
      <c r="S237" s="71"/>
      <c r="T237" s="71"/>
      <c r="U237" s="71"/>
      <c r="V237" s="71"/>
      <c r="W237" s="71"/>
      <c r="X237" s="71"/>
      <c r="Y237" s="71"/>
      <c r="Z237" s="71"/>
      <c r="AA237" s="71"/>
      <c r="AB237" s="71"/>
      <c r="AC237" s="72"/>
      <c r="AD237" s="71">
        <v>589796657.50878286</v>
      </c>
      <c r="AE237" s="71">
        <v>102784044.97055171</v>
      </c>
      <c r="AF237" s="71">
        <v>4085848.2288206657</v>
      </c>
      <c r="AG237" s="71">
        <v>5260673878.6395445</v>
      </c>
      <c r="AH237" s="71">
        <v>3693202261.6208215</v>
      </c>
      <c r="AI237" s="71">
        <v>0</v>
      </c>
      <c r="AJ237" s="71">
        <v>0</v>
      </c>
      <c r="AK237" s="71">
        <v>204201645.12082374</v>
      </c>
      <c r="AL237" s="71">
        <v>0</v>
      </c>
      <c r="AM237" s="71">
        <v>0</v>
      </c>
      <c r="AN237" s="71">
        <v>9854744336.089344</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2351</v>
      </c>
      <c r="B238" s="70">
        <v>230</v>
      </c>
      <c r="C238" s="70">
        <v>16</v>
      </c>
      <c r="D238" s="70">
        <v>50</v>
      </c>
      <c r="E238" s="70">
        <v>2022</v>
      </c>
      <c r="F238" s="70" t="s">
        <v>161</v>
      </c>
      <c r="G238" s="1073" t="s">
        <v>2349</v>
      </c>
      <c r="H238" s="70" t="s">
        <v>2350</v>
      </c>
      <c r="I238" s="1066"/>
      <c r="J238" s="73"/>
      <c r="K238" s="71"/>
      <c r="L238" s="71"/>
      <c r="M238" s="71"/>
      <c r="N238" s="71"/>
      <c r="O238" s="71"/>
      <c r="P238" s="71"/>
      <c r="Q238" s="71"/>
      <c r="R238" s="71"/>
      <c r="S238" s="71"/>
      <c r="T238" s="71"/>
      <c r="U238" s="71"/>
      <c r="V238" s="71"/>
      <c r="W238" s="71"/>
      <c r="X238" s="71"/>
      <c r="Y238" s="71"/>
      <c r="Z238" s="71"/>
      <c r="AA238" s="71"/>
      <c r="AB238" s="71"/>
      <c r="AC238" s="72"/>
      <c r="AD238" s="71">
        <v>25125931.086975656</v>
      </c>
      <c r="AE238" s="71">
        <v>935891.99144087848</v>
      </c>
      <c r="AF238" s="71">
        <v>108574.98789873099</v>
      </c>
      <c r="AG238" s="71">
        <v>28160939.497260906</v>
      </c>
      <c r="AH238" s="71">
        <v>48578024.953212112</v>
      </c>
      <c r="AI238" s="71">
        <v>0</v>
      </c>
      <c r="AJ238" s="71">
        <v>0</v>
      </c>
      <c r="AK238" s="71">
        <v>2777915.484580277</v>
      </c>
      <c r="AL238" s="71">
        <v>0</v>
      </c>
      <c r="AM238" s="71">
        <v>0</v>
      </c>
      <c r="AN238" s="71">
        <v>105687278.00136857</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2401</v>
      </c>
      <c r="B239" s="70">
        <v>231</v>
      </c>
      <c r="C239" s="70">
        <v>16</v>
      </c>
      <c r="D239" s="70">
        <v>51</v>
      </c>
      <c r="E239" s="70">
        <v>2022</v>
      </c>
      <c r="F239" s="70" t="s">
        <v>161</v>
      </c>
      <c r="G239" s="1073" t="s">
        <v>2399</v>
      </c>
      <c r="H239" s="70" t="s">
        <v>2400</v>
      </c>
      <c r="I239" s="1066"/>
      <c r="J239" s="73"/>
      <c r="K239" s="71"/>
      <c r="L239" s="71"/>
      <c r="M239" s="71"/>
      <c r="N239" s="71"/>
      <c r="O239" s="71"/>
      <c r="P239" s="71"/>
      <c r="Q239" s="71"/>
      <c r="R239" s="71"/>
      <c r="S239" s="71"/>
      <c r="T239" s="71"/>
      <c r="U239" s="71"/>
      <c r="V239" s="71"/>
      <c r="W239" s="71"/>
      <c r="X239" s="71"/>
      <c r="Y239" s="71"/>
      <c r="Z239" s="71"/>
      <c r="AA239" s="71"/>
      <c r="AB239" s="71"/>
      <c r="AC239" s="72"/>
      <c r="AD239" s="71">
        <v>27649714.055965323</v>
      </c>
      <c r="AE239" s="71">
        <v>1300873.1258489492</v>
      </c>
      <c r="AF239" s="71">
        <v>325724.96369619295</v>
      </c>
      <c r="AG239" s="71">
        <v>92801866.573791057</v>
      </c>
      <c r="AH239" s="71">
        <v>130610479.12140276</v>
      </c>
      <c r="AI239" s="71">
        <v>0</v>
      </c>
      <c r="AJ239" s="71">
        <v>0</v>
      </c>
      <c r="AK239" s="71">
        <v>8842766.2482936792</v>
      </c>
      <c r="AL239" s="71">
        <v>0</v>
      </c>
      <c r="AM239" s="71">
        <v>0</v>
      </c>
      <c r="AN239" s="71">
        <v>261531424.08899793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2366</v>
      </c>
      <c r="B240" s="70">
        <v>232</v>
      </c>
      <c r="C240" s="70">
        <v>16</v>
      </c>
      <c r="D240" s="70">
        <v>52</v>
      </c>
      <c r="E240" s="70">
        <v>2022</v>
      </c>
      <c r="F240" s="70" t="s">
        <v>161</v>
      </c>
      <c r="G240" s="1073" t="s">
        <v>2364</v>
      </c>
      <c r="H240" s="70" t="s">
        <v>2365</v>
      </c>
      <c r="I240" s="1066"/>
      <c r="J240" s="73"/>
      <c r="K240" s="71"/>
      <c r="L240" s="71"/>
      <c r="M240" s="71"/>
      <c r="N240" s="71"/>
      <c r="O240" s="71"/>
      <c r="P240" s="71"/>
      <c r="Q240" s="71"/>
      <c r="R240" s="71"/>
      <c r="S240" s="71"/>
      <c r="T240" s="71"/>
      <c r="U240" s="71"/>
      <c r="V240" s="71"/>
      <c r="W240" s="71"/>
      <c r="X240" s="71"/>
      <c r="Y240" s="71"/>
      <c r="Z240" s="71"/>
      <c r="AA240" s="71"/>
      <c r="AB240" s="71"/>
      <c r="AC240" s="72"/>
      <c r="AD240" s="71">
        <v>120706098.88435255</v>
      </c>
      <c r="AE240" s="71">
        <v>726613.81804175535</v>
      </c>
      <c r="AF240" s="71">
        <v>708594.65786540217</v>
      </c>
      <c r="AG240" s="71">
        <v>41475022.952209227</v>
      </c>
      <c r="AH240" s="71">
        <v>51618538.978914432</v>
      </c>
      <c r="AI240" s="71">
        <v>0</v>
      </c>
      <c r="AJ240" s="71">
        <v>0</v>
      </c>
      <c r="AK240" s="71">
        <v>3124234.8881801609</v>
      </c>
      <c r="AL240" s="71">
        <v>0</v>
      </c>
      <c r="AM240" s="71">
        <v>0</v>
      </c>
      <c r="AN240" s="71">
        <v>218359104.17956355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2417</v>
      </c>
      <c r="B241" s="70">
        <v>233</v>
      </c>
      <c r="C241" s="70">
        <v>16</v>
      </c>
      <c r="D241" s="70">
        <v>53</v>
      </c>
      <c r="E241" s="70">
        <v>2022</v>
      </c>
      <c r="F241" s="70" t="s">
        <v>161</v>
      </c>
      <c r="G241" s="1073" t="s">
        <v>2415</v>
      </c>
      <c r="H241" s="70" t="s">
        <v>2416</v>
      </c>
      <c r="I241" s="1066"/>
      <c r="J241" s="73"/>
      <c r="K241" s="71"/>
      <c r="L241" s="71"/>
      <c r="M241" s="71"/>
      <c r="N241" s="71"/>
      <c r="O241" s="71"/>
      <c r="P241" s="71"/>
      <c r="Q241" s="71"/>
      <c r="R241" s="71"/>
      <c r="S241" s="71"/>
      <c r="T241" s="71"/>
      <c r="U241" s="71"/>
      <c r="V241" s="71"/>
      <c r="W241" s="71"/>
      <c r="X241" s="71"/>
      <c r="Y241" s="71"/>
      <c r="Z241" s="71"/>
      <c r="AA241" s="71"/>
      <c r="AB241" s="71"/>
      <c r="AC241" s="72"/>
      <c r="AD241" s="71">
        <v>27907969.327322744</v>
      </c>
      <c r="AE241" s="71">
        <v>1088246.5016754402</v>
      </c>
      <c r="AF241" s="71">
        <v>11428.946094603261</v>
      </c>
      <c r="AG241" s="71">
        <v>42154251.588962801</v>
      </c>
      <c r="AH241" s="71">
        <v>59752901.177546583</v>
      </c>
      <c r="AI241" s="71">
        <v>0</v>
      </c>
      <c r="AJ241" s="71">
        <v>0</v>
      </c>
      <c r="AK241" s="71">
        <v>3591030.0574618839</v>
      </c>
      <c r="AL241" s="71">
        <v>0</v>
      </c>
      <c r="AM241" s="71">
        <v>0</v>
      </c>
      <c r="AN241" s="71">
        <v>134505827.59906405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2358</v>
      </c>
      <c r="B242" s="70">
        <v>234</v>
      </c>
      <c r="C242" s="70">
        <v>16</v>
      </c>
      <c r="D242" s="70">
        <v>54</v>
      </c>
      <c r="E242" s="70">
        <v>2022</v>
      </c>
      <c r="F242" s="70" t="s">
        <v>161</v>
      </c>
      <c r="G242" s="1073" t="s">
        <v>2356</v>
      </c>
      <c r="H242" s="70" t="s">
        <v>2357</v>
      </c>
      <c r="I242" s="1066"/>
      <c r="J242" s="73"/>
      <c r="K242" s="71"/>
      <c r="L242" s="71"/>
      <c r="M242" s="71"/>
      <c r="N242" s="71"/>
      <c r="O242" s="71"/>
      <c r="P242" s="71"/>
      <c r="Q242" s="71"/>
      <c r="R242" s="71"/>
      <c r="S242" s="71"/>
      <c r="T242" s="71"/>
      <c r="U242" s="71"/>
      <c r="V242" s="71"/>
      <c r="W242" s="71"/>
      <c r="X242" s="71"/>
      <c r="Y242" s="71"/>
      <c r="Z242" s="71"/>
      <c r="AA242" s="71"/>
      <c r="AB242" s="71"/>
      <c r="AC242" s="72"/>
      <c r="AD242" s="71">
        <v>79668867.693637699</v>
      </c>
      <c r="AE242" s="71">
        <v>833764.24282210646</v>
      </c>
      <c r="AF242" s="71">
        <v>1617195.8723863615</v>
      </c>
      <c r="AG242" s="71">
        <v>24836926.788192544</v>
      </c>
      <c r="AH242" s="71">
        <v>36837165.598552108</v>
      </c>
      <c r="AI242" s="71">
        <v>0</v>
      </c>
      <c r="AJ242" s="71">
        <v>0</v>
      </c>
      <c r="AK242" s="71">
        <v>2373876.1803804124</v>
      </c>
      <c r="AL242" s="71">
        <v>0</v>
      </c>
      <c r="AM242" s="71">
        <v>0</v>
      </c>
      <c r="AN242" s="71">
        <v>146167796.3759712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2509</v>
      </c>
      <c r="B243" s="70">
        <v>235</v>
      </c>
      <c r="C243" s="70">
        <v>16</v>
      </c>
      <c r="D243" s="70">
        <v>55</v>
      </c>
      <c r="E243" s="70">
        <v>2022</v>
      </c>
      <c r="F243" s="70" t="s">
        <v>161</v>
      </c>
      <c r="G243" s="1073" t="s">
        <v>2507</v>
      </c>
      <c r="H243" s="70" t="s">
        <v>2508</v>
      </c>
      <c r="I243" s="1066"/>
      <c r="J243" s="73"/>
      <c r="K243" s="71"/>
      <c r="L243" s="71"/>
      <c r="M243" s="71"/>
      <c r="N243" s="71"/>
      <c r="O243" s="71"/>
      <c r="P243" s="71"/>
      <c r="Q243" s="71"/>
      <c r="R243" s="71"/>
      <c r="S243" s="71"/>
      <c r="T243" s="71"/>
      <c r="U243" s="71"/>
      <c r="V243" s="71"/>
      <c r="W243" s="71"/>
      <c r="X243" s="71"/>
      <c r="Y243" s="71"/>
      <c r="Z243" s="71"/>
      <c r="AA243" s="71"/>
      <c r="AB243" s="71"/>
      <c r="AC243" s="72"/>
      <c r="AD243" s="71">
        <v>35197174.800883777</v>
      </c>
      <c r="AE243" s="71">
        <v>1846670.6020738625</v>
      </c>
      <c r="AF243" s="71">
        <v>1920062.9438933479</v>
      </c>
      <c r="AG243" s="71">
        <v>50431223.560729779</v>
      </c>
      <c r="AH243" s="71">
        <v>64043843.04931695</v>
      </c>
      <c r="AI243" s="71">
        <v>0</v>
      </c>
      <c r="AJ243" s="71">
        <v>0</v>
      </c>
      <c r="AK243" s="71">
        <v>4581565.5328588672</v>
      </c>
      <c r="AL243" s="71">
        <v>0</v>
      </c>
      <c r="AM243" s="71">
        <v>0</v>
      </c>
      <c r="AN243" s="71">
        <v>158020540.48975658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2421</v>
      </c>
      <c r="B244" s="70">
        <v>236</v>
      </c>
      <c r="C244" s="70">
        <v>16</v>
      </c>
      <c r="D244" s="70">
        <v>56</v>
      </c>
      <c r="E244" s="70">
        <v>2022</v>
      </c>
      <c r="F244" s="70" t="s">
        <v>161</v>
      </c>
      <c r="G244" s="1073" t="s">
        <v>2419</v>
      </c>
      <c r="H244" s="70" t="s">
        <v>2420</v>
      </c>
      <c r="I244" s="1066"/>
      <c r="J244" s="73"/>
      <c r="K244" s="71"/>
      <c r="L244" s="71"/>
      <c r="M244" s="71"/>
      <c r="N244" s="71"/>
      <c r="O244" s="71"/>
      <c r="P244" s="71"/>
      <c r="Q244" s="71"/>
      <c r="R244" s="71"/>
      <c r="S244" s="71"/>
      <c r="T244" s="71"/>
      <c r="U244" s="71"/>
      <c r="V244" s="71"/>
      <c r="W244" s="71"/>
      <c r="X244" s="71"/>
      <c r="Y244" s="71"/>
      <c r="Z244" s="71"/>
      <c r="AA244" s="71"/>
      <c r="AB244" s="71"/>
      <c r="AC244" s="72"/>
      <c r="AD244" s="71">
        <v>1019559443.8056762</v>
      </c>
      <c r="AE244" s="71">
        <v>1192048.475681405</v>
      </c>
      <c r="AF244" s="71">
        <v>600019.66996667127</v>
      </c>
      <c r="AG244" s="71">
        <v>59946435.348171398</v>
      </c>
      <c r="AH244" s="71">
        <v>57897003.006014004</v>
      </c>
      <c r="AI244" s="71">
        <v>0</v>
      </c>
      <c r="AJ244" s="71">
        <v>0</v>
      </c>
      <c r="AK244" s="71">
        <v>3453638.6162127126</v>
      </c>
      <c r="AL244" s="71">
        <v>0</v>
      </c>
      <c r="AM244" s="71">
        <v>0</v>
      </c>
      <c r="AN244" s="71">
        <v>1142648588.9217224</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2277</v>
      </c>
      <c r="B245" s="70">
        <v>237</v>
      </c>
      <c r="C245" s="70">
        <v>16</v>
      </c>
      <c r="D245" s="70">
        <v>57</v>
      </c>
      <c r="E245" s="70">
        <v>2022</v>
      </c>
      <c r="F245" s="70" t="s">
        <v>161</v>
      </c>
      <c r="G245" s="1073" t="s">
        <v>2258</v>
      </c>
      <c r="H245" s="70" t="s">
        <v>2259</v>
      </c>
      <c r="I245" s="1066"/>
      <c r="J245" s="73"/>
      <c r="K245" s="71"/>
      <c r="L245" s="71"/>
      <c r="M245" s="71"/>
      <c r="N245" s="71"/>
      <c r="O245" s="71"/>
      <c r="P245" s="71"/>
      <c r="Q245" s="71"/>
      <c r="R245" s="71"/>
      <c r="S245" s="71"/>
      <c r="T245" s="71"/>
      <c r="U245" s="71"/>
      <c r="V245" s="71"/>
      <c r="W245" s="71"/>
      <c r="X245" s="71"/>
      <c r="Y245" s="71"/>
      <c r="Z245" s="71"/>
      <c r="AA245" s="71"/>
      <c r="AB245" s="71"/>
      <c r="AC245" s="72"/>
      <c r="AD245" s="71">
        <v>40746923.790947877</v>
      </c>
      <c r="AE245" s="71">
        <v>1928707.6460463183</v>
      </c>
      <c r="AF245" s="71">
        <v>1565765.614960647</v>
      </c>
      <c r="AG245" s="71">
        <v>142151133.01402843</v>
      </c>
      <c r="AH245" s="71">
        <v>195466003.40413234</v>
      </c>
      <c r="AI245" s="71">
        <v>0</v>
      </c>
      <c r="AJ245" s="71">
        <v>0</v>
      </c>
      <c r="AK245" s="71">
        <v>12566539.164406078</v>
      </c>
      <c r="AL245" s="71">
        <v>0</v>
      </c>
      <c r="AM245" s="71">
        <v>0</v>
      </c>
      <c r="AN245" s="71">
        <v>394425072.63452166</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2489</v>
      </c>
      <c r="B246" s="70">
        <v>238</v>
      </c>
      <c r="C246" s="70">
        <v>16</v>
      </c>
      <c r="D246" s="70">
        <v>58</v>
      </c>
      <c r="E246" s="70">
        <v>2022</v>
      </c>
      <c r="F246" s="70" t="s">
        <v>161</v>
      </c>
      <c r="G246" s="1073" t="s">
        <v>2487</v>
      </c>
      <c r="H246" s="70" t="s">
        <v>2488</v>
      </c>
      <c r="I246" s="1066"/>
      <c r="J246" s="73"/>
      <c r="K246" s="71"/>
      <c r="L246" s="71"/>
      <c r="M246" s="71"/>
      <c r="N246" s="71"/>
      <c r="O246" s="71"/>
      <c r="P246" s="71"/>
      <c r="Q246" s="71"/>
      <c r="R246" s="71"/>
      <c r="S246" s="71"/>
      <c r="T246" s="71"/>
      <c r="U246" s="71"/>
      <c r="V246" s="71"/>
      <c r="W246" s="71"/>
      <c r="X246" s="71"/>
      <c r="Y246" s="71"/>
      <c r="Z246" s="71"/>
      <c r="AA246" s="71"/>
      <c r="AB246" s="71"/>
      <c r="AC246" s="72"/>
      <c r="AD246" s="71">
        <v>47675941.556668751</v>
      </c>
      <c r="AE246" s="71">
        <v>3209490.0672489521</v>
      </c>
      <c r="AF246" s="71">
        <v>1920062.9438933479</v>
      </c>
      <c r="AG246" s="71">
        <v>110984757.07095526</v>
      </c>
      <c r="AH246" s="71">
        <v>115267510.07684146</v>
      </c>
      <c r="AI246" s="71">
        <v>0</v>
      </c>
      <c r="AJ246" s="71">
        <v>0</v>
      </c>
      <c r="AK246" s="71">
        <v>8158520.7152303755</v>
      </c>
      <c r="AL246" s="71">
        <v>0</v>
      </c>
      <c r="AM246" s="71">
        <v>0</v>
      </c>
      <c r="AN246" s="71">
        <v>287216282.43083811</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2465</v>
      </c>
      <c r="B247" s="70">
        <v>239</v>
      </c>
      <c r="C247" s="70">
        <v>16</v>
      </c>
      <c r="D247" s="70">
        <v>59</v>
      </c>
      <c r="E247" s="70">
        <v>2022</v>
      </c>
      <c r="F247" s="70" t="s">
        <v>161</v>
      </c>
      <c r="G247" s="1073" t="s">
        <v>2463</v>
      </c>
      <c r="H247" s="70" t="s">
        <v>2464</v>
      </c>
      <c r="I247" s="1066"/>
      <c r="J247" s="73"/>
      <c r="K247" s="71"/>
      <c r="L247" s="71"/>
      <c r="M247" s="71"/>
      <c r="N247" s="71"/>
      <c r="O247" s="71"/>
      <c r="P247" s="71"/>
      <c r="Q247" s="71"/>
      <c r="R247" s="71"/>
      <c r="S247" s="71"/>
      <c r="T247" s="71"/>
      <c r="U247" s="71"/>
      <c r="V247" s="71"/>
      <c r="W247" s="71"/>
      <c r="X247" s="71"/>
      <c r="Y247" s="71"/>
      <c r="Z247" s="71"/>
      <c r="AA247" s="71"/>
      <c r="AB247" s="71"/>
      <c r="AC247" s="72"/>
      <c r="AD247" s="71">
        <v>84189046.811423868</v>
      </c>
      <c r="AE247" s="71">
        <v>3114059.2201789515</v>
      </c>
      <c r="AF247" s="71">
        <v>4588721.856983209</v>
      </c>
      <c r="AG247" s="71">
        <v>124226710.05120409</v>
      </c>
      <c r="AH247" s="71">
        <v>112964090.36040032</v>
      </c>
      <c r="AI247" s="71">
        <v>0</v>
      </c>
      <c r="AJ247" s="71">
        <v>0</v>
      </c>
      <c r="AK247" s="71">
        <v>7869404.7030528439</v>
      </c>
      <c r="AL247" s="71">
        <v>0</v>
      </c>
      <c r="AM247" s="71">
        <v>0</v>
      </c>
      <c r="AN247" s="71">
        <v>336952033.00324327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2393</v>
      </c>
      <c r="B248" s="70">
        <v>240</v>
      </c>
      <c r="C248" s="70">
        <v>16</v>
      </c>
      <c r="D248" s="70">
        <v>60</v>
      </c>
      <c r="E248" s="70">
        <v>2022</v>
      </c>
      <c r="F248" s="70" t="s">
        <v>161</v>
      </c>
      <c r="G248" s="1073" t="s">
        <v>2391</v>
      </c>
      <c r="H248" s="70" t="s">
        <v>2392</v>
      </c>
      <c r="I248" s="1066"/>
      <c r="J248" s="73"/>
      <c r="K248" s="71"/>
      <c r="L248" s="71"/>
      <c r="M248" s="71"/>
      <c r="N248" s="71"/>
      <c r="O248" s="71"/>
      <c r="P248" s="71"/>
      <c r="Q248" s="71"/>
      <c r="R248" s="71"/>
      <c r="S248" s="71"/>
      <c r="T248" s="71"/>
      <c r="U248" s="71"/>
      <c r="V248" s="71"/>
      <c r="W248" s="71"/>
      <c r="X248" s="71"/>
      <c r="Y248" s="71"/>
      <c r="Z248" s="71"/>
      <c r="AA248" s="71"/>
      <c r="AB248" s="71"/>
      <c r="AC248" s="72"/>
      <c r="AD248" s="71">
        <v>113745263.27623241</v>
      </c>
      <c r="AE248" s="71">
        <v>2071016.8039577224</v>
      </c>
      <c r="AF248" s="71">
        <v>1434332.7348727093</v>
      </c>
      <c r="AG248" s="71">
        <v>129540321.68740016</v>
      </c>
      <c r="AH248" s="71">
        <v>148660514.76604822</v>
      </c>
      <c r="AI248" s="71">
        <v>0</v>
      </c>
      <c r="AJ248" s="71">
        <v>0</v>
      </c>
      <c r="AK248" s="71">
        <v>9379161.0292608384</v>
      </c>
      <c r="AL248" s="71">
        <v>0</v>
      </c>
      <c r="AM248" s="71">
        <v>0</v>
      </c>
      <c r="AN248" s="71">
        <v>404830610.29777199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2313</v>
      </c>
      <c r="B249" s="70">
        <v>241</v>
      </c>
      <c r="C249" s="70">
        <v>16</v>
      </c>
      <c r="D249" s="70">
        <v>61</v>
      </c>
      <c r="E249" s="70">
        <v>2022</v>
      </c>
      <c r="F249" s="70" t="s">
        <v>161</v>
      </c>
      <c r="G249" s="1073" t="s">
        <v>2311</v>
      </c>
      <c r="H249" s="70" t="s">
        <v>2312</v>
      </c>
      <c r="I249" s="1066"/>
      <c r="J249" s="73"/>
      <c r="K249" s="71"/>
      <c r="L249" s="71"/>
      <c r="M249" s="71"/>
      <c r="N249" s="71"/>
      <c r="O249" s="71"/>
      <c r="P249" s="71"/>
      <c r="Q249" s="71"/>
      <c r="R249" s="71"/>
      <c r="S249" s="71"/>
      <c r="T249" s="71"/>
      <c r="U249" s="71"/>
      <c r="V249" s="71"/>
      <c r="W249" s="71"/>
      <c r="X249" s="71"/>
      <c r="Y249" s="71"/>
      <c r="Z249" s="71"/>
      <c r="AA249" s="71"/>
      <c r="AB249" s="71"/>
      <c r="AC249" s="72"/>
      <c r="AD249" s="71">
        <v>35964515.550629504</v>
      </c>
      <c r="AE249" s="71">
        <v>298012.11892035126</v>
      </c>
      <c r="AF249" s="71">
        <v>108574.98789873099</v>
      </c>
      <c r="AG249" s="71">
        <v>9431059.5669588819</v>
      </c>
      <c r="AH249" s="71">
        <v>13377384.219864862</v>
      </c>
      <c r="AI249" s="71">
        <v>0</v>
      </c>
      <c r="AJ249" s="71">
        <v>0</v>
      </c>
      <c r="AK249" s="71">
        <v>858567.38051291136</v>
      </c>
      <c r="AL249" s="71">
        <v>0</v>
      </c>
      <c r="AM249" s="71">
        <v>0</v>
      </c>
      <c r="AN249" s="71">
        <v>60038113.82478524</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1587</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1587</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1587</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1587</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1587</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1587</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1587</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1587</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1587</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1587</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1587</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1587</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1587</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1587</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1587</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1587</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1587</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1587</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1587</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1587</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1587</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1587</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1587</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1587</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1587</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1587</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1587</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1587</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1587</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1587</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1587</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1587</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1587</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1587</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1587</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1587</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1587</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1587</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1587</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1587</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1587</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1587</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1587</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1587</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1587</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1587</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1587</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1587</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1587</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1587</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1587</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1587</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1587</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1587</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1587</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1587</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1587</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1587</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1587</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1587</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1587</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1587</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1587</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1587</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1587</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1587</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1587</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1587</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1587</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1587</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1587</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1587</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1587</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1587</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1587</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1587</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1587</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1587</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1587</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1587</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1587</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1587</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1587</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1587</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1587</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1587</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1587</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1587</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1587</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1587</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1587</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1587</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1587</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1587</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1587</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1587</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1587</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1587</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1587</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1587</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1587</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1587</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1587</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1587</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1587</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1587</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1587</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1587</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1587</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1587</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1587</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1587</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1587</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1587</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1587</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1587</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1587</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1587</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1587</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1737</v>
      </c>
      <c r="H6" s="77" t="s">
        <v>1738</v>
      </c>
      <c r="I6" s="77" t="s">
        <v>2516</v>
      </c>
      <c r="J6" s="77" t="s">
        <v>2517</v>
      </c>
      <c r="K6" s="1080">
        <v>10</v>
      </c>
      <c r="L6" s="1081">
        <v>43</v>
      </c>
      <c r="M6" s="1044"/>
      <c r="N6" s="988">
        <v>1</v>
      </c>
      <c r="O6" s="77" t="s">
        <v>1645</v>
      </c>
      <c r="P6" s="77" t="s">
        <v>1646</v>
      </c>
      <c r="Q6" s="77" t="s">
        <v>1501</v>
      </c>
      <c r="R6" s="16"/>
      <c r="S6" s="77">
        <v>1</v>
      </c>
      <c r="T6" s="77" t="s">
        <v>1737</v>
      </c>
      <c r="U6" s="77" t="s">
        <v>1738</v>
      </c>
      <c r="V6" s="77" t="s">
        <v>1501</v>
      </c>
      <c r="W6" s="16"/>
      <c r="X6" s="77">
        <v>1</v>
      </c>
      <c r="Y6" s="692" t="s">
        <v>1645</v>
      </c>
      <c r="Z6" s="77" t="s">
        <v>1646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1668</v>
      </c>
      <c r="P7" s="77" t="s">
        <v>1669</v>
      </c>
      <c r="Q7" s="77" t="s">
        <v>1501</v>
      </c>
      <c r="R7" s="16"/>
      <c r="S7" s="77">
        <v>2</v>
      </c>
      <c r="T7" s="76" t="s">
        <v>795</v>
      </c>
      <c r="U7" s="77" t="s">
        <v>1503</v>
      </c>
      <c r="V7" s="77" t="s">
        <v>1503</v>
      </c>
      <c r="W7" s="16"/>
      <c r="X7" s="77">
        <v>2</v>
      </c>
      <c r="Y7" s="692" t="s">
        <v>1668</v>
      </c>
      <c r="Z7" s="77" t="s">
        <v>1669</v>
      </c>
      <c r="AA7" s="77" t="s">
        <v>1501</v>
      </c>
      <c r="AB7" s="16"/>
      <c r="AC7" s="77">
        <v>2</v>
      </c>
      <c r="AD7" s="77" t="s">
        <v>2407</v>
      </c>
      <c r="AE7" s="77" t="s">
        <v>2408</v>
      </c>
      <c r="AF7" s="77" t="s">
        <v>1501</v>
      </c>
    </row>
    <row r="8" spans="1:32" ht="12">
      <c r="A8" s="16"/>
      <c r="B8" s="16"/>
      <c r="C8" s="16"/>
      <c r="D8" s="16"/>
      <c r="F8" s="16"/>
      <c r="G8" s="16"/>
      <c r="H8" s="16"/>
      <c r="I8" s="16"/>
      <c r="J8" s="16"/>
      <c r="K8" s="1044"/>
      <c r="L8" s="1044"/>
      <c r="M8" s="1044"/>
      <c r="N8" s="988">
        <v>3</v>
      </c>
      <c r="O8" s="77" t="s">
        <v>1691</v>
      </c>
      <c r="P8" s="77" t="s">
        <v>1692</v>
      </c>
      <c r="Q8" s="77" t="s">
        <v>1501</v>
      </c>
      <c r="R8" s="16"/>
      <c r="S8" s="16"/>
      <c r="T8" s="16"/>
      <c r="U8" s="16"/>
      <c r="V8" s="16"/>
      <c r="W8" s="16"/>
      <c r="X8" s="77">
        <v>3</v>
      </c>
      <c r="Y8" s="692" t="s">
        <v>1691</v>
      </c>
      <c r="Z8" s="77" t="s">
        <v>1692</v>
      </c>
      <c r="AA8" s="77" t="s">
        <v>1501</v>
      </c>
      <c r="AB8" s="16"/>
      <c r="AC8" s="77">
        <v>3</v>
      </c>
      <c r="AD8" s="77" t="s">
        <v>2455</v>
      </c>
      <c r="AE8" s="77" t="s">
        <v>2456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1714</v>
      </c>
      <c r="P9" s="77" t="s">
        <v>1715</v>
      </c>
      <c r="Q9" s="77" t="s">
        <v>1501</v>
      </c>
      <c r="R9" s="16"/>
      <c r="S9" s="16"/>
      <c r="T9" s="16"/>
      <c r="U9" s="16"/>
      <c r="V9" s="16"/>
      <c r="W9" s="16"/>
      <c r="X9" s="77">
        <v>4</v>
      </c>
      <c r="Y9" s="692" t="s">
        <v>1714</v>
      </c>
      <c r="Z9" s="77" t="s">
        <v>1715</v>
      </c>
      <c r="AA9" s="77" t="s">
        <v>1501</v>
      </c>
      <c r="AB9" s="16"/>
      <c r="AC9" s="77">
        <v>4</v>
      </c>
      <c r="AD9" s="77" t="s">
        <v>2479</v>
      </c>
      <c r="AE9" s="77" t="s">
        <v>2480</v>
      </c>
      <c r="AF9" s="77" t="s">
        <v>1501</v>
      </c>
    </row>
    <row r="10" spans="1:32" ht="12">
      <c r="A10" s="16"/>
      <c r="B10" s="16"/>
      <c r="C10" s="16"/>
      <c r="D10" s="16"/>
      <c r="F10" s="75" t="s">
        <v>1501</v>
      </c>
      <c r="G10" s="76" t="s">
        <v>1737</v>
      </c>
      <c r="H10" s="77" t="s">
        <v>1738</v>
      </c>
      <c r="I10" s="77" t="s">
        <v>2516</v>
      </c>
      <c r="J10" s="77" t="s">
        <v>2517</v>
      </c>
      <c r="K10" s="1079">
        <v>10</v>
      </c>
      <c r="L10" s="1045">
        <v>43</v>
      </c>
      <c r="M10" s="1044"/>
      <c r="N10" s="988">
        <v>5</v>
      </c>
      <c r="O10" s="77" t="s">
        <v>1737</v>
      </c>
      <c r="P10" s="77" t="s">
        <v>1738</v>
      </c>
      <c r="Q10" s="77" t="s">
        <v>1501</v>
      </c>
      <c r="R10" s="16"/>
      <c r="S10" s="16"/>
      <c r="T10" s="16"/>
      <c r="U10" s="16"/>
      <c r="V10" s="16"/>
      <c r="W10" s="16"/>
      <c r="X10" s="77">
        <v>5</v>
      </c>
      <c r="Y10" s="692" t="s">
        <v>1737</v>
      </c>
      <c r="Z10" s="77" t="s">
        <v>1738</v>
      </c>
      <c r="AA10" s="77" t="s">
        <v>1501</v>
      </c>
      <c r="AB10" s="16"/>
      <c r="AC10" s="77">
        <v>5</v>
      </c>
      <c r="AD10" s="77" t="s">
        <v>2336</v>
      </c>
      <c r="AE10" s="77" t="s">
        <v>2337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1578</v>
      </c>
      <c r="P11" s="77" t="s">
        <v>1579</v>
      </c>
      <c r="Q11" s="77" t="s">
        <v>1501</v>
      </c>
      <c r="R11" s="16"/>
      <c r="S11" s="16"/>
      <c r="T11" s="16"/>
      <c r="U11" s="16"/>
      <c r="V11" s="16"/>
      <c r="W11" s="16"/>
      <c r="X11" s="77">
        <v>6</v>
      </c>
      <c r="Y11" s="692" t="s">
        <v>1578</v>
      </c>
      <c r="Z11" s="77" t="s">
        <v>1579</v>
      </c>
      <c r="AA11" s="77" t="s">
        <v>1501</v>
      </c>
      <c r="AB11" s="16"/>
      <c r="AC11" s="77">
        <v>6</v>
      </c>
      <c r="AD11" s="77" t="s">
        <v>1894</v>
      </c>
      <c r="AE11" s="77" t="s">
        <v>1895</v>
      </c>
      <c r="AF11" s="77" t="s">
        <v>1501</v>
      </c>
    </row>
    <row r="12" spans="1:32" ht="12">
      <c r="A12" s="16"/>
      <c r="B12" s="16"/>
      <c r="C12" s="16"/>
      <c r="D12" s="16"/>
      <c r="F12" s="75" t="s">
        <v>1505</v>
      </c>
      <c r="G12" s="76" t="s">
        <v>1737</v>
      </c>
      <c r="H12" s="77"/>
      <c r="I12" s="77" t="s">
        <v>1737</v>
      </c>
      <c r="J12" s="77"/>
      <c r="K12" s="1079" t="s">
        <v>1544</v>
      </c>
      <c r="L12" s="1045"/>
      <c r="M12" s="1044"/>
      <c r="N12" s="988">
        <v>7</v>
      </c>
      <c r="O12" s="77" t="s">
        <v>1779</v>
      </c>
      <c r="P12" s="77" t="s">
        <v>1780</v>
      </c>
      <c r="Q12" s="77" t="s">
        <v>1501</v>
      </c>
      <c r="R12" s="16"/>
      <c r="S12" s="16"/>
      <c r="T12" s="16"/>
      <c r="U12" s="16"/>
      <c r="V12" s="16"/>
      <c r="W12" s="16"/>
      <c r="X12" s="77">
        <v>7</v>
      </c>
      <c r="Y12" s="692" t="s">
        <v>1779</v>
      </c>
      <c r="Z12" s="77" t="s">
        <v>1780</v>
      </c>
      <c r="AA12" s="77" t="s">
        <v>1501</v>
      </c>
      <c r="AB12" s="16"/>
      <c r="AC12" s="77">
        <v>7</v>
      </c>
      <c r="AD12" s="77" t="s">
        <v>2344</v>
      </c>
      <c r="AE12" s="77" t="s">
        <v>2345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1802</v>
      </c>
      <c r="P13" s="77" t="s">
        <v>1803</v>
      </c>
      <c r="Q13" s="77" t="s">
        <v>1501</v>
      </c>
      <c r="R13" s="16"/>
      <c r="S13" s="16"/>
      <c r="T13" s="16"/>
      <c r="U13" s="16"/>
      <c r="V13" s="16"/>
      <c r="W13" s="16"/>
      <c r="X13" s="77">
        <v>8</v>
      </c>
      <c r="Y13" s="692" t="s">
        <v>1802</v>
      </c>
      <c r="Z13" s="77" t="s">
        <v>1803</v>
      </c>
      <c r="AA13" s="77" t="s">
        <v>1501</v>
      </c>
      <c r="AB13" s="16"/>
      <c r="AC13" s="77">
        <v>8</v>
      </c>
      <c r="AD13" s="77" t="s">
        <v>2411</v>
      </c>
      <c r="AE13" s="77" t="s">
        <v>2412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1825</v>
      </c>
      <c r="P14" s="77" t="s">
        <v>1826</v>
      </c>
      <c r="Q14" s="77" t="s">
        <v>1501</v>
      </c>
      <c r="R14" s="16"/>
      <c r="S14" s="16"/>
      <c r="T14" s="16"/>
      <c r="U14" s="16"/>
      <c r="V14" s="16"/>
      <c r="W14" s="16"/>
      <c r="X14" s="77">
        <v>9</v>
      </c>
      <c r="Y14" s="692" t="s">
        <v>1825</v>
      </c>
      <c r="Z14" s="77" t="s">
        <v>1826</v>
      </c>
      <c r="AA14" s="77" t="s">
        <v>1501</v>
      </c>
      <c r="AB14" s="16"/>
      <c r="AC14" s="77">
        <v>9</v>
      </c>
      <c r="AD14" s="77" t="s">
        <v>2372</v>
      </c>
      <c r="AE14" s="77" t="s">
        <v>2373</v>
      </c>
      <c r="AF14" s="77" t="s">
        <v>1501</v>
      </c>
    </row>
    <row r="15" spans="1:32" ht="12">
      <c r="A15" s="16"/>
      <c r="B15" s="16"/>
      <c r="C15" s="16"/>
      <c r="D15" s="16"/>
      <c r="E15" s="16"/>
      <c r="F15" s="16"/>
      <c r="G15" s="16"/>
      <c r="H15" s="16"/>
      <c r="I15" s="16"/>
      <c r="J15" s="16"/>
      <c r="K15" s="1044"/>
      <c r="L15" s="1044"/>
      <c r="M15" s="1044"/>
      <c r="N15" s="988">
        <v>10</v>
      </c>
      <c r="O15" s="77" t="s">
        <v>1848</v>
      </c>
      <c r="P15" s="77" t="s">
        <v>1849</v>
      </c>
      <c r="Q15" s="77" t="s">
        <v>1501</v>
      </c>
      <c r="R15" s="16"/>
      <c r="S15" s="16"/>
      <c r="T15" s="16"/>
      <c r="U15" s="16"/>
      <c r="V15" s="16"/>
      <c r="W15" s="16"/>
      <c r="X15" s="77">
        <v>10</v>
      </c>
      <c r="Y15" s="692" t="s">
        <v>1848</v>
      </c>
      <c r="Z15" s="77" t="s">
        <v>1849</v>
      </c>
      <c r="AA15" s="77" t="s">
        <v>1501</v>
      </c>
      <c r="AB15" s="16"/>
      <c r="AC15" s="77">
        <v>10</v>
      </c>
      <c r="AD15" s="77" t="s">
        <v>2320</v>
      </c>
      <c r="AE15" s="77" t="s">
        <v>2321</v>
      </c>
      <c r="AF15" s="77" t="s">
        <v>1501</v>
      </c>
    </row>
    <row r="16" spans="1:32" ht="12">
      <c r="A16" s="16"/>
      <c r="B16" s="16"/>
      <c r="C16" s="16"/>
      <c r="D16" s="16"/>
      <c r="E16" s="16"/>
      <c r="F16" s="16"/>
      <c r="G16" s="16"/>
      <c r="H16" s="16"/>
      <c r="I16" s="16"/>
      <c r="J16" s="16"/>
      <c r="K16" s="1044"/>
      <c r="L16" s="1044"/>
      <c r="M16" s="1044"/>
      <c r="N16" s="988">
        <v>11</v>
      </c>
      <c r="O16" s="77" t="s">
        <v>1871</v>
      </c>
      <c r="P16" s="77" t="s">
        <v>1872</v>
      </c>
      <c r="Q16" s="77" t="s">
        <v>1501</v>
      </c>
      <c r="R16" s="16"/>
      <c r="S16" s="16"/>
      <c r="T16" s="16"/>
      <c r="U16" s="16"/>
      <c r="V16" s="16"/>
      <c r="W16" s="16"/>
      <c r="X16" s="77">
        <v>11</v>
      </c>
      <c r="Y16" s="692" t="s">
        <v>1871</v>
      </c>
      <c r="Z16" s="77" t="s">
        <v>1872</v>
      </c>
      <c r="AA16" s="77" t="s">
        <v>1501</v>
      </c>
      <c r="AB16" s="16"/>
      <c r="AC16" s="77">
        <v>11</v>
      </c>
      <c r="AD16" s="77" t="s">
        <v>2423</v>
      </c>
      <c r="AE16" s="77" t="s">
        <v>2424</v>
      </c>
      <c r="AF16" s="77" t="s">
        <v>1501</v>
      </c>
    </row>
    <row r="17" spans="1:32" ht="12">
      <c r="A17" s="16"/>
      <c r="B17" s="16"/>
      <c r="C17" s="16"/>
      <c r="D17" s="16"/>
      <c r="E17" s="16"/>
      <c r="F17" s="16"/>
      <c r="G17" s="16"/>
      <c r="H17" s="16"/>
      <c r="I17" s="16"/>
      <c r="J17" s="16"/>
      <c r="K17" s="1044"/>
      <c r="L17" s="1044"/>
      <c r="M17" s="1044"/>
      <c r="N17" s="988">
        <v>12</v>
      </c>
      <c r="O17" s="77" t="s">
        <v>1894</v>
      </c>
      <c r="P17" s="77" t="s">
        <v>1895</v>
      </c>
      <c r="Q17" s="77" t="s">
        <v>1501</v>
      </c>
      <c r="R17" s="16"/>
      <c r="S17" s="16"/>
      <c r="T17" s="16"/>
      <c r="U17" s="16"/>
      <c r="V17" s="16"/>
      <c r="W17" s="16"/>
      <c r="X17" s="77">
        <v>12</v>
      </c>
      <c r="Y17" s="692" t="s">
        <v>1894</v>
      </c>
      <c r="Z17" s="77" t="s">
        <v>1895</v>
      </c>
      <c r="AA17" s="77" t="s">
        <v>1501</v>
      </c>
      <c r="AB17" s="16"/>
      <c r="AC17" s="77">
        <v>12</v>
      </c>
      <c r="AD17" s="77" t="s">
        <v>2439</v>
      </c>
      <c r="AE17" s="77" t="s">
        <v>2440</v>
      </c>
      <c r="AF17" s="77" t="s">
        <v>1501</v>
      </c>
    </row>
    <row r="18" spans="1:32" ht="12">
      <c r="A18" s="16"/>
      <c r="B18" s="16"/>
      <c r="C18" s="16"/>
      <c r="D18" s="16"/>
      <c r="E18" s="16"/>
      <c r="F18" s="16"/>
      <c r="G18" s="16"/>
      <c r="H18" s="16"/>
      <c r="I18" s="16"/>
      <c r="J18" s="16"/>
      <c r="K18" s="1044"/>
      <c r="L18" s="1044"/>
      <c r="M18" s="1044"/>
      <c r="N18" s="988">
        <v>13</v>
      </c>
      <c r="O18" s="77" t="s">
        <v>1917</v>
      </c>
      <c r="P18" s="77" t="s">
        <v>1918</v>
      </c>
      <c r="Q18" s="77" t="s">
        <v>1501</v>
      </c>
      <c r="R18" s="16"/>
      <c r="S18" s="16"/>
      <c r="T18" s="16"/>
      <c r="U18" s="16"/>
      <c r="V18" s="16"/>
      <c r="W18" s="16"/>
      <c r="X18" s="77">
        <v>13</v>
      </c>
      <c r="Y18" s="692" t="s">
        <v>1917</v>
      </c>
      <c r="Z18" s="77" t="s">
        <v>1918</v>
      </c>
      <c r="AA18" s="77" t="s">
        <v>1501</v>
      </c>
      <c r="AB18" s="16"/>
      <c r="AC18" s="77">
        <v>13</v>
      </c>
      <c r="AD18" s="77" t="s">
        <v>1917</v>
      </c>
      <c r="AE18" s="77" t="s">
        <v>1918</v>
      </c>
      <c r="AF18" s="77" t="s">
        <v>1501</v>
      </c>
    </row>
    <row r="19" spans="1:32" ht="12">
      <c r="A19" s="16"/>
      <c r="B19" s="16"/>
      <c r="C19" s="16"/>
      <c r="D19" s="16"/>
      <c r="E19" s="16"/>
      <c r="F19" s="16"/>
      <c r="G19" s="16"/>
      <c r="H19" s="16"/>
      <c r="I19" s="16"/>
      <c r="J19" s="16"/>
      <c r="K19" s="1044"/>
      <c r="L19" s="1044"/>
      <c r="M19" s="1044"/>
      <c r="N19" s="988">
        <v>14</v>
      </c>
      <c r="O19" s="77" t="s">
        <v>1940</v>
      </c>
      <c r="P19" s="77" t="s">
        <v>1941</v>
      </c>
      <c r="Q19" s="77" t="s">
        <v>1501</v>
      </c>
      <c r="R19" s="16"/>
      <c r="S19" s="16"/>
      <c r="T19" s="16"/>
      <c r="U19" s="16"/>
      <c r="V19" s="16"/>
      <c r="W19" s="16"/>
      <c r="X19" s="77">
        <v>14</v>
      </c>
      <c r="Y19" s="692" t="s">
        <v>1940</v>
      </c>
      <c r="Z19" s="77" t="s">
        <v>1941</v>
      </c>
      <c r="AA19" s="77" t="s">
        <v>1501</v>
      </c>
      <c r="AB19" s="16"/>
      <c r="AC19" s="77">
        <v>14</v>
      </c>
      <c r="AD19" s="77" t="s">
        <v>1714</v>
      </c>
      <c r="AE19" s="77" t="s">
        <v>1715</v>
      </c>
      <c r="AF19" s="77" t="s">
        <v>1501</v>
      </c>
    </row>
    <row r="20" spans="1:32" ht="12">
      <c r="A20" s="16"/>
      <c r="B20" s="16"/>
      <c r="C20" s="16"/>
      <c r="D20" s="16"/>
      <c r="E20" s="16"/>
      <c r="F20" s="16"/>
      <c r="G20" s="16"/>
      <c r="H20" s="16"/>
      <c r="I20" s="16"/>
      <c r="J20" s="16"/>
      <c r="K20" s="1044"/>
      <c r="L20" s="1044"/>
      <c r="M20" s="1044"/>
      <c r="N20" s="988">
        <v>15</v>
      </c>
      <c r="O20" s="77" t="s">
        <v>1963</v>
      </c>
      <c r="P20" s="77" t="s">
        <v>1964</v>
      </c>
      <c r="Q20" s="77" t="s">
        <v>1501</v>
      </c>
      <c r="R20" s="16"/>
      <c r="S20" s="16"/>
      <c r="T20" s="16"/>
      <c r="U20" s="16"/>
      <c r="V20" s="16"/>
      <c r="W20" s="16"/>
      <c r="X20" s="77">
        <v>15</v>
      </c>
      <c r="Y20" s="692" t="s">
        <v>1963</v>
      </c>
      <c r="Z20" s="77" t="s">
        <v>1964</v>
      </c>
      <c r="AA20" s="77" t="s">
        <v>1501</v>
      </c>
      <c r="AB20" s="16"/>
      <c r="AC20" s="77">
        <v>15</v>
      </c>
      <c r="AD20" s="77" t="s">
        <v>2324</v>
      </c>
      <c r="AE20" s="77" t="s">
        <v>2325</v>
      </c>
      <c r="AF20" s="77" t="s">
        <v>1501</v>
      </c>
    </row>
    <row r="21" spans="1:32" ht="12">
      <c r="A21" s="16"/>
      <c r="B21" s="16"/>
      <c r="C21" s="16"/>
      <c r="D21" s="16"/>
      <c r="E21" s="16"/>
      <c r="F21" s="16"/>
      <c r="G21" s="16"/>
      <c r="H21" s="16"/>
      <c r="I21" s="16"/>
      <c r="J21" s="16"/>
      <c r="K21" s="1044"/>
      <c r="L21" s="1044"/>
      <c r="M21" s="1044"/>
      <c r="N21" s="988">
        <v>16</v>
      </c>
      <c r="O21" s="77" t="s">
        <v>1986</v>
      </c>
      <c r="P21" s="77" t="s">
        <v>1987</v>
      </c>
      <c r="Q21" s="77" t="s">
        <v>1501</v>
      </c>
      <c r="R21" s="16"/>
      <c r="S21" s="16"/>
      <c r="T21" s="16"/>
      <c r="U21" s="16"/>
      <c r="V21" s="16"/>
      <c r="W21" s="16"/>
      <c r="X21" s="77">
        <v>16</v>
      </c>
      <c r="Y21" s="692" t="s">
        <v>1986</v>
      </c>
      <c r="Z21" s="77" t="s">
        <v>1987</v>
      </c>
      <c r="AA21" s="77" t="s">
        <v>1501</v>
      </c>
      <c r="AB21" s="16"/>
      <c r="AC21" s="77">
        <v>16</v>
      </c>
      <c r="AD21" s="77" t="s">
        <v>2467</v>
      </c>
      <c r="AE21" s="77" t="s">
        <v>2468</v>
      </c>
      <c r="AF21" s="77" t="s">
        <v>1501</v>
      </c>
    </row>
    <row r="22" spans="1:32" ht="12">
      <c r="A22" s="16"/>
      <c r="B22" s="16"/>
      <c r="C22" s="16"/>
      <c r="D22" s="16"/>
      <c r="E22" s="16"/>
      <c r="F22" s="16"/>
      <c r="G22" s="16"/>
      <c r="H22" s="16"/>
      <c r="I22" s="16"/>
      <c r="J22" s="16"/>
      <c r="K22" s="1044"/>
      <c r="L22" s="1044"/>
      <c r="M22" s="1044"/>
      <c r="N22" s="988">
        <v>17</v>
      </c>
      <c r="O22" s="77" t="s">
        <v>2009</v>
      </c>
      <c r="P22" s="77" t="s">
        <v>2010</v>
      </c>
      <c r="Q22" s="77" t="s">
        <v>1501</v>
      </c>
      <c r="R22" s="16"/>
      <c r="S22" s="16"/>
      <c r="T22" s="16"/>
      <c r="U22" s="16"/>
      <c r="V22" s="16"/>
      <c r="W22" s="16"/>
      <c r="X22" s="77">
        <v>17</v>
      </c>
      <c r="Y22" s="692" t="s">
        <v>2009</v>
      </c>
      <c r="Z22" s="77" t="s">
        <v>2010</v>
      </c>
      <c r="AA22" s="77" t="s">
        <v>1501</v>
      </c>
      <c r="AB22" s="16"/>
      <c r="AC22" s="77">
        <v>17</v>
      </c>
      <c r="AD22" s="77" t="s">
        <v>2316</v>
      </c>
      <c r="AE22" s="77" t="s">
        <v>2317</v>
      </c>
      <c r="AF22" s="77" t="s">
        <v>1501</v>
      </c>
    </row>
    <row r="23" spans="1:32" ht="12">
      <c r="A23" s="16"/>
      <c r="B23" s="16"/>
      <c r="C23" s="16"/>
      <c r="D23" s="16"/>
      <c r="E23" s="16"/>
      <c r="F23" s="16"/>
      <c r="G23" s="16"/>
      <c r="H23" s="16"/>
      <c r="I23" s="16"/>
      <c r="J23" s="16"/>
      <c r="K23" s="1044"/>
      <c r="L23" s="1044"/>
      <c r="M23" s="1044"/>
      <c r="N23" s="988">
        <v>18</v>
      </c>
      <c r="O23" s="77" t="s">
        <v>2032</v>
      </c>
      <c r="P23" s="77" t="s">
        <v>2033</v>
      </c>
      <c r="Q23" s="77" t="s">
        <v>1501</v>
      </c>
      <c r="R23" s="16"/>
      <c r="S23" s="16"/>
      <c r="T23" s="16"/>
      <c r="U23" s="16"/>
      <c r="V23" s="16"/>
      <c r="W23" s="16"/>
      <c r="X23" s="77">
        <v>18</v>
      </c>
      <c r="Y23" s="692" t="s">
        <v>2032</v>
      </c>
      <c r="Z23" s="77" t="s">
        <v>2033</v>
      </c>
      <c r="AA23" s="77" t="s">
        <v>1501</v>
      </c>
      <c r="AB23" s="16"/>
      <c r="AC23" s="77">
        <v>18</v>
      </c>
      <c r="AD23" s="77" t="s">
        <v>2307</v>
      </c>
      <c r="AE23" s="77" t="s">
        <v>2308</v>
      </c>
      <c r="AF23" s="77" t="s">
        <v>1501</v>
      </c>
    </row>
    <row r="24" spans="1:32" ht="12">
      <c r="A24" s="16"/>
      <c r="B24" s="16"/>
      <c r="C24" s="16"/>
      <c r="D24" s="16"/>
      <c r="E24" s="16"/>
      <c r="F24" s="16"/>
      <c r="G24" s="16"/>
      <c r="H24" s="16"/>
      <c r="I24" s="16"/>
      <c r="J24" s="16"/>
      <c r="K24" s="1044"/>
      <c r="L24" s="1044"/>
      <c r="M24" s="1044"/>
      <c r="N24" s="988">
        <v>19</v>
      </c>
      <c r="O24" s="77" t="s">
        <v>2055</v>
      </c>
      <c r="P24" s="77" t="s">
        <v>2056</v>
      </c>
      <c r="Q24" s="77" t="s">
        <v>1501</v>
      </c>
      <c r="R24" s="16"/>
      <c r="S24" s="16"/>
      <c r="T24" s="16"/>
      <c r="U24" s="16"/>
      <c r="V24" s="16"/>
      <c r="W24" s="16"/>
      <c r="X24" s="77">
        <v>19</v>
      </c>
      <c r="Y24" s="692" t="s">
        <v>2055</v>
      </c>
      <c r="Z24" s="77" t="s">
        <v>2056</v>
      </c>
      <c r="AA24" s="77" t="s">
        <v>1501</v>
      </c>
      <c r="AB24" s="16"/>
      <c r="AC24" s="77">
        <v>19</v>
      </c>
      <c r="AD24" s="77" t="s">
        <v>2495</v>
      </c>
      <c r="AE24" s="77" t="s">
        <v>2496</v>
      </c>
      <c r="AF24" s="77" t="s">
        <v>1501</v>
      </c>
    </row>
    <row r="25" spans="1:32" ht="12">
      <c r="A25" s="16"/>
      <c r="B25" s="16"/>
      <c r="C25" s="16"/>
      <c r="D25" s="16"/>
      <c r="E25" s="16"/>
      <c r="F25" s="16"/>
      <c r="G25" s="16"/>
      <c r="H25" s="16"/>
      <c r="I25" s="16"/>
      <c r="J25" s="16"/>
      <c r="K25" s="1044"/>
      <c r="L25" s="1044"/>
      <c r="M25" s="1044"/>
      <c r="N25" s="988">
        <v>20</v>
      </c>
      <c r="O25" s="77" t="s">
        <v>2078</v>
      </c>
      <c r="P25" s="77" t="s">
        <v>2079</v>
      </c>
      <c r="Q25" s="77" t="s">
        <v>1501</v>
      </c>
      <c r="R25" s="16"/>
      <c r="S25" s="16"/>
      <c r="T25" s="16"/>
      <c r="U25" s="16"/>
      <c r="V25" s="16"/>
      <c r="W25" s="16"/>
      <c r="X25" s="77">
        <v>20</v>
      </c>
      <c r="Y25" s="692" t="s">
        <v>2078</v>
      </c>
      <c r="Z25" s="77" t="s">
        <v>2079</v>
      </c>
      <c r="AA25" s="77" t="s">
        <v>1501</v>
      </c>
      <c r="AB25" s="16"/>
      <c r="AC25" s="77">
        <v>20</v>
      </c>
      <c r="AD25" s="77" t="s">
        <v>2503</v>
      </c>
      <c r="AE25" s="77" t="s">
        <v>2504</v>
      </c>
      <c r="AF25" s="77" t="s">
        <v>1501</v>
      </c>
    </row>
    <row r="26" spans="1:32" ht="12">
      <c r="A26" s="16"/>
      <c r="B26" s="16"/>
      <c r="C26" s="16"/>
      <c r="D26" s="16"/>
      <c r="E26" s="16"/>
      <c r="F26" s="16"/>
      <c r="G26" s="16"/>
      <c r="H26" s="16"/>
      <c r="I26" s="16"/>
      <c r="J26" s="16"/>
      <c r="K26" s="1044"/>
      <c r="L26" s="1044"/>
      <c r="M26" s="1044"/>
      <c r="N26" s="988">
        <v>21</v>
      </c>
      <c r="O26" s="77" t="s">
        <v>2101</v>
      </c>
      <c r="P26" s="77" t="s">
        <v>2102</v>
      </c>
      <c r="Q26" s="77" t="s">
        <v>1501</v>
      </c>
      <c r="R26" s="16"/>
      <c r="S26" s="16"/>
      <c r="T26" s="16"/>
      <c r="U26" s="16"/>
      <c r="V26" s="16"/>
      <c r="W26" s="16"/>
      <c r="X26" s="77">
        <v>21</v>
      </c>
      <c r="Y26" s="692" t="s">
        <v>2101</v>
      </c>
      <c r="Z26" s="77" t="s">
        <v>2102</v>
      </c>
      <c r="AA26" s="77" t="s">
        <v>1501</v>
      </c>
      <c r="AB26" s="16"/>
      <c r="AC26" s="77">
        <v>21</v>
      </c>
      <c r="AD26" s="77" t="s">
        <v>2376</v>
      </c>
      <c r="AE26" s="77" t="s">
        <v>2348</v>
      </c>
      <c r="AF26" s="77" t="s">
        <v>1501</v>
      </c>
    </row>
    <row r="27" spans="1:32" ht="12">
      <c r="A27" s="16"/>
      <c r="B27" s="16"/>
      <c r="C27" s="16"/>
      <c r="D27" s="16"/>
      <c r="E27" s="16"/>
      <c r="F27" s="16"/>
      <c r="G27" s="16"/>
      <c r="H27" s="16"/>
      <c r="I27" s="16"/>
      <c r="J27" s="16"/>
      <c r="K27" s="1044"/>
      <c r="L27" s="1044"/>
      <c r="M27" s="1044"/>
      <c r="N27" s="988">
        <v>22</v>
      </c>
      <c r="O27" s="77" t="s">
        <v>2124</v>
      </c>
      <c r="P27" s="77" t="s">
        <v>2125</v>
      </c>
      <c r="Q27" s="77" t="s">
        <v>1501</v>
      </c>
      <c r="R27" s="16"/>
      <c r="S27" s="16"/>
      <c r="T27" s="16"/>
      <c r="U27" s="16"/>
      <c r="V27" s="16"/>
      <c r="W27" s="16"/>
      <c r="X27" s="77">
        <v>22</v>
      </c>
      <c r="Y27" s="692" t="s">
        <v>2124</v>
      </c>
      <c r="Z27" s="77" t="s">
        <v>2125</v>
      </c>
      <c r="AA27" s="77" t="s">
        <v>1501</v>
      </c>
      <c r="AB27" s="16"/>
      <c r="AC27" s="77">
        <v>22</v>
      </c>
      <c r="AD27" s="77" t="s">
        <v>2447</v>
      </c>
      <c r="AE27" s="77" t="s">
        <v>2448</v>
      </c>
      <c r="AF27" s="77" t="s">
        <v>1501</v>
      </c>
    </row>
    <row r="28" spans="1:32" ht="12">
      <c r="A28" s="16"/>
      <c r="B28" s="16"/>
      <c r="C28" s="16"/>
      <c r="D28" s="16"/>
      <c r="E28" s="16"/>
      <c r="F28" s="16"/>
      <c r="G28" s="16"/>
      <c r="H28" s="16"/>
      <c r="I28" s="16"/>
      <c r="J28" s="16"/>
      <c r="K28" s="1044"/>
      <c r="L28" s="1044"/>
      <c r="M28" s="1044"/>
      <c r="N28" s="988">
        <v>23</v>
      </c>
      <c r="O28" s="77" t="s">
        <v>2147</v>
      </c>
      <c r="P28" s="77" t="s">
        <v>2148</v>
      </c>
      <c r="Q28" s="77" t="s">
        <v>1501</v>
      </c>
      <c r="R28" s="16"/>
      <c r="S28" s="16"/>
      <c r="T28" s="16"/>
      <c r="U28" s="16"/>
      <c r="V28" s="16"/>
      <c r="W28" s="16"/>
      <c r="X28" s="77">
        <v>23</v>
      </c>
      <c r="Y28" s="692" t="s">
        <v>2147</v>
      </c>
      <c r="Z28" s="77" t="s">
        <v>2148</v>
      </c>
      <c r="AA28" s="77" t="s">
        <v>1501</v>
      </c>
      <c r="AB28" s="16"/>
      <c r="AC28" s="77">
        <v>23</v>
      </c>
      <c r="AD28" s="77" t="s">
        <v>2368</v>
      </c>
      <c r="AE28" s="77" t="s">
        <v>2369</v>
      </c>
      <c r="AF28" s="77" t="s">
        <v>1501</v>
      </c>
    </row>
    <row r="29" spans="1:32" ht="12">
      <c r="A29" s="16"/>
      <c r="B29" s="16"/>
      <c r="C29" s="16"/>
      <c r="D29" s="16"/>
      <c r="E29" s="16"/>
      <c r="F29" s="16"/>
      <c r="G29" s="16"/>
      <c r="H29" s="16"/>
      <c r="I29" s="16"/>
      <c r="J29" s="16"/>
      <c r="K29" s="1044"/>
      <c r="L29" s="1044"/>
      <c r="M29" s="1044"/>
      <c r="N29" s="988">
        <v>24</v>
      </c>
      <c r="O29" s="77" t="s">
        <v>2170</v>
      </c>
      <c r="P29" s="77" t="s">
        <v>2171</v>
      </c>
      <c r="Q29" s="77" t="s">
        <v>1501</v>
      </c>
      <c r="R29" s="16"/>
      <c r="S29" s="16"/>
      <c r="T29" s="16"/>
      <c r="U29" s="16"/>
      <c r="V29" s="16"/>
      <c r="W29" s="16"/>
      <c r="X29" s="77">
        <v>24</v>
      </c>
      <c r="Y29" s="692" t="s">
        <v>2170</v>
      </c>
      <c r="Z29" s="77" t="s">
        <v>2171</v>
      </c>
      <c r="AA29" s="77" t="s">
        <v>1501</v>
      </c>
      <c r="AB29" s="16"/>
      <c r="AC29" s="77">
        <v>24</v>
      </c>
      <c r="AD29" s="77" t="s">
        <v>1559</v>
      </c>
      <c r="AE29" s="77" t="s">
        <v>1560</v>
      </c>
      <c r="AF29" s="77" t="s">
        <v>1501</v>
      </c>
    </row>
    <row r="30" spans="1:32" ht="12">
      <c r="A30" s="16"/>
      <c r="B30" s="16"/>
      <c r="C30" s="16"/>
      <c r="D30" s="16"/>
      <c r="E30" s="16"/>
      <c r="F30" s="16"/>
      <c r="G30" s="16"/>
      <c r="H30" s="16"/>
      <c r="I30" s="16"/>
      <c r="J30" s="16"/>
      <c r="K30" s="1044"/>
      <c r="L30" s="1044"/>
      <c r="M30" s="1044"/>
      <c r="N30" s="988">
        <v>25</v>
      </c>
      <c r="O30" s="77" t="s">
        <v>2193</v>
      </c>
      <c r="P30" s="77" t="s">
        <v>2194</v>
      </c>
      <c r="Q30" s="77" t="s">
        <v>1501</v>
      </c>
      <c r="R30" s="16"/>
      <c r="S30" s="16"/>
      <c r="T30" s="16"/>
      <c r="U30" s="16"/>
      <c r="V30" s="16"/>
      <c r="W30" s="16"/>
      <c r="X30" s="77">
        <v>25</v>
      </c>
      <c r="Y30" s="692" t="s">
        <v>2193</v>
      </c>
      <c r="Z30" s="77" t="s">
        <v>2194</v>
      </c>
      <c r="AA30" s="77" t="s">
        <v>1501</v>
      </c>
      <c r="AB30" s="16"/>
      <c r="AC30" s="77">
        <v>25</v>
      </c>
      <c r="AD30" s="77" t="s">
        <v>2379</v>
      </c>
      <c r="AE30" s="77" t="s">
        <v>2380</v>
      </c>
      <c r="AF30" s="77" t="s">
        <v>1501</v>
      </c>
    </row>
    <row r="31" spans="1:32" ht="12">
      <c r="A31" s="16"/>
      <c r="B31" s="16"/>
      <c r="C31" s="16"/>
      <c r="D31" s="16"/>
      <c r="E31" s="16"/>
      <c r="F31" s="16"/>
      <c r="G31" s="16"/>
      <c r="H31" s="16"/>
      <c r="I31" s="16"/>
      <c r="J31" s="16"/>
      <c r="K31" s="1044"/>
      <c r="L31" s="1044"/>
      <c r="M31" s="1044"/>
      <c r="N31" s="988">
        <v>26</v>
      </c>
      <c r="O31" s="77" t="s">
        <v>1581</v>
      </c>
      <c r="P31" s="77" t="s">
        <v>1582</v>
      </c>
      <c r="Q31" s="77" t="s">
        <v>1501</v>
      </c>
      <c r="R31" s="16"/>
      <c r="S31" s="16"/>
      <c r="T31" s="16"/>
      <c r="U31" s="16"/>
      <c r="V31" s="16"/>
      <c r="W31" s="16"/>
      <c r="X31" s="77">
        <v>26</v>
      </c>
      <c r="Y31" s="692" t="s">
        <v>1581</v>
      </c>
      <c r="Z31" s="77" t="s">
        <v>1582</v>
      </c>
      <c r="AA31" s="77" t="s">
        <v>1501</v>
      </c>
      <c r="AB31" s="16"/>
      <c r="AC31" s="77">
        <v>26</v>
      </c>
      <c r="AD31" s="77" t="s">
        <v>2303</v>
      </c>
      <c r="AE31" s="77" t="s">
        <v>2304</v>
      </c>
      <c r="AF31" s="77" t="s">
        <v>1501</v>
      </c>
    </row>
    <row r="32" spans="1:32" ht="12">
      <c r="A32" s="16"/>
      <c r="B32" s="16"/>
      <c r="C32" s="16"/>
      <c r="D32" s="16"/>
      <c r="E32" s="16"/>
      <c r="F32" s="16"/>
      <c r="G32" s="16"/>
      <c r="H32" s="16"/>
      <c r="I32" s="16"/>
      <c r="J32" s="16"/>
      <c r="K32" s="1044"/>
      <c r="L32" s="1044"/>
      <c r="M32" s="1044"/>
      <c r="N32" s="988">
        <v>27</v>
      </c>
      <c r="O32" s="77" t="s">
        <v>2235</v>
      </c>
      <c r="P32" s="77" t="s">
        <v>2236</v>
      </c>
      <c r="Q32" s="77" t="s">
        <v>1501</v>
      </c>
      <c r="R32" s="16"/>
      <c r="S32" s="16"/>
      <c r="T32" s="16"/>
      <c r="U32" s="16"/>
      <c r="V32" s="16"/>
      <c r="W32" s="16"/>
      <c r="X32" s="77">
        <v>27</v>
      </c>
      <c r="Y32" s="692" t="s">
        <v>2235</v>
      </c>
      <c r="Z32" s="77" t="s">
        <v>2236</v>
      </c>
      <c r="AA32" s="77" t="s">
        <v>1501</v>
      </c>
      <c r="AB32" s="16"/>
      <c r="AC32" s="77">
        <v>27</v>
      </c>
      <c r="AD32" s="77" t="s">
        <v>2483</v>
      </c>
      <c r="AE32" s="77" t="s">
        <v>2484</v>
      </c>
      <c r="AF32" s="77" t="s">
        <v>1501</v>
      </c>
    </row>
    <row r="33" spans="1:32" ht="12">
      <c r="A33" s="16"/>
      <c r="B33" s="16"/>
      <c r="C33" s="16"/>
      <c r="D33" s="16"/>
      <c r="E33" s="16"/>
      <c r="F33" s="16"/>
      <c r="G33" s="16"/>
      <c r="H33" s="16"/>
      <c r="I33" s="16"/>
      <c r="J33" s="16"/>
      <c r="K33" s="1044"/>
      <c r="L33" s="1044"/>
      <c r="M33" s="1044"/>
      <c r="N33" s="988">
        <v>28</v>
      </c>
      <c r="O33" s="77" t="s">
        <v>2258</v>
      </c>
      <c r="P33" s="77" t="s">
        <v>2259</v>
      </c>
      <c r="Q33" s="77" t="s">
        <v>1501</v>
      </c>
      <c r="R33" s="16"/>
      <c r="S33" s="16"/>
      <c r="T33" s="16"/>
      <c r="U33" s="16"/>
      <c r="V33" s="16"/>
      <c r="W33" s="16"/>
      <c r="X33" s="77">
        <v>28</v>
      </c>
      <c r="Y33" s="692" t="s">
        <v>2258</v>
      </c>
      <c r="Z33" s="77" t="s">
        <v>2259</v>
      </c>
      <c r="AA33" s="77" t="s">
        <v>1501</v>
      </c>
      <c r="AB33" s="16"/>
      <c r="AC33" s="77">
        <v>28</v>
      </c>
      <c r="AD33" s="77" t="s">
        <v>2427</v>
      </c>
      <c r="AE33" s="77" t="s">
        <v>2428</v>
      </c>
      <c r="AF33" s="77" t="s">
        <v>1501</v>
      </c>
    </row>
    <row r="34" spans="1:32" ht="12">
      <c r="A34" s="16"/>
      <c r="B34" s="16"/>
      <c r="C34" s="16"/>
      <c r="D34" s="16"/>
      <c r="E34" s="16"/>
      <c r="F34" s="16"/>
      <c r="G34" s="16"/>
      <c r="H34" s="16"/>
      <c r="I34" s="16"/>
      <c r="J34" s="16"/>
      <c r="K34" s="1044"/>
      <c r="L34" s="1044"/>
      <c r="M34" s="1044"/>
      <c r="N34" s="988">
        <v>29</v>
      </c>
      <c r="O34" s="77" t="s">
        <v>2281</v>
      </c>
      <c r="P34" s="77" t="s">
        <v>2282</v>
      </c>
      <c r="Q34" s="77" t="s">
        <v>1501</v>
      </c>
      <c r="R34" s="16"/>
      <c r="S34" s="16"/>
      <c r="T34" s="16"/>
      <c r="U34" s="16"/>
      <c r="V34" s="16"/>
      <c r="W34" s="16"/>
      <c r="X34" s="77">
        <v>29</v>
      </c>
      <c r="Y34" s="692" t="s">
        <v>2281</v>
      </c>
      <c r="Z34" s="77" t="s">
        <v>2282</v>
      </c>
      <c r="AA34" s="77" t="s">
        <v>1501</v>
      </c>
      <c r="AB34" s="16"/>
      <c r="AC34" s="77">
        <v>29</v>
      </c>
      <c r="AD34" s="77" t="s">
        <v>2471</v>
      </c>
      <c r="AE34" s="77" t="s">
        <v>2472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2431</v>
      </c>
      <c r="AE35" s="77" t="s">
        <v>2432</v>
      </c>
      <c r="AF35" s="77" t="s">
        <v>1501</v>
      </c>
    </row>
    <row r="36" spans="1:32" ht="12">
      <c r="A36" s="16"/>
      <c r="B36" s="16"/>
      <c r="C36" s="16"/>
      <c r="D36" s="16"/>
      <c r="E36" s="16"/>
      <c r="F36" s="16"/>
      <c r="G36" s="16"/>
      <c r="H36" s="16"/>
      <c r="I36" s="16"/>
      <c r="J36" s="16"/>
      <c r="K36" s="1044"/>
      <c r="L36" s="1044"/>
      <c r="M36" s="1044"/>
      <c r="N36" s="988">
        <v>31</v>
      </c>
      <c r="O36" s="77" t="s">
        <v>2516</v>
      </c>
      <c r="P36" s="77" t="s">
        <v>2517</v>
      </c>
      <c r="Q36" s="77" t="s">
        <v>1508</v>
      </c>
      <c r="R36" s="16"/>
      <c r="S36" s="16"/>
      <c r="T36" s="16"/>
      <c r="U36" s="16"/>
      <c r="V36" s="16"/>
      <c r="W36" s="16"/>
      <c r="X36" s="77">
        <v>31</v>
      </c>
      <c r="Y36" s="692">
        <v>0</v>
      </c>
      <c r="Z36" s="77">
        <v>0</v>
      </c>
      <c r="AA36" s="77">
        <v>0</v>
      </c>
      <c r="AB36" s="16"/>
      <c r="AC36" s="77">
        <v>31</v>
      </c>
      <c r="AD36" s="77" t="s">
        <v>2328</v>
      </c>
      <c r="AE36" s="77" t="s">
        <v>2329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2383</v>
      </c>
      <c r="AE37" s="77" t="s">
        <v>2384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2511</v>
      </c>
      <c r="AE38" s="77" t="s">
        <v>2512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2475</v>
      </c>
      <c r="AE39" s="77" t="s">
        <v>2476</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2340</v>
      </c>
      <c r="AE40" s="77" t="s">
        <v>2341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2387</v>
      </c>
      <c r="AE41" s="77" t="s">
        <v>2388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2395</v>
      </c>
      <c r="AE42" s="77" t="s">
        <v>2396</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2435</v>
      </c>
      <c r="AE43" s="77" t="s">
        <v>2436</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2491</v>
      </c>
      <c r="AE44" s="77" t="s">
        <v>2492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1737</v>
      </c>
      <c r="AE45" s="77" t="s">
        <v>1738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2360</v>
      </c>
      <c r="AE46" s="77" t="s">
        <v>2361</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2332</v>
      </c>
      <c r="AE47" s="77" t="s">
        <v>2333</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2443</v>
      </c>
      <c r="AE48" s="77" t="s">
        <v>2444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2459</v>
      </c>
      <c r="AE49" s="77" t="s">
        <v>2460</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2499</v>
      </c>
      <c r="AE50" s="77" t="s">
        <v>2500</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2403</v>
      </c>
      <c r="AE51" s="77" t="s">
        <v>2404</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2451</v>
      </c>
      <c r="AE52" s="77" t="s">
        <v>2452</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2353</v>
      </c>
      <c r="AE53" s="77" t="s">
        <v>2315</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1555</v>
      </c>
      <c r="AE54" s="77" t="s">
        <v>1556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2349</v>
      </c>
      <c r="AE55" s="77" t="s">
        <v>2350</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2399</v>
      </c>
      <c r="AE56" s="77" t="s">
        <v>2400</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2364</v>
      </c>
      <c r="AE57" s="77" t="s">
        <v>2365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2415</v>
      </c>
      <c r="AE58" s="77" t="s">
        <v>2416</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2356</v>
      </c>
      <c r="AE59" s="77" t="s">
        <v>2357</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2507</v>
      </c>
      <c r="AE60" s="77" t="s">
        <v>2508</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2419</v>
      </c>
      <c r="AE61" s="77" t="s">
        <v>2420</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2258</v>
      </c>
      <c r="AE62" s="77" t="s">
        <v>2259</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2487</v>
      </c>
      <c r="AE63" s="77" t="s">
        <v>2488</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2463</v>
      </c>
      <c r="AE64" s="77" t="s">
        <v>2464</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2391</v>
      </c>
      <c r="AE65" s="77" t="s">
        <v>2392</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2311</v>
      </c>
      <c r="AE66" s="77" t="s">
        <v>2312</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40</v>
      </c>
      <c r="I4" s="70" t="str">
        <f>HLOOKUP(I3,比較地域マスタ!$E$5:$L$6,2,0)</f>
        <v>福岡県</v>
      </c>
      <c r="J4" s="70" t="str">
        <f>HLOOKUP(J3,比較地域マスタ!$E$5:$L$6,2,0)</f>
        <v>筑紫野市</v>
      </c>
      <c r="K4" s="70" t="str">
        <f>HLOOKUP(K3,比較地域マスタ!$E$5:$L$6,2,0)</f>
        <v>40217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筑紫野市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893.66771531703591</v>
      </c>
      <c r="BB5" s="29"/>
      <c r="BC5" s="17"/>
      <c r="BD5" s="1005">
        <f>SUM(BC6:BC8)</f>
        <v>766.38830381024479</v>
      </c>
      <c r="BE5" s="29"/>
      <c r="BF5" s="17"/>
      <c r="BG5" s="1005">
        <f>AK35</f>
        <v>54.857904147732995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886.12107901375452</v>
      </c>
      <c r="BA6" s="17"/>
      <c r="BB6" s="29"/>
      <c r="BC6" s="1005">
        <f>O32</f>
        <v>759.54737339874828</v>
      </c>
      <c r="BD6" s="17"/>
      <c r="BE6" s="29"/>
      <c r="BF6" s="1005">
        <f>AK36</f>
        <v>47.831563971487007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4.6083211469033998</v>
      </c>
      <c r="BA7" s="17"/>
      <c r="BB7" s="29"/>
      <c r="BC7" s="1005">
        <f>O33</f>
        <v>4.8013166936551137</v>
      </c>
      <c r="BD7" s="17"/>
      <c r="BE7" s="29"/>
      <c r="BF7" s="1005">
        <f t="shared" ref="BF7:BF8" si="0">AK37</f>
        <v>4.9274454483401797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2.938315156377902</v>
      </c>
      <c r="BA8" s="17"/>
      <c r="BB8" s="29"/>
      <c r="BC8" s="1005">
        <f>O34</f>
        <v>2.039613717841346</v>
      </c>
      <c r="BD8" s="17"/>
      <c r="BE8" s="29"/>
      <c r="BF8" s="1005">
        <f t="shared" si="0"/>
        <v>2.0988947279058094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1248.5808040704478</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94.110880131149926</v>
      </c>
      <c r="BA9" s="1005">
        <f>AZ9</f>
        <v>94.110880131149926</v>
      </c>
      <c r="BB9" s="29"/>
      <c r="BC9" s="1005">
        <f>O35</f>
        <v>153.8848840534518</v>
      </c>
      <c r="BD9" s="1005">
        <f>BC9</f>
        <v>153.8848840534518</v>
      </c>
      <c r="BE9" s="29"/>
      <c r="BF9" s="1005">
        <f>AK39</f>
        <v>111.7941001878108</v>
      </c>
      <c r="BG9" s="1005">
        <f>AK39</f>
        <v>111.7941001878108</v>
      </c>
      <c r="BH9" s="29"/>
    </row>
    <row r="10" spans="1:62" ht="17.100000000000001" customHeight="1" thickBot="1">
      <c r="B10" s="323"/>
      <c r="C10" s="324"/>
      <c r="D10" s="326"/>
      <c r="E10" s="326"/>
      <c r="F10" s="326"/>
      <c r="G10" s="325"/>
      <c r="H10" s="325"/>
      <c r="I10" s="326"/>
      <c r="J10" s="327"/>
      <c r="K10" s="334"/>
      <c r="L10" s="246" t="s">
        <v>114</v>
      </c>
      <c r="M10" s="246"/>
      <c r="N10" s="563"/>
      <c r="O10" s="906">
        <f>SUM(O11:O13)</f>
        <v>893.66771531703591</v>
      </c>
      <c r="P10" s="453">
        <f t="shared" ref="P10:P22" si="1">O10/$O$9</f>
        <v>0.71574680020998716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101.9406007344258</v>
      </c>
      <c r="BA10" s="1005">
        <f>AZ10</f>
        <v>101.9406007344258</v>
      </c>
      <c r="BB10" s="29"/>
      <c r="BC10" s="1005">
        <f>O36</f>
        <v>141.46645348371331</v>
      </c>
      <c r="BD10" s="1005">
        <f>BC10</f>
        <v>141.46645348371331</v>
      </c>
      <c r="BE10" s="29"/>
      <c r="BF10" s="1005">
        <f>AK40</f>
        <v>108.98541442947948</v>
      </c>
      <c r="BG10" s="1005">
        <f>AK40</f>
        <v>108.98541442947948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886.12107901375452</v>
      </c>
      <c r="P11" s="454">
        <f t="shared" si="1"/>
        <v>0.70970262887667901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148.88379000586588</v>
      </c>
      <c r="BB11" s="29"/>
      <c r="BC11" s="1005"/>
      <c r="BD11" s="1005">
        <f>SUM(BC12:BC14)</f>
        <v>144.5665038193668</v>
      </c>
      <c r="BE11" s="29"/>
      <c r="BF11" s="17"/>
      <c r="BG11" s="1005">
        <f>AK41</f>
        <v>130.69642724876684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4.6083211469033998</v>
      </c>
      <c r="P12" s="454">
        <f t="shared" si="1"/>
        <v>3.6908473459466929E-3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143.11289700427841</v>
      </c>
      <c r="BA12" s="17"/>
      <c r="BB12" s="29"/>
      <c r="BC12" s="1005">
        <f>O38</f>
        <v>136.6586677361847</v>
      </c>
      <c r="BD12" s="17"/>
      <c r="BE12" s="29"/>
      <c r="BF12" s="1005">
        <f>AK42</f>
        <v>124.43020347262777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2.938315156377902</v>
      </c>
      <c r="P13" s="454">
        <f t="shared" si="1"/>
        <v>2.3533239873613464E-3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5.7708930015874698</v>
      </c>
      <c r="BA13" s="17"/>
      <c r="BB13" s="29"/>
      <c r="BC13" s="1005">
        <f>O41</f>
        <v>7.9078360831820902</v>
      </c>
      <c r="BD13" s="17"/>
      <c r="BE13" s="29"/>
      <c r="BF13" s="1005">
        <f>AK45</f>
        <v>6.2662237761390633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94.110880131149926</v>
      </c>
      <c r="P14" s="453">
        <f t="shared" si="1"/>
        <v>7.5374280802926685E-2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101.9406007344258</v>
      </c>
      <c r="P15" s="453">
        <f t="shared" si="1"/>
        <v>8.1645176989821863E-2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9.9778178819704877</v>
      </c>
      <c r="BA15" s="1005">
        <f>AZ15</f>
        <v>9.9778178819704877</v>
      </c>
      <c r="BB15" s="29"/>
      <c r="BC15" s="1005">
        <f>O43</f>
        <v>10.608392031848011</v>
      </c>
      <c r="BD15" s="1005">
        <f>BC15</f>
        <v>10.608392031848011</v>
      </c>
      <c r="BE15" s="29"/>
      <c r="BF15" s="1005">
        <f>AK47</f>
        <v>8.118238911576217</v>
      </c>
      <c r="BG15" s="1005">
        <f>AK47</f>
        <v>8.118238911576217</v>
      </c>
      <c r="BH15" s="29"/>
    </row>
    <row r="16" spans="1:62" ht="17.100000000000001" customHeight="1" thickBot="1">
      <c r="B16" s="323"/>
      <c r="C16" s="324"/>
      <c r="D16" s="326"/>
      <c r="E16" s="326"/>
      <c r="F16" s="326"/>
      <c r="G16" s="325"/>
      <c r="H16" s="325"/>
      <c r="I16" s="326"/>
      <c r="J16" s="327"/>
      <c r="K16" s="335"/>
      <c r="L16" s="246" t="s">
        <v>128</v>
      </c>
      <c r="M16" s="344"/>
      <c r="N16" s="345"/>
      <c r="O16" s="906">
        <f>SUM(O18:O21)</f>
        <v>148.88379000586588</v>
      </c>
      <c r="P16" s="453">
        <f t="shared" si="1"/>
        <v>0.11924241468433268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143.11289700427841</v>
      </c>
      <c r="P17" s="454">
        <f t="shared" si="1"/>
        <v>0.1146204527073633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92.479284141881848</v>
      </c>
      <c r="P18" s="454">
        <f t="shared" si="1"/>
        <v>7.4067520372244927E-2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50.633612862396568</v>
      </c>
      <c r="P19" s="454">
        <f t="shared" si="1"/>
        <v>4.0552932335118377E-2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5.7708930015874698</v>
      </c>
      <c r="P20" s="454">
        <f t="shared" si="1"/>
        <v>4.6219619769693838E-3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9.9778178819704877</v>
      </c>
      <c r="P22" s="612">
        <f t="shared" si="1"/>
        <v>7.9913273129317754E-3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902.12741048710961</v>
      </c>
      <c r="AZ22" s="1005">
        <f t="shared" si="3"/>
        <v>933.82162542008427</v>
      </c>
      <c r="BA22" s="1005">
        <f t="shared" si="3"/>
        <v>1007.8599436835201</v>
      </c>
      <c r="BB22" s="1005">
        <f t="shared" si="3"/>
        <v>1116.5386068441219</v>
      </c>
      <c r="BC22" s="1005">
        <f t="shared" si="3"/>
        <v>766.38830381024479</v>
      </c>
      <c r="BD22" s="1005">
        <f t="shared" si="3"/>
        <v>588.19998626899337</v>
      </c>
      <c r="BE22" s="1005">
        <f t="shared" si="3"/>
        <v>645.84970749694332</v>
      </c>
      <c r="BF22" s="1005">
        <f t="shared" si="3"/>
        <v>687.79300442408453</v>
      </c>
      <c r="BG22" s="1005">
        <f t="shared" si="3"/>
        <v>752.88980631648917</v>
      </c>
      <c r="BH22" s="1005">
        <f t="shared" si="3"/>
        <v>728.90536150863534</v>
      </c>
      <c r="BI22" s="1005">
        <f t="shared" si="3"/>
        <v>530.62479766206775</v>
      </c>
      <c r="BJ22" s="1005">
        <f t="shared" si="3"/>
        <v>414.77372999125197</v>
      </c>
      <c r="BK22" s="1005">
        <f t="shared" si="3"/>
        <v>56.571734853340296</v>
      </c>
      <c r="BL22" s="1005">
        <f t="shared" si="3"/>
        <v>54.857904147732995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109.9962504744142</v>
      </c>
      <c r="AZ23" s="1005">
        <f t="shared" ref="AZ23:BL23" si="4">Y39</f>
        <v>115.69742242294789</v>
      </c>
      <c r="BA23" s="1005">
        <f t="shared" si="4"/>
        <v>140.0067856487554</v>
      </c>
      <c r="BB23" s="1005">
        <f t="shared" si="4"/>
        <v>155.32216747196</v>
      </c>
      <c r="BC23" s="1005">
        <f t="shared" si="4"/>
        <v>153.8848840534518</v>
      </c>
      <c r="BD23" s="1005">
        <f t="shared" si="4"/>
        <v>161.45008039275081</v>
      </c>
      <c r="BE23" s="1005">
        <f t="shared" si="4"/>
        <v>154.5103895453079</v>
      </c>
      <c r="BF23" s="1005">
        <f t="shared" si="4"/>
        <v>125.65177530026334</v>
      </c>
      <c r="BG23" s="1005">
        <f t="shared" si="4"/>
        <v>116.98995763778414</v>
      </c>
      <c r="BH23" s="1005">
        <f t="shared" si="4"/>
        <v>106.74041164052177</v>
      </c>
      <c r="BI23" s="1005">
        <f t="shared" si="4"/>
        <v>112.09387363152612</v>
      </c>
      <c r="BJ23" s="1005">
        <f t="shared" si="4"/>
        <v>107.34451995411874</v>
      </c>
      <c r="BK23" s="1005">
        <f t="shared" si="4"/>
        <v>98.776844562412407</v>
      </c>
      <c r="BL23" s="1005">
        <f t="shared" si="4"/>
        <v>111.7941001878108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98.130618183349057</v>
      </c>
      <c r="AZ24" s="1005">
        <f t="shared" ref="AZ24:BL24" si="5">Y40</f>
        <v>100.7090638342838</v>
      </c>
      <c r="BA24" s="1005">
        <f t="shared" si="5"/>
        <v>124.8292916364414</v>
      </c>
      <c r="BB24" s="1005">
        <f t="shared" si="5"/>
        <v>147.4227221913151</v>
      </c>
      <c r="BC24" s="1005">
        <f t="shared" si="5"/>
        <v>141.46645348371331</v>
      </c>
      <c r="BD24" s="1005">
        <f t="shared" si="5"/>
        <v>125.1002469634798</v>
      </c>
      <c r="BE24" s="1005">
        <f t="shared" si="5"/>
        <v>112.0211450053183</v>
      </c>
      <c r="BF24" s="1005">
        <f t="shared" si="5"/>
        <v>113.30701077256417</v>
      </c>
      <c r="BG24" s="1005">
        <f t="shared" si="5"/>
        <v>106.25618083933628</v>
      </c>
      <c r="BH24" s="1005">
        <f t="shared" si="5"/>
        <v>74.167032927693768</v>
      </c>
      <c r="BI24" s="1005">
        <f t="shared" si="5"/>
        <v>73.571311861277962</v>
      </c>
      <c r="BJ24" s="1005">
        <f t="shared" si="5"/>
        <v>86.691234252603039</v>
      </c>
      <c r="BK24" s="1005">
        <f t="shared" si="5"/>
        <v>84.512905457750307</v>
      </c>
      <c r="BL24" s="1005">
        <f t="shared" si="5"/>
        <v>108.98541442947948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146.2058199918277</v>
      </c>
      <c r="AZ25" s="1005">
        <f t="shared" ref="AZ25:BL25" si="6">Y41</f>
        <v>145.83632908982167</v>
      </c>
      <c r="BA25" s="1005">
        <f t="shared" si="6"/>
        <v>144.40883432749706</v>
      </c>
      <c r="BB25" s="1005">
        <f t="shared" si="6"/>
        <v>146.30275009762283</v>
      </c>
      <c r="BC25" s="1005">
        <f t="shared" si="6"/>
        <v>144.5665038193668</v>
      </c>
      <c r="BD25" s="1005">
        <f t="shared" si="6"/>
        <v>140.55789123506958</v>
      </c>
      <c r="BE25" s="1005">
        <f t="shared" si="6"/>
        <v>140.61268839898472</v>
      </c>
      <c r="BF25" s="1005">
        <f t="shared" si="6"/>
        <v>140.49830301598524</v>
      </c>
      <c r="BG25" s="1005">
        <f t="shared" si="6"/>
        <v>139.6870626980336</v>
      </c>
      <c r="BH25" s="1005">
        <f t="shared" si="6"/>
        <v>138.29315651148011</v>
      </c>
      <c r="BI25" s="1005">
        <f t="shared" si="6"/>
        <v>137.41244000899144</v>
      </c>
      <c r="BJ25" s="1005">
        <f t="shared" si="6"/>
        <v>125.55991307446814</v>
      </c>
      <c r="BK25" s="1005">
        <f t="shared" si="6"/>
        <v>125.65189522722139</v>
      </c>
      <c r="BL25" s="1005">
        <f t="shared" si="6"/>
        <v>130.69642724876684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10.898824250737039</v>
      </c>
      <c r="AZ26" s="1005">
        <f t="shared" si="7"/>
        <v>11.73754995667729</v>
      </c>
      <c r="BA26" s="1005">
        <f t="shared" si="7"/>
        <v>13.49433416452235</v>
      </c>
      <c r="BB26" s="1005">
        <f t="shared" si="7"/>
        <v>13.007322329853229</v>
      </c>
      <c r="BC26" s="1005">
        <f t="shared" si="7"/>
        <v>10.608392031848011</v>
      </c>
      <c r="BD26" s="1005">
        <f t="shared" si="7"/>
        <v>9.8626875207753777</v>
      </c>
      <c r="BE26" s="1005">
        <f t="shared" si="7"/>
        <v>8.6274889969753232</v>
      </c>
      <c r="BF26" s="1005">
        <f t="shared" si="7"/>
        <v>9.4909044063190517</v>
      </c>
      <c r="BG26" s="1005">
        <f t="shared" si="7"/>
        <v>9.3041258129090689</v>
      </c>
      <c r="BH26" s="1005">
        <f t="shared" si="7"/>
        <v>8.9908616673541939</v>
      </c>
      <c r="BI26" s="1005">
        <f t="shared" si="7"/>
        <v>7.7880747728472981</v>
      </c>
      <c r="BJ26" s="1005">
        <f t="shared" si="7"/>
        <v>7.5082150177846891</v>
      </c>
      <c r="BK26" s="1005">
        <f t="shared" si="7"/>
        <v>8.2418248748366842</v>
      </c>
      <c r="BL26" s="1005">
        <f t="shared" si="7"/>
        <v>8.118238911576217</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1267.3589233874377</v>
      </c>
      <c r="AZ27" s="1005">
        <f t="shared" si="8"/>
        <v>1307.8019907238149</v>
      </c>
      <c r="BA27" s="1005">
        <f t="shared" si="8"/>
        <v>1430.5991894607364</v>
      </c>
      <c r="BB27" s="1005">
        <f t="shared" si="8"/>
        <v>1578.593568934873</v>
      </c>
      <c r="BC27" s="1005">
        <f t="shared" si="8"/>
        <v>1216.9145371986249</v>
      </c>
      <c r="BD27" s="1005">
        <f t="shared" si="8"/>
        <v>1025.1708923810688</v>
      </c>
      <c r="BE27" s="1005">
        <f t="shared" si="8"/>
        <v>1061.6214194435295</v>
      </c>
      <c r="BF27" s="1005">
        <f t="shared" si="8"/>
        <v>1076.7409979192164</v>
      </c>
      <c r="BG27" s="1005">
        <f t="shared" si="8"/>
        <v>1125.1271333045522</v>
      </c>
      <c r="BH27" s="1005">
        <f t="shared" si="8"/>
        <v>1057.0968242556851</v>
      </c>
      <c r="BI27" s="1005">
        <f t="shared" si="8"/>
        <v>861.49049793671054</v>
      </c>
      <c r="BJ27" s="1005">
        <f t="shared" si="8"/>
        <v>741.87761229022658</v>
      </c>
      <c r="BK27" s="1005">
        <f t="shared" si="8"/>
        <v>373.75520497556107</v>
      </c>
      <c r="BL27" s="1005">
        <f t="shared" si="8"/>
        <v>414.45208492536631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1216.9145371986249</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766.38830381024479</v>
      </c>
      <c r="P31" s="453">
        <f t="shared" ref="P31:P43" si="9">O31/$O$30</f>
        <v>0.62977989035655246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759.54737339874828</v>
      </c>
      <c r="P32" s="454">
        <f t="shared" si="9"/>
        <v>0.62415835309786827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4.8013166936551137</v>
      </c>
      <c r="P33" s="454">
        <f t="shared" si="9"/>
        <v>3.9454838831228809E-3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2.039613717841346</v>
      </c>
      <c r="P34" s="454">
        <f t="shared" si="9"/>
        <v>1.6760533755612783E-3</v>
      </c>
      <c r="Q34" s="328"/>
      <c r="R34" s="13"/>
      <c r="S34" s="323"/>
      <c r="T34" s="563" t="s">
        <v>112</v>
      </c>
      <c r="U34" s="332"/>
      <c r="V34" s="332"/>
      <c r="W34" s="332"/>
      <c r="X34" s="893">
        <f>X35+X39+X40+X41+X47</f>
        <v>1267.3589233874377</v>
      </c>
      <c r="Y34" s="894">
        <f t="shared" ref="Y34:AK34" si="10">Y35+Y39+Y40+Y41+Y47</f>
        <v>1307.8019907238149</v>
      </c>
      <c r="Z34" s="894">
        <f t="shared" si="10"/>
        <v>1430.5991894607364</v>
      </c>
      <c r="AA34" s="894">
        <f t="shared" si="10"/>
        <v>1578.593568934873</v>
      </c>
      <c r="AB34" s="894">
        <f t="shared" si="10"/>
        <v>1216.9145371986249</v>
      </c>
      <c r="AC34" s="894">
        <f t="shared" si="10"/>
        <v>1025.1708923810688</v>
      </c>
      <c r="AD34" s="894">
        <f t="shared" si="10"/>
        <v>1061.6214194435295</v>
      </c>
      <c r="AE34" s="894">
        <f t="shared" si="10"/>
        <v>1076.7409979192164</v>
      </c>
      <c r="AF34" s="894">
        <f t="shared" si="10"/>
        <v>1125.1271333045522</v>
      </c>
      <c r="AG34" s="894">
        <f t="shared" si="10"/>
        <v>1057.0968242556851</v>
      </c>
      <c r="AH34" s="894">
        <f t="shared" si="10"/>
        <v>861.49049793671054</v>
      </c>
      <c r="AI34" s="894">
        <f t="shared" si="10"/>
        <v>741.87761229022658</v>
      </c>
      <c r="AJ34" s="894">
        <f t="shared" si="10"/>
        <v>373.75520497556107</v>
      </c>
      <c r="AK34" s="895">
        <f t="shared" si="10"/>
        <v>414.45208492536631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153.8848840534518</v>
      </c>
      <c r="P35" s="453">
        <f t="shared" si="9"/>
        <v>0.12645496405006351</v>
      </c>
      <c r="Q35" s="328"/>
      <c r="R35" s="13"/>
      <c r="S35" s="323"/>
      <c r="T35" s="334"/>
      <c r="U35" s="246" t="s">
        <v>114</v>
      </c>
      <c r="V35" s="344"/>
      <c r="W35" s="344"/>
      <c r="X35" s="896">
        <f>SUM(X36:X38)</f>
        <v>902.12741048710961</v>
      </c>
      <c r="Y35" s="897">
        <f t="shared" ref="Y35:AK35" si="11">SUM(Y36:Y38)</f>
        <v>933.82162542008427</v>
      </c>
      <c r="Z35" s="897">
        <f t="shared" si="11"/>
        <v>1007.8599436835201</v>
      </c>
      <c r="AA35" s="897">
        <f t="shared" si="11"/>
        <v>1116.5386068441219</v>
      </c>
      <c r="AB35" s="897">
        <f t="shared" si="11"/>
        <v>766.38830381024479</v>
      </c>
      <c r="AC35" s="897">
        <f t="shared" si="11"/>
        <v>588.19998626899337</v>
      </c>
      <c r="AD35" s="897">
        <f t="shared" si="11"/>
        <v>645.84970749694332</v>
      </c>
      <c r="AE35" s="897">
        <f t="shared" si="11"/>
        <v>687.79300442408453</v>
      </c>
      <c r="AF35" s="897">
        <f t="shared" si="11"/>
        <v>752.88980631648917</v>
      </c>
      <c r="AG35" s="897">
        <f t="shared" si="11"/>
        <v>728.90536150863534</v>
      </c>
      <c r="AH35" s="897">
        <f t="shared" si="11"/>
        <v>530.62479766206775</v>
      </c>
      <c r="AI35" s="897">
        <f t="shared" si="11"/>
        <v>414.77372999125197</v>
      </c>
      <c r="AJ35" s="897">
        <f t="shared" si="11"/>
        <v>56.571734853340296</v>
      </c>
      <c r="AK35" s="898">
        <f t="shared" si="11"/>
        <v>54.857904147732995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141.46645348371331</v>
      </c>
      <c r="P36" s="453">
        <f t="shared" si="9"/>
        <v>0.11625011384067568</v>
      </c>
      <c r="Q36" s="328"/>
      <c r="R36" s="13"/>
      <c r="S36" s="356" t="s">
        <v>184</v>
      </c>
      <c r="T36" s="335"/>
      <c r="U36" s="346"/>
      <c r="V36" s="336" t="s">
        <v>184</v>
      </c>
      <c r="W36" s="357"/>
      <c r="X36" s="899">
        <f>VLOOKUP(年度マスタ!$K$4&amp;"_"&amp;X$33,データシート1!$A:$BT,MATCH("aa_"&amp;$S36,データシート1!$A$1:$BT$1,0),0)</f>
        <v>896.77829880235242</v>
      </c>
      <c r="Y36" s="900">
        <f>VLOOKUP(年度マスタ!$K$4&amp;"_"&amp;Y$33,データシート1!$A:$BT,MATCH("aa_"&amp;$S36,データシート1!$A$1:$BT$1,0),0)</f>
        <v>928.17058848569911</v>
      </c>
      <c r="Z36" s="900">
        <f>VLOOKUP(年度マスタ!$K$4&amp;"_"&amp;Z$33,データシート1!$A:$BT,MATCH("aa_"&amp;$S36,データシート1!$A$1:$BT$1,0),0)</f>
        <v>999.61489888409722</v>
      </c>
      <c r="AA36" s="900">
        <f>VLOOKUP(年度マスタ!$K$4&amp;"_"&amp;AA$33,データシート1!$A:$BT,MATCH("aa_"&amp;$S36,データシート1!$A$1:$BT$1,0),0)</f>
        <v>1108.6511094098</v>
      </c>
      <c r="AB36" s="900">
        <f>VLOOKUP(年度マスタ!$K$4&amp;"_"&amp;AB$33,データシート1!$A:$BT,MATCH("aa_"&amp;$S36,データシート1!$A$1:$BT$1,0),0)</f>
        <v>759.54737339874828</v>
      </c>
      <c r="AC36" s="900">
        <f>VLOOKUP(年度マスタ!$K$4&amp;"_"&amp;AC$33,データシート1!$A:$BT,MATCH("aa_"&amp;$S36,データシート1!$A$1:$BT$1,0),0)</f>
        <v>579.73321568244285</v>
      </c>
      <c r="AD36" s="900">
        <f>VLOOKUP(年度マスタ!$K$4&amp;"_"&amp;AD$33,データシート1!$A:$BT,MATCH("aa_"&amp;$S36,データシート1!$A$1:$BT$1,0),0)</f>
        <v>637.96653367111116</v>
      </c>
      <c r="AE36" s="900">
        <f>VLOOKUP(年度マスタ!$K$4&amp;"_"&amp;AE$33,データシート1!$A:$BT,MATCH("aa_"&amp;$S36,データシート1!$A$1:$BT$1,0),0)</f>
        <v>680.20364110322168</v>
      </c>
      <c r="AF36" s="900">
        <f>VLOOKUP(年度マスタ!$K$4&amp;"_"&amp;AF$33,データシート1!$A:$BT,MATCH("aa_"&amp;$S36,データシート1!$A$1:$BT$1,0),0)</f>
        <v>745.18434705683273</v>
      </c>
      <c r="AG36" s="900">
        <f>VLOOKUP(年度マスタ!$K$4&amp;"_"&amp;AG$33,データシート1!$A:$BT,MATCH("aa_"&amp;$S36,データシート1!$A$1:$BT$1,0),0)</f>
        <v>722.25045142915837</v>
      </c>
      <c r="AH36" s="900">
        <f>VLOOKUP(年度マスタ!$K$4&amp;"_"&amp;AH$33,データシート1!$A:$BT,MATCH("aa_"&amp;$S36,データシート1!$A$1:$BT$1,0),0)</f>
        <v>524.1464228694698</v>
      </c>
      <c r="AI36" s="900">
        <f>VLOOKUP(年度マスタ!$K$4&amp;"_"&amp;AI$33,データシート1!$A:$BT,MATCH("aa_"&amp;$S36,データシート1!$A$1:$BT$1,0),0)</f>
        <v>407.46998390218329</v>
      </c>
      <c r="AJ36" s="900">
        <f>VLOOKUP(年度マスタ!$K$4&amp;"_"&amp;AJ$33,データシート1!$A:$BT,MATCH("aa_"&amp;$S36,データシート1!$A$1:$BT$1,0),0)</f>
        <v>49.146129524682244</v>
      </c>
      <c r="AK36" s="901">
        <f>VLOOKUP(年度マスタ!$K$4&amp;"_"&amp;AK$33,データシート1!$A:$BT,MATCH("aa_"&amp;$S36,データシート1!$A$1:$BT$1,0),0)</f>
        <v>47.831563971487007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144.5665038193668</v>
      </c>
      <c r="P37" s="453">
        <f t="shared" si="9"/>
        <v>0.1187975814243812</v>
      </c>
      <c r="Q37" s="328"/>
      <c r="R37" s="13"/>
      <c r="S37" s="356" t="s">
        <v>187</v>
      </c>
      <c r="T37" s="335"/>
      <c r="U37" s="346"/>
      <c r="V37" s="336" t="s">
        <v>194</v>
      </c>
      <c r="W37" s="357"/>
      <c r="X37" s="899">
        <f>VLOOKUP(年度マスタ!$K$4&amp;"_"&amp;X$33,データシート1!$A:$BT,MATCH("aa_"&amp;$S37,データシート1!$A$1:$BT$1,0),0)</f>
        <v>3.3977122931057209</v>
      </c>
      <c r="Y37" s="900">
        <f>VLOOKUP(年度マスタ!$K$4&amp;"_"&amp;Y$33,データシート1!$A:$BT,MATCH("aa_"&amp;$S37,データシート1!$A$1:$BT$1,0),0)</f>
        <v>3.807152907710361</v>
      </c>
      <c r="Z37" s="900">
        <f>VLOOKUP(年度マスタ!$K$4&amp;"_"&amp;Z$33,データシート1!$A:$BT,MATCH("aa_"&amp;$S37,データシート1!$A$1:$BT$1,0),0)</f>
        <v>6.1714814099537714</v>
      </c>
      <c r="AA37" s="900">
        <f>VLOOKUP(年度マスタ!$K$4&amp;"_"&amp;AA$33,データシート1!$A:$BT,MATCH("aa_"&amp;$S37,データシート1!$A$1:$BT$1,0),0)</f>
        <v>5.7650929363989576</v>
      </c>
      <c r="AB37" s="900">
        <f>VLOOKUP(年度マスタ!$K$4&amp;"_"&amp;AB$33,データシート1!$A:$BT,MATCH("aa_"&amp;$S37,データシート1!$A$1:$BT$1,0),0)</f>
        <v>4.8013166936551137</v>
      </c>
      <c r="AC37" s="900">
        <f>VLOOKUP(年度マスタ!$K$4&amp;"_"&amp;AC$33,データシート1!$A:$BT,MATCH("aa_"&amp;$S37,データシート1!$A$1:$BT$1,0),0)</f>
        <v>5.7211158684505516</v>
      </c>
      <c r="AD37" s="900">
        <f>VLOOKUP(年度マスタ!$K$4&amp;"_"&amp;AD$33,データシート1!$A:$BT,MATCH("aa_"&amp;$S37,データシート1!$A$1:$BT$1,0),0)</f>
        <v>5.1368941075671231</v>
      </c>
      <c r="AE37" s="900">
        <f>VLOOKUP(年度マスタ!$K$4&amp;"_"&amp;AE$33,データシート1!$A:$BT,MATCH("aa_"&amp;$S37,データシート1!$A$1:$BT$1,0),0)</f>
        <v>4.9967523190905441</v>
      </c>
      <c r="AF37" s="900">
        <f>VLOOKUP(年度マスタ!$K$4&amp;"_"&amp;AF$33,データシート1!$A:$BT,MATCH("aa_"&amp;$S37,データシート1!$A$1:$BT$1,0),0)</f>
        <v>5.1337852966453958</v>
      </c>
      <c r="AG37" s="900">
        <f>VLOOKUP(年度マスタ!$K$4&amp;"_"&amp;AG$33,データシート1!$A:$BT,MATCH("aa_"&amp;$S37,データシート1!$A$1:$BT$1,0),0)</f>
        <v>4.3323986696035837</v>
      </c>
      <c r="AH37" s="900">
        <f>VLOOKUP(年度マスタ!$K$4&amp;"_"&amp;AH$33,データシート1!$A:$BT,MATCH("aa_"&amp;$S37,データシート1!$A$1:$BT$1,0),0)</f>
        <v>4.1165605948637776</v>
      </c>
      <c r="AI37" s="900">
        <f>VLOOKUP(年度マスタ!$K$4&amp;"_"&amp;AI$33,データシート1!$A:$BT,MATCH("aa_"&amp;$S37,データシート1!$A$1:$BT$1,0),0)</f>
        <v>4.5820791224704456</v>
      </c>
      <c r="AJ37" s="900">
        <f>VLOOKUP(年度マスタ!$K$4&amp;"_"&amp;AJ$33,データシート1!$A:$BT,MATCH("aa_"&amp;$S37,データシート1!$A$1:$BT$1,0),0)</f>
        <v>4.9525326747272738</v>
      </c>
      <c r="AK37" s="901">
        <f>VLOOKUP(年度マスタ!$K$4&amp;"_"&amp;AK$33,データシート1!$A:$BT,MATCH("aa_"&amp;$S37,データシート1!$A$1:$BT$1,0),0)</f>
        <v>4.9274454483401797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136.6586677361847</v>
      </c>
      <c r="P38" s="454">
        <f t="shared" si="9"/>
        <v>0.11229931400998562</v>
      </c>
      <c r="Q38" s="328"/>
      <c r="R38" s="13"/>
      <c r="S38" s="356" t="s">
        <v>188</v>
      </c>
      <c r="T38" s="335"/>
      <c r="U38" s="348"/>
      <c r="V38" s="358" t="s">
        <v>197</v>
      </c>
      <c r="W38" s="358"/>
      <c r="X38" s="899">
        <f>VLOOKUP(年度マスタ!$K$4&amp;"_"&amp;X$33,データシート1!$A:$BT,MATCH("aa_"&amp;$S38,データシート1!$A$1:$BT$1,0),0)</f>
        <v>1.9513993916514361</v>
      </c>
      <c r="Y38" s="900">
        <f>VLOOKUP(年度マスタ!$K$4&amp;"_"&amp;Y$33,データシート1!$A:$BT,MATCH("aa_"&amp;$S38,データシート1!$A$1:$BT$1,0),0)</f>
        <v>1.8438840266748111</v>
      </c>
      <c r="Z38" s="900">
        <f>VLOOKUP(年度マスタ!$K$4&amp;"_"&amp;Z$33,データシート1!$A:$BT,MATCH("aa_"&amp;$S38,データシート1!$A$1:$BT$1,0),0)</f>
        <v>2.0735633894691028</v>
      </c>
      <c r="AA38" s="900">
        <f>VLOOKUP(年度マスタ!$K$4&amp;"_"&amp;AA$33,データシート1!$A:$BT,MATCH("aa_"&amp;$S38,データシート1!$A$1:$BT$1,0),0)</f>
        <v>2.1224044979229082</v>
      </c>
      <c r="AB38" s="900">
        <f>VLOOKUP(年度マスタ!$K$4&amp;"_"&amp;AB$33,データシート1!$A:$BT,MATCH("aa_"&amp;$S38,データシート1!$A$1:$BT$1,0),0)</f>
        <v>2.039613717841346</v>
      </c>
      <c r="AC38" s="900">
        <f>VLOOKUP(年度マスタ!$K$4&amp;"_"&amp;AC$33,データシート1!$A:$BT,MATCH("aa_"&amp;$S38,データシート1!$A$1:$BT$1,0),0)</f>
        <v>2.745654718100027</v>
      </c>
      <c r="AD38" s="900">
        <f>VLOOKUP(年度マスタ!$K$4&amp;"_"&amp;AD$33,データシート1!$A:$BT,MATCH("aa_"&amp;$S38,データシート1!$A$1:$BT$1,0),0)</f>
        <v>2.7462797182650038</v>
      </c>
      <c r="AE38" s="900">
        <f>VLOOKUP(年度マスタ!$K$4&amp;"_"&amp;AE$33,データシート1!$A:$BT,MATCH("aa_"&amp;$S38,データシート1!$A$1:$BT$1,0),0)</f>
        <v>2.5926110017723345</v>
      </c>
      <c r="AF38" s="900">
        <f>VLOOKUP(年度マスタ!$K$4&amp;"_"&amp;AF$33,データシート1!$A:$BT,MATCH("aa_"&amp;$S38,データシート1!$A$1:$BT$1,0),0)</f>
        <v>2.5716739630109853</v>
      </c>
      <c r="AG38" s="900">
        <f>VLOOKUP(年度マスタ!$K$4&amp;"_"&amp;AG$33,データシート1!$A:$BT,MATCH("aa_"&amp;$S38,データシート1!$A$1:$BT$1,0),0)</f>
        <v>2.3225114098733739</v>
      </c>
      <c r="AH38" s="900">
        <f>VLOOKUP(年度マスタ!$K$4&amp;"_"&amp;AH$33,データシート1!$A:$BT,MATCH("aa_"&amp;$S38,データシート1!$A$1:$BT$1,0),0)</f>
        <v>2.3618141977341591</v>
      </c>
      <c r="AI38" s="900">
        <f>VLOOKUP(年度マスタ!$K$4&amp;"_"&amp;AI$33,データシート1!$A:$BT,MATCH("aa_"&amp;$S38,データシート1!$A$1:$BT$1,0),0)</f>
        <v>2.7216669665982627</v>
      </c>
      <c r="AJ38" s="900">
        <f>VLOOKUP(年度マスタ!$K$4&amp;"_"&amp;AJ$33,データシート1!$A:$BT,MATCH("aa_"&amp;$S38,データシート1!$A$1:$BT$1,0),0)</f>
        <v>2.4730726539307781</v>
      </c>
      <c r="AK38" s="901">
        <f>VLOOKUP(年度マスタ!$K$4&amp;"_"&amp;AK$33,データシート1!$A:$BT,MATCH("aa_"&amp;$S38,データシート1!$A$1:$BT$1,0),0)</f>
        <v>2.0988947279058094</v>
      </c>
      <c r="AL38" s="330"/>
      <c r="AW38" s="17" t="str">
        <f>年度マスタ!H4</f>
        <v>40</v>
      </c>
      <c r="AX38" s="17" t="s">
        <v>198</v>
      </c>
      <c r="AY38" s="17">
        <f>VLOOKUP($AW38&amp;"_"&amp;$AY$34,データシート1!$A:$BT,MATCH($AY$31&amp;"_"&amp;AY$36,データシート1!$A$1:$BT$1,0),0)</f>
        <v>15622.924171385335</v>
      </c>
      <c r="AZ38" s="17">
        <f>VLOOKUP($AW38&amp;"_"&amp;$AY$34,データシート1!$A:$BT,MATCH($AY$31&amp;"_"&amp;AZ$36,データシート1!$A$1:$BT$1,0),0)</f>
        <v>316.06100130052039</v>
      </c>
      <c r="BA38" s="17">
        <f>VLOOKUP($AW38&amp;"_"&amp;$AY$34,データシート1!$A:$BT,MATCH($AY$31&amp;"_"&amp;BA$36,データシート1!$A$1:$BT$1,0),0)</f>
        <v>255.99956634426169</v>
      </c>
      <c r="BB38" s="17">
        <f>VLOOKUP($AW38&amp;"_"&amp;$AY$34,データシート1!$A:$BT,MATCH($AY$31&amp;"_"&amp;BB$36,データシート1!$A$1:$BT$1,0),0)</f>
        <v>7207.5009439191099</v>
      </c>
      <c r="BC38" s="17">
        <f>VLOOKUP($AW38&amp;"_"&amp;$AY$34,データシート1!$A:$BT,MATCH($AY$31&amp;"_"&amp;BC$36,データシート1!$A$1:$BT$1,0),0)</f>
        <v>5777.0340942780686</v>
      </c>
      <c r="BD38" s="17">
        <f>VLOOKUP($AW38&amp;"_"&amp;$AY$34,データシート1!$A:$BT,MATCH($AY$31&amp;"_"&amp;BD$36,データシート1!$A$1:$BT$1,0),0)</f>
        <v>3917.9776231602582</v>
      </c>
      <c r="BE38" s="17">
        <f>VLOOKUP($AW38&amp;"_"&amp;$AY$34,データシート1!$A:$BT,MATCH($AY$31&amp;"_"&amp;BE$36,データシート1!$A$1:$BT$1,0),0)</f>
        <v>2908.9562599123378</v>
      </c>
      <c r="BF38" s="17">
        <f>VLOOKUP($AW38&amp;"_"&amp;$AY$34,データシート1!$A:$BT,MATCH($AY$31&amp;"_"&amp;BF$36,データシート1!$A$1:$BT$1,0),0)</f>
        <v>300.5258952811073</v>
      </c>
      <c r="BG38" s="17">
        <f>VLOOKUP($AW38&amp;"_"&amp;$AY$34,データシート1!$A:$BT,MATCH($AY$31&amp;"_"&amp;BG$36,データシート1!$A$1:$BT$1,0),0)</f>
        <v>521.39400501095474</v>
      </c>
      <c r="BH38" s="17">
        <f>VLOOKUP($AW38&amp;"_"&amp;$AY$34,データシート1!$A:$BT,MATCH($AY$31&amp;"_"&amp;BH$36,データシート1!$A$1:$BT$1,0),0)</f>
        <v>515.57410045818074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91.345721618886714</v>
      </c>
      <c r="P39" s="454">
        <f t="shared" si="9"/>
        <v>7.5063382699961337E-2</v>
      </c>
      <c r="Q39" s="328"/>
      <c r="R39" s="13"/>
      <c r="S39" s="356" t="s">
        <v>189</v>
      </c>
      <c r="T39" s="335"/>
      <c r="U39" s="343" t="s">
        <v>199</v>
      </c>
      <c r="V39" s="344"/>
      <c r="W39" s="344"/>
      <c r="X39" s="896">
        <f>VLOOKUP(年度マスタ!$K$4&amp;"_"&amp;X$33,データシート1!$A:$BT,MATCH("aa_"&amp;$S39,データシート1!$A$1:$BT$1,0),0)</f>
        <v>109.9962504744142</v>
      </c>
      <c r="Y39" s="897">
        <f>VLOOKUP(年度マスタ!$K$4&amp;"_"&amp;Y$33,データシート1!$A:$BT,MATCH("aa_"&amp;$S39,データシート1!$A$1:$BT$1,0),0)</f>
        <v>115.69742242294789</v>
      </c>
      <c r="Z39" s="897">
        <f>VLOOKUP(年度マスタ!$K$4&amp;"_"&amp;Z$33,データシート1!$A:$BT,MATCH("aa_"&amp;$S39,データシート1!$A$1:$BT$1,0),0)</f>
        <v>140.0067856487554</v>
      </c>
      <c r="AA39" s="897">
        <f>VLOOKUP(年度マスタ!$K$4&amp;"_"&amp;AA$33,データシート1!$A:$BT,MATCH("aa_"&amp;$S39,データシート1!$A$1:$BT$1,0),0)</f>
        <v>155.32216747196</v>
      </c>
      <c r="AB39" s="897">
        <f>VLOOKUP(年度マスタ!$K$4&amp;"_"&amp;AB$33,データシート1!$A:$BT,MATCH("aa_"&amp;$S39,データシート1!$A$1:$BT$1,0),0)</f>
        <v>153.8848840534518</v>
      </c>
      <c r="AC39" s="897">
        <f>VLOOKUP(年度マスタ!$K$4&amp;"_"&amp;AC$33,データシート1!$A:$BT,MATCH("aa_"&amp;$S39,データシート1!$A$1:$BT$1,0),0)</f>
        <v>161.45008039275081</v>
      </c>
      <c r="AD39" s="897">
        <f>VLOOKUP(年度マスタ!$K$4&amp;"_"&amp;AD$33,データシート1!$A:$BT,MATCH("aa_"&amp;$S39,データシート1!$A$1:$BT$1,0),0)</f>
        <v>154.5103895453079</v>
      </c>
      <c r="AE39" s="897">
        <f>VLOOKUP(年度マスタ!$K$4&amp;"_"&amp;AE$33,データシート1!$A:$BT,MATCH("aa_"&amp;$S39,データシート1!$A$1:$BT$1,0),0)</f>
        <v>125.65177530026334</v>
      </c>
      <c r="AF39" s="897">
        <f>VLOOKUP(年度マスタ!$K$4&amp;"_"&amp;AF$33,データシート1!$A:$BT,MATCH("aa_"&amp;$S39,データシート1!$A$1:$BT$1,0),0)</f>
        <v>116.98995763778414</v>
      </c>
      <c r="AG39" s="897">
        <f>VLOOKUP(年度マスタ!$K$4&amp;"_"&amp;AG$33,データシート1!$A:$BT,MATCH("aa_"&amp;$S39,データシート1!$A$1:$BT$1,0),0)</f>
        <v>106.74041164052177</v>
      </c>
      <c r="AH39" s="897">
        <f>VLOOKUP(年度マスタ!$K$4&amp;"_"&amp;AH$33,データシート1!$A:$BT,MATCH("aa_"&amp;$S39,データシート1!$A$1:$BT$1,0),0)</f>
        <v>112.09387363152612</v>
      </c>
      <c r="AI39" s="897">
        <f>VLOOKUP(年度マスタ!$K$4&amp;"_"&amp;AI$33,データシート1!$A:$BT,MATCH("aa_"&amp;$S39,データシート1!$A$1:$BT$1,0),0)</f>
        <v>107.34451995411874</v>
      </c>
      <c r="AJ39" s="897">
        <f>VLOOKUP(年度マスタ!$K$4&amp;"_"&amp;AJ$33,データシート1!$A:$BT,MATCH("aa_"&amp;$S39,データシート1!$A$1:$BT$1,0),0)</f>
        <v>98.776844562412407</v>
      </c>
      <c r="AK39" s="898">
        <f>VLOOKUP(年度マスタ!$K$4&amp;"_"&amp;AK$33,データシート1!$A:$BT,MATCH("aa_"&amp;$S39,データシート1!$A$1:$BT$1,0),0)</f>
        <v>111.7941001878108</v>
      </c>
      <c r="AL39" s="330"/>
      <c r="AW39" s="17" t="str">
        <f>年度マスタ!K4</f>
        <v>40217</v>
      </c>
      <c r="AX39" s="17" t="s">
        <v>200</v>
      </c>
      <c r="AY39" s="17">
        <f>VLOOKUP($AW39&amp;"_"&amp;$AY$34,データシート1!$A:$BT,MATCH($AY$31&amp;"_"&amp;AY$36,データシート1!$A$1:$BT$1,0),0)</f>
        <v>47.831563971487007</v>
      </c>
      <c r="AZ39" s="17">
        <f>VLOOKUP($AW39&amp;"_"&amp;$AY$34,データシート1!$A:$BT,MATCH($AY$31&amp;"_"&amp;AZ$36,データシート1!$A$1:$BT$1,0),0)</f>
        <v>4.9274454483401797</v>
      </c>
      <c r="BA39" s="17">
        <f>VLOOKUP($AW39&amp;"_"&amp;$AY$34,データシート1!$A:$BT,MATCH($AY$31&amp;"_"&amp;BA$36,データシート1!$A$1:$BT$1,0),0)</f>
        <v>2.0988947279058094</v>
      </c>
      <c r="BB39" s="17">
        <f>VLOOKUP($AW39&amp;"_"&amp;$AY$34,データシート1!$A:$BT,MATCH($AY$31&amp;"_"&amp;BB$36,データシート1!$A$1:$BT$1,0),0)</f>
        <v>111.7941001878108</v>
      </c>
      <c r="BC39" s="17">
        <f>VLOOKUP($AW39&amp;"_"&amp;$AY$34,データシート1!$A:$BT,MATCH($AY$31&amp;"_"&amp;BC$36,データシート1!$A$1:$BT$1,0),0)</f>
        <v>108.98541442947948</v>
      </c>
      <c r="BD39" s="17">
        <f>VLOOKUP($AW39&amp;"_"&amp;$AY$34,データシート1!$A:$BT,MATCH($AY$31&amp;"_"&amp;BD$36,データシート1!$A$1:$BT$1,0),0)</f>
        <v>80.158443255799682</v>
      </c>
      <c r="BE39" s="17">
        <f>VLOOKUP($AW39&amp;"_"&amp;$AY$34,データシート1!$A:$BT,MATCH($AY$31&amp;"_"&amp;BE$36,データシート1!$A$1:$BT$1,0),0)</f>
        <v>44.271760216828078</v>
      </c>
      <c r="BF39" s="17">
        <f>VLOOKUP($AW39&amp;"_"&amp;$AY$34,データシート1!$A:$BT,MATCH($AY$31&amp;"_"&amp;BF$36,データシート1!$A$1:$BT$1,0),0)</f>
        <v>6.2662237761390633</v>
      </c>
      <c r="BG39" s="17">
        <f>VLOOKUP($AW39&amp;"_"&amp;$AY$34,データシート1!$A:$BT,MATCH($AY$31&amp;"_"&amp;BG$36,データシート1!$A$1:$BT$1,0),0)</f>
        <v>0</v>
      </c>
      <c r="BH39" s="17">
        <f>VLOOKUP($AW39&amp;"_"&amp;$AY$34,データシート1!$A:$BT,MATCH($AY$31&amp;"_"&amp;BH$36,データシート1!$A$1:$BT$1,0),0)</f>
        <v>8.118238911576217</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45.312946117297983</v>
      </c>
      <c r="P40" s="454">
        <f t="shared" si="9"/>
        <v>3.7235931310024277E-2</v>
      </c>
      <c r="Q40" s="328"/>
      <c r="R40" s="13"/>
      <c r="S40" s="356" t="s">
        <v>165</v>
      </c>
      <c r="T40" s="335"/>
      <c r="U40" s="343" t="s">
        <v>165</v>
      </c>
      <c r="V40" s="344"/>
      <c r="W40" s="344"/>
      <c r="X40" s="896">
        <f>VLOOKUP(年度マスタ!$K$4&amp;"_"&amp;X$33,データシート1!$A:$BT,MATCH("aa_"&amp;$S40,データシート1!$A$1:$BT$1,0),0)</f>
        <v>98.130618183349057</v>
      </c>
      <c r="Y40" s="897">
        <f>VLOOKUP(年度マスタ!$K$4&amp;"_"&amp;Y$33,データシート1!$A:$BT,MATCH("aa_"&amp;$S40,データシート1!$A$1:$BT$1,0),0)</f>
        <v>100.7090638342838</v>
      </c>
      <c r="Z40" s="897">
        <f>VLOOKUP(年度マスタ!$K$4&amp;"_"&amp;Z$33,データシート1!$A:$BT,MATCH("aa_"&amp;$S40,データシート1!$A$1:$BT$1,0),0)</f>
        <v>124.8292916364414</v>
      </c>
      <c r="AA40" s="897">
        <f>VLOOKUP(年度マスタ!$K$4&amp;"_"&amp;AA$33,データシート1!$A:$BT,MATCH("aa_"&amp;$S40,データシート1!$A$1:$BT$1,0),0)</f>
        <v>147.4227221913151</v>
      </c>
      <c r="AB40" s="897">
        <f>VLOOKUP(年度マスタ!$K$4&amp;"_"&amp;AB$33,データシート1!$A:$BT,MATCH("aa_"&amp;$S40,データシート1!$A$1:$BT$1,0),0)</f>
        <v>141.46645348371331</v>
      </c>
      <c r="AC40" s="897">
        <f>VLOOKUP(年度マスタ!$K$4&amp;"_"&amp;AC$33,データシート1!$A:$BT,MATCH("aa_"&amp;$S40,データシート1!$A$1:$BT$1,0),0)</f>
        <v>125.1002469634798</v>
      </c>
      <c r="AD40" s="897">
        <f>VLOOKUP(年度マスタ!$K$4&amp;"_"&amp;AD$33,データシート1!$A:$BT,MATCH("aa_"&amp;$S40,データシート1!$A$1:$BT$1,0),0)</f>
        <v>112.0211450053183</v>
      </c>
      <c r="AE40" s="897">
        <f>VLOOKUP(年度マスタ!$K$4&amp;"_"&amp;AE$33,データシート1!$A:$BT,MATCH("aa_"&amp;$S40,データシート1!$A$1:$BT$1,0),0)</f>
        <v>113.30701077256417</v>
      </c>
      <c r="AF40" s="897">
        <f>VLOOKUP(年度マスタ!$K$4&amp;"_"&amp;AF$33,データシート1!$A:$BT,MATCH("aa_"&amp;$S40,データシート1!$A$1:$BT$1,0),0)</f>
        <v>106.25618083933628</v>
      </c>
      <c r="AG40" s="897">
        <f>VLOOKUP(年度マスタ!$K$4&amp;"_"&amp;AG$33,データシート1!$A:$BT,MATCH("aa_"&amp;$S40,データシート1!$A$1:$BT$1,0),0)</f>
        <v>74.167032927693768</v>
      </c>
      <c r="AH40" s="897">
        <f>VLOOKUP(年度マスタ!$K$4&amp;"_"&amp;AH$33,データシート1!$A:$BT,MATCH("aa_"&amp;$S40,データシート1!$A$1:$BT$1,0),0)</f>
        <v>73.571311861277962</v>
      </c>
      <c r="AI40" s="897">
        <f>VLOOKUP(年度マスタ!$K$4&amp;"_"&amp;AI$33,データシート1!$A:$BT,MATCH("aa_"&amp;$S40,データシート1!$A$1:$BT$1,0),0)</f>
        <v>86.691234252603039</v>
      </c>
      <c r="AJ40" s="897">
        <f>VLOOKUP(年度マスタ!$K$4&amp;"_"&amp;AJ$33,データシート1!$A:$BT,MATCH("aa_"&amp;$S40,データシート1!$A$1:$BT$1,0),0)</f>
        <v>84.512905457750307</v>
      </c>
      <c r="AK40" s="898">
        <f>VLOOKUP(年度マスタ!$K$4&amp;"_"&amp;AK$33,データシート1!$A:$BT,MATCH("aa_"&amp;$S40,データシート1!$A$1:$BT$1,0),0)</f>
        <v>108.98541442947948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7.9078360831820902</v>
      </c>
      <c r="P41" s="454">
        <f t="shared" si="9"/>
        <v>6.4982674143955702E-3</v>
      </c>
      <c r="Q41" s="328"/>
      <c r="R41" s="13"/>
      <c r="S41" s="356" t="s">
        <v>201</v>
      </c>
      <c r="T41" s="335"/>
      <c r="U41" s="246" t="s">
        <v>128</v>
      </c>
      <c r="V41" s="344"/>
      <c r="W41" s="344"/>
      <c r="X41" s="896">
        <f>X42+X45+X46</f>
        <v>146.2058199918277</v>
      </c>
      <c r="Y41" s="897">
        <f t="shared" ref="Y41:AH41" si="12">Y42+Y45+Y46</f>
        <v>145.83632908982167</v>
      </c>
      <c r="Z41" s="897">
        <f t="shared" si="12"/>
        <v>144.40883432749706</v>
      </c>
      <c r="AA41" s="897">
        <f t="shared" si="12"/>
        <v>146.30275009762283</v>
      </c>
      <c r="AB41" s="897">
        <f t="shared" si="12"/>
        <v>144.5665038193668</v>
      </c>
      <c r="AC41" s="897">
        <f t="shared" si="12"/>
        <v>140.55789123506958</v>
      </c>
      <c r="AD41" s="897">
        <f t="shared" si="12"/>
        <v>140.61268839898472</v>
      </c>
      <c r="AE41" s="897">
        <f t="shared" si="12"/>
        <v>140.49830301598524</v>
      </c>
      <c r="AF41" s="897">
        <f t="shared" si="12"/>
        <v>139.6870626980336</v>
      </c>
      <c r="AG41" s="897">
        <f t="shared" si="12"/>
        <v>138.29315651148011</v>
      </c>
      <c r="AH41" s="897">
        <f t="shared" si="12"/>
        <v>137.41244000899144</v>
      </c>
      <c r="AI41" s="897">
        <f>AI42+AI45+AI46</f>
        <v>125.55991307446814</v>
      </c>
      <c r="AJ41" s="897">
        <f>AJ42+AJ45+AJ46</f>
        <v>125.65189522722139</v>
      </c>
      <c r="AK41" s="898">
        <f>AK42+AK45+AK46</f>
        <v>130.69642724876684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140.35375626791767</v>
      </c>
      <c r="Y42" s="900">
        <f t="shared" ref="Y42:AK42" si="13">SUM(Y43:Y44)</f>
        <v>139.72195214765108</v>
      </c>
      <c r="Z42" s="900">
        <f t="shared" si="13"/>
        <v>137.31597053536083</v>
      </c>
      <c r="AA42" s="900">
        <f t="shared" si="13"/>
        <v>138.51826817225611</v>
      </c>
      <c r="AB42" s="900">
        <f t="shared" si="13"/>
        <v>136.6586677361847</v>
      </c>
      <c r="AC42" s="900">
        <f t="shared" si="13"/>
        <v>132.95646956937932</v>
      </c>
      <c r="AD42" s="900">
        <f t="shared" si="13"/>
        <v>133.16862563653228</v>
      </c>
      <c r="AE42" s="900">
        <f t="shared" si="13"/>
        <v>133.2011669546111</v>
      </c>
      <c r="AF42" s="900">
        <f t="shared" si="13"/>
        <v>132.60195085039234</v>
      </c>
      <c r="AG42" s="900">
        <f t="shared" si="13"/>
        <v>131.71086682244626</v>
      </c>
      <c r="AH42" s="900">
        <f t="shared" si="13"/>
        <v>130.99223218807543</v>
      </c>
      <c r="AI42" s="900">
        <f t="shared" si="13"/>
        <v>119.39167803536674</v>
      </c>
      <c r="AJ42" s="900">
        <f t="shared" si="13"/>
        <v>119.48084507217158</v>
      </c>
      <c r="AK42" s="901">
        <f t="shared" si="13"/>
        <v>124.43020347262777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10.608392031848011</v>
      </c>
      <c r="P43" s="612">
        <f t="shared" si="9"/>
        <v>8.7174503283269662E-3</v>
      </c>
      <c r="Q43" s="328"/>
      <c r="R43" s="13"/>
      <c r="S43" s="356" t="s">
        <v>190</v>
      </c>
      <c r="T43" s="359"/>
      <c r="U43" s="346"/>
      <c r="V43" s="360"/>
      <c r="W43" s="347" t="s">
        <v>190</v>
      </c>
      <c r="X43" s="899">
        <f>VLOOKUP(年度マスタ!$K$4&amp;"_"&amp;X$33,データシート1!$A:$BT,MATCH("aa_"&amp;$S43,データシート1!$A$1:$BT$1,0),0)</f>
        <v>93.014299130722833</v>
      </c>
      <c r="Y43" s="900">
        <f>VLOOKUP(年度マスタ!$K$4&amp;"_"&amp;Y$33,データシート1!$A:$BT,MATCH("aa_"&amp;$S43,データシート1!$A$1:$BT$1,0),0)</f>
        <v>93.294886404197953</v>
      </c>
      <c r="Z43" s="900">
        <f>VLOOKUP(年度マスタ!$K$4&amp;"_"&amp;Z$33,データシート1!$A:$BT,MATCH("aa_"&amp;$S43,データシート1!$A$1:$BT$1,0),0)</f>
        <v>92.55222183566525</v>
      </c>
      <c r="AA43" s="900">
        <f>VLOOKUP(年度マスタ!$K$4&amp;"_"&amp;AA$33,データシート1!$A:$BT,MATCH("aa_"&amp;$S43,データシート1!$A$1:$BT$1,0),0)</f>
        <v>93.594391560294525</v>
      </c>
      <c r="AB43" s="900">
        <f>VLOOKUP(年度マスタ!$K$4&amp;"_"&amp;AB$33,データシート1!$A:$BT,MATCH("aa_"&amp;$S43,データシート1!$A$1:$BT$1,0),0)</f>
        <v>91.345721618886714</v>
      </c>
      <c r="AC43" s="900">
        <f>VLOOKUP(年度マスタ!$K$4&amp;"_"&amp;AC$33,データシート1!$A:$BT,MATCH("aa_"&amp;$S43,データシート1!$A$1:$BT$1,0),0)</f>
        <v>87.649017473579988</v>
      </c>
      <c r="AD43" s="900">
        <f>VLOOKUP(年度マスタ!$K$4&amp;"_"&amp;AD$33,データシート1!$A:$BT,MATCH("aa_"&amp;$S43,データシート1!$A$1:$BT$1,0),0)</f>
        <v>87.755023859155045</v>
      </c>
      <c r="AE43" s="900">
        <f>VLOOKUP(年度マスタ!$K$4&amp;"_"&amp;AE$33,データシート1!$A:$BT,MATCH("aa_"&amp;$S43,データシート1!$A$1:$BT$1,0),0)</f>
        <v>88.413468166439387</v>
      </c>
      <c r="AF43" s="900">
        <f>VLOOKUP(年度マスタ!$K$4&amp;"_"&amp;AF$33,データシート1!$A:$BT,MATCH("aa_"&amp;$S43,データシート1!$A$1:$BT$1,0),0)</f>
        <v>88.435922197526111</v>
      </c>
      <c r="AG43" s="900">
        <f>VLOOKUP(年度マスタ!$K$4&amp;"_"&amp;AG$33,データシート1!$A:$BT,MATCH("aa_"&amp;$S43,データシート1!$A$1:$BT$1,0),0)</f>
        <v>87.511268670230365</v>
      </c>
      <c r="AH43" s="900">
        <f>VLOOKUP(年度マスタ!$K$4&amp;"_"&amp;AH$33,データシート1!$A:$BT,MATCH("aa_"&amp;$S43,データシート1!$A$1:$BT$1,0),0)</f>
        <v>86.358167343855371</v>
      </c>
      <c r="AI43" s="900">
        <f>VLOOKUP(年度マスタ!$K$4&amp;"_"&amp;AI$33,データシート1!$A:$BT,MATCH("aa_"&amp;$S43,データシート1!$A$1:$BT$1,0),0)</f>
        <v>76.40646468553858</v>
      </c>
      <c r="AJ43" s="900">
        <f>VLOOKUP(年度マスタ!$K$4&amp;"_"&amp;AJ$33,データシート1!$A:$BT,MATCH("aa_"&amp;$S43,データシート1!$A$1:$BT$1,0),0)</f>
        <v>74.929149335362823</v>
      </c>
      <c r="AK43" s="901">
        <f>VLOOKUP(年度マスタ!$K$4&amp;"_"&amp;AK$33,データシート1!$A:$BT,MATCH("aa_"&amp;$S43,データシート1!$A$1:$BT$1,0),0)</f>
        <v>80.158443255799682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47.339457137194849</v>
      </c>
      <c r="Y44" s="900">
        <f>VLOOKUP(年度マスタ!$K$4&amp;"_"&amp;Y$33,データシート1!$A:$BT,MATCH("aa_"&amp;$S44,データシート1!$A$1:$BT$1,0),0)</f>
        <v>46.42706574345312</v>
      </c>
      <c r="Z44" s="900">
        <f>VLOOKUP(年度マスタ!$K$4&amp;"_"&amp;Z$33,データシート1!$A:$BT,MATCH("aa_"&amp;$S44,データシート1!$A$1:$BT$1,0),0)</f>
        <v>44.763748699695583</v>
      </c>
      <c r="AA44" s="900">
        <f>VLOOKUP(年度マスタ!$K$4&amp;"_"&amp;AA$33,データシート1!$A:$BT,MATCH("aa_"&amp;$S44,データシート1!$A$1:$BT$1,0),0)</f>
        <v>44.923876611961575</v>
      </c>
      <c r="AB44" s="900">
        <f>VLOOKUP(年度マスタ!$K$4&amp;"_"&amp;AB$33,データシート1!$A:$BT,MATCH("aa_"&amp;$S44,データシート1!$A$1:$BT$1,0),0)</f>
        <v>45.312946117297983</v>
      </c>
      <c r="AC44" s="900">
        <f>VLOOKUP(年度マスタ!$K$4&amp;"_"&amp;AC$33,データシート1!$A:$BT,MATCH("aa_"&amp;$S44,データシート1!$A$1:$BT$1,0),0)</f>
        <v>45.307452095799334</v>
      </c>
      <c r="AD44" s="900">
        <f>VLOOKUP(年度マスタ!$K$4&amp;"_"&amp;AD$33,データシート1!$A:$BT,MATCH("aa_"&amp;$S44,データシート1!$A$1:$BT$1,0),0)</f>
        <v>45.413601777377245</v>
      </c>
      <c r="AE44" s="900">
        <f>VLOOKUP(年度マスタ!$K$4&amp;"_"&amp;AE$33,データシート1!$A:$BT,MATCH("aa_"&amp;$S44,データシート1!$A$1:$BT$1,0),0)</f>
        <v>44.787698788171703</v>
      </c>
      <c r="AF44" s="900">
        <f>VLOOKUP(年度マスタ!$K$4&amp;"_"&amp;AF$33,データシート1!$A:$BT,MATCH("aa_"&amp;$S44,データシート1!$A$1:$BT$1,0),0)</f>
        <v>44.166028652866231</v>
      </c>
      <c r="AG44" s="900">
        <f>VLOOKUP(年度マスタ!$K$4&amp;"_"&amp;AG$33,データシート1!$A:$BT,MATCH("aa_"&amp;$S44,データシート1!$A$1:$BT$1,0),0)</f>
        <v>44.199598152215891</v>
      </c>
      <c r="AH44" s="900">
        <f>VLOOKUP(年度マスタ!$K$4&amp;"_"&amp;AH$33,データシート1!$A:$BT,MATCH("aa_"&amp;$S44,データシート1!$A$1:$BT$1,0),0)</f>
        <v>44.634064844220056</v>
      </c>
      <c r="AI44" s="900">
        <f>VLOOKUP(年度マスタ!$K$4&amp;"_"&amp;AI$33,データシート1!$A:$BT,MATCH("aa_"&amp;$S44,データシート1!$A$1:$BT$1,0),0)</f>
        <v>42.985213349828165</v>
      </c>
      <c r="AJ44" s="900">
        <f>VLOOKUP(年度マスタ!$K$4&amp;"_"&amp;AJ$33,データシート1!$A:$BT,MATCH("aa_"&amp;$S44,データシート1!$A$1:$BT$1,0),0)</f>
        <v>44.551695736808753</v>
      </c>
      <c r="AK44" s="901">
        <f>VLOOKUP(年度マスタ!$K$4&amp;"_"&amp;AK$33,データシート1!$A:$BT,MATCH("aa_"&amp;$S44,データシート1!$A$1:$BT$1,0),0)</f>
        <v>44.271760216828078</v>
      </c>
      <c r="AL44" s="330"/>
      <c r="AW44" s="17" t="str">
        <f>AW47</f>
        <v>福岡県</v>
      </c>
      <c r="AX44" s="1010">
        <f t="shared" si="14"/>
        <v>0.43367093607839285</v>
      </c>
      <c r="AY44" s="1010">
        <f t="shared" si="14"/>
        <v>0.1930031878080356</v>
      </c>
      <c r="AZ44" s="1010">
        <f t="shared" si="14"/>
        <v>0.15469800211570925</v>
      </c>
      <c r="BA44" s="1010">
        <f t="shared" si="14"/>
        <v>0.20482177869326973</v>
      </c>
      <c r="BB44" s="1010">
        <f t="shared" si="14"/>
        <v>1.3806095304592727E-2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5.8520637239100202</v>
      </c>
      <c r="Y45" s="900">
        <f>VLOOKUP(年度マスタ!$K$4&amp;"_"&amp;Y$33,データシート1!$A:$BT,MATCH("aa_"&amp;$S45,データシート1!$A$1:$BT$1,0),0)</f>
        <v>6.1143769421706002</v>
      </c>
      <c r="Z45" s="900">
        <f>VLOOKUP(年度マスタ!$K$4&amp;"_"&amp;Z$33,データシート1!$A:$BT,MATCH("aa_"&amp;$S45,データシート1!$A$1:$BT$1,0),0)</f>
        <v>7.0928637921362299</v>
      </c>
      <c r="AA45" s="900">
        <f>VLOOKUP(年度マスタ!$K$4&amp;"_"&amp;AA$33,データシート1!$A:$BT,MATCH("aa_"&amp;$S45,データシート1!$A$1:$BT$1,0),0)</f>
        <v>7.7844819253667099</v>
      </c>
      <c r="AB45" s="900">
        <f>VLOOKUP(年度マスタ!$K$4&amp;"_"&amp;AB$33,データシート1!$A:$BT,MATCH("aa_"&amp;$S45,データシート1!$A$1:$BT$1,0),0)</f>
        <v>7.9078360831820902</v>
      </c>
      <c r="AC45" s="900">
        <f>VLOOKUP(年度マスタ!$K$4&amp;"_"&amp;AC$33,データシート1!$A:$BT,MATCH("aa_"&amp;$S45,データシート1!$A$1:$BT$1,0),0)</f>
        <v>7.6014216656902596</v>
      </c>
      <c r="AD45" s="900">
        <f>VLOOKUP(年度マスタ!$K$4&amp;"_"&amp;AD$33,データシート1!$A:$BT,MATCH("aa_"&amp;$S45,データシート1!$A$1:$BT$1,0),0)</f>
        <v>7.44406276245242</v>
      </c>
      <c r="AE45" s="900">
        <f>VLOOKUP(年度マスタ!$K$4&amp;"_"&amp;AE$33,データシート1!$A:$BT,MATCH("aa_"&amp;$S45,データシート1!$A$1:$BT$1,0),0)</f>
        <v>7.2971360613741334</v>
      </c>
      <c r="AF45" s="900">
        <f>VLOOKUP(年度マスタ!$K$4&amp;"_"&amp;AF$33,データシート1!$A:$BT,MATCH("aa_"&amp;$S45,データシート1!$A$1:$BT$1,0),0)</f>
        <v>7.08511184764125</v>
      </c>
      <c r="AG45" s="900">
        <f>VLOOKUP(年度マスタ!$K$4&amp;"_"&amp;AG$33,データシート1!$A:$BT,MATCH("aa_"&amp;$S45,データシート1!$A$1:$BT$1,0),0)</f>
        <v>6.5822896890338303</v>
      </c>
      <c r="AH45" s="900">
        <f>VLOOKUP(年度マスタ!$K$4&amp;"_"&amp;AH$33,データシート1!$A:$BT,MATCH("aa_"&amp;$S45,データシート1!$A$1:$BT$1,0),0)</f>
        <v>6.4202078209159996</v>
      </c>
      <c r="AI45" s="900">
        <f>VLOOKUP(年度マスタ!$K$4&amp;"_"&amp;AI$33,データシート1!$A:$BT,MATCH("aa_"&amp;$S45,データシート1!$A$1:$BT$1,0),0)</f>
        <v>6.1682350391013996</v>
      </c>
      <c r="AJ45" s="900">
        <f>VLOOKUP(年度マスタ!$K$4&amp;"_"&amp;AJ$33,データシート1!$A:$BT,MATCH("aa_"&amp;$S45,データシート1!$A$1:$BT$1,0),0)</f>
        <v>6.1710501550498096</v>
      </c>
      <c r="AK45" s="901">
        <f>VLOOKUP(年度マスタ!$K$4&amp;"_"&amp;AK$33,データシート1!$A:$BT,MATCH("aa_"&amp;$S45,データシート1!$A$1:$BT$1,0),0)</f>
        <v>6.2662237761390633</v>
      </c>
      <c r="AL45" s="330"/>
      <c r="AW45" s="17" t="str">
        <f>AW48</f>
        <v>筑紫野市</v>
      </c>
      <c r="AX45" s="1010">
        <f t="shared" ref="AX45:BB45" si="15">AX48/$BC48</f>
        <v>0.13236247600880496</v>
      </c>
      <c r="AY45" s="1010">
        <f t="shared" si="15"/>
        <v>0.26973950488858672</v>
      </c>
      <c r="AZ45" s="1010">
        <f t="shared" si="15"/>
        <v>0.26296264005791009</v>
      </c>
      <c r="BA45" s="1010">
        <f t="shared" si="15"/>
        <v>0.31534749613408841</v>
      </c>
      <c r="BB45" s="1010">
        <f t="shared" si="15"/>
        <v>1.958788291060988E-2</v>
      </c>
      <c r="BC45" s="1010">
        <f t="shared" ref="BC45" si="16">SUM(AX45:BB45)</f>
        <v>1</v>
      </c>
      <c r="BD45" s="29"/>
      <c r="BE45" s="29"/>
      <c r="BF45" s="29"/>
      <c r="BG45" s="29"/>
      <c r="BH45" s="29"/>
    </row>
    <row r="46" spans="2:64" s="21" customFormat="1" ht="17.100000000000001" customHeight="1" thickBot="1">
      <c r="B46" s="313"/>
      <c r="C46" s="1087" t="s">
        <v>1619</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10.898824250737039</v>
      </c>
      <c r="Y47" s="903">
        <f>VLOOKUP(年度マスタ!$K$4&amp;"_"&amp;Y$33,データシート1!$A:$BT,MATCH("aa_"&amp;$S47,データシート1!$A$1:$BT$1,0),0)</f>
        <v>11.73754995667729</v>
      </c>
      <c r="Z47" s="903">
        <f>VLOOKUP(年度マスタ!$K$4&amp;"_"&amp;Z$33,データシート1!$A:$BT,MATCH("aa_"&amp;$S47,データシート1!$A$1:$BT$1,0),0)</f>
        <v>13.49433416452235</v>
      </c>
      <c r="AA47" s="903">
        <f>VLOOKUP(年度マスタ!$K$4&amp;"_"&amp;AA$33,データシート1!$A:$BT,MATCH("aa_"&amp;$S47,データシート1!$A$1:$BT$1,0),0)</f>
        <v>13.007322329853229</v>
      </c>
      <c r="AB47" s="903">
        <f>VLOOKUP(年度マスタ!$K$4&amp;"_"&amp;AB$33,データシート1!$A:$BT,MATCH("aa_"&amp;$S47,データシート1!$A$1:$BT$1,0),0)</f>
        <v>10.608392031848011</v>
      </c>
      <c r="AC47" s="903">
        <f>VLOOKUP(年度マスタ!$K$4&amp;"_"&amp;AC$33,データシート1!$A:$BT,MATCH("aa_"&amp;$S47,データシート1!$A$1:$BT$1,0),0)</f>
        <v>9.8626875207753777</v>
      </c>
      <c r="AD47" s="903">
        <f>VLOOKUP(年度マスタ!$K$4&amp;"_"&amp;AD$33,データシート1!$A:$BT,MATCH("aa_"&amp;$S47,データシート1!$A$1:$BT$1,0),0)</f>
        <v>8.6274889969753232</v>
      </c>
      <c r="AE47" s="903">
        <f>VLOOKUP(年度マスタ!$K$4&amp;"_"&amp;AE$33,データシート1!$A:$BT,MATCH("aa_"&amp;$S47,データシート1!$A$1:$BT$1,0),0)</f>
        <v>9.4909044063190517</v>
      </c>
      <c r="AF47" s="903">
        <f>VLOOKUP(年度マスタ!$K$4&amp;"_"&amp;AF$33,データシート1!$A:$BT,MATCH("aa_"&amp;$S47,データシート1!$A$1:$BT$1,0),0)</f>
        <v>9.3041258129090689</v>
      </c>
      <c r="AG47" s="903">
        <f>VLOOKUP(年度マスタ!$K$4&amp;"_"&amp;AG$33,データシート1!$A:$BT,MATCH("aa_"&amp;$S47,データシート1!$A$1:$BT$1,0),0)</f>
        <v>8.9908616673541939</v>
      </c>
      <c r="AH47" s="903">
        <f>VLOOKUP(年度マスタ!$K$4&amp;"_"&amp;AH$33,データシート1!$A:$BT,MATCH("aa_"&amp;$S47,データシート1!$A$1:$BT$1,0),0)</f>
        <v>7.7880747728472981</v>
      </c>
      <c r="AI47" s="903">
        <f>VLOOKUP(年度マスタ!$K$4&amp;"_"&amp;AI$33,データシート1!$A:$BT,MATCH("aa_"&amp;$S47,データシート1!$A$1:$BT$1,0),0)</f>
        <v>7.5082150177846891</v>
      </c>
      <c r="AJ47" s="903">
        <f>VLOOKUP(年度マスタ!$K$4&amp;"_"&amp;AJ$33,データシート1!$A:$BT,MATCH("aa_"&amp;$S47,データシート1!$A$1:$BT$1,0),0)</f>
        <v>8.2418248748366842</v>
      </c>
      <c r="AK47" s="904">
        <f>VLOOKUP(年度マスタ!$K$4&amp;"_"&amp;AK$33,データシート1!$A:$BT,MATCH("aa_"&amp;$S47,データシート1!$A$1:$BT$1,0),0)</f>
        <v>8.118238911576217</v>
      </c>
      <c r="AL47" s="330"/>
      <c r="AW47" s="17" t="str">
        <f>年度マスタ!I4</f>
        <v>福岡県</v>
      </c>
      <c r="AX47" s="1011">
        <f>SUM(AY38:BA38)</f>
        <v>16194.984739030118</v>
      </c>
      <c r="AY47" s="1011">
        <f t="shared" si="17"/>
        <v>7207.5009439191099</v>
      </c>
      <c r="AZ47" s="1011">
        <f t="shared" si="17"/>
        <v>5777.0340942780686</v>
      </c>
      <c r="BA47" s="1011">
        <f>SUM(BD38:BG38)</f>
        <v>7648.8537833646578</v>
      </c>
      <c r="BB47" s="1011">
        <f>BH38</f>
        <v>515.57410045818074</v>
      </c>
      <c r="BC47" s="1011">
        <f>SUM(AX47:BB47)</f>
        <v>37343.94766105013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筑紫野市</v>
      </c>
      <c r="AX48" s="1011">
        <f>SUM(AY39:BA39)</f>
        <v>54.857904147732995</v>
      </c>
      <c r="AY48" s="1011">
        <f>BB39</f>
        <v>111.7941001878108</v>
      </c>
      <c r="AZ48" s="1011">
        <f>BC39</f>
        <v>108.98541442947948</v>
      </c>
      <c r="BA48" s="1011">
        <f>SUM(BD39:BG39)</f>
        <v>130.69642724876684</v>
      </c>
      <c r="BB48" s="1011">
        <f>BH39</f>
        <v>8.118238911576217</v>
      </c>
      <c r="BC48" s="1011">
        <f>SUM(AX48:BB48)</f>
        <v>414.45208492536631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414.45208492536631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54.857904147732995</v>
      </c>
      <c r="P52" s="453">
        <f t="shared" ref="P52:P64" si="18">O52/$O$51</f>
        <v>0.13236247600880496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47.831563971487007</v>
      </c>
      <c r="P53" s="454">
        <f t="shared" si="18"/>
        <v>0.11540915273740369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4.9274454483401797</v>
      </c>
      <c r="P54" s="454">
        <f t="shared" si="18"/>
        <v>1.1889059381200854E-2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2.0988947279058094</v>
      </c>
      <c r="P55" s="454">
        <f t="shared" si="18"/>
        <v>5.064263890200418E-3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111.7941001878108</v>
      </c>
      <c r="P56" s="453">
        <f t="shared" si="18"/>
        <v>0.26973950488858672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108.98541442947948</v>
      </c>
      <c r="P57" s="453">
        <f t="shared" si="18"/>
        <v>0.26296264005791009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130.69642724876684</v>
      </c>
      <c r="P58" s="453">
        <f t="shared" si="18"/>
        <v>0.31534749613408841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124.43020347262777</v>
      </c>
      <c r="P59" s="454">
        <f t="shared" si="18"/>
        <v>0.3002282000705459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80.158443255799682</v>
      </c>
      <c r="P60" s="454">
        <f t="shared" si="18"/>
        <v>0.19340822780571715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44.271760216828078</v>
      </c>
      <c r="P61" s="454">
        <f t="shared" si="18"/>
        <v>0.10681997226482874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6.2662237761390633</v>
      </c>
      <c r="P62" s="454">
        <f t="shared" si="18"/>
        <v>1.5119296063542478E-2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8.118238911576217</v>
      </c>
      <c r="P64" s="612">
        <f t="shared" si="18"/>
        <v>1.958788291060988E-2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1640</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筑紫野市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4049.9748</v>
      </c>
      <c r="AI7" s="78">
        <f>VLOOKUP(年度マスタ!$K$4&amp;"_"&amp;$AG7,データシート1!$A:$BT,MATCH("ab_"&amp;AI$2,データシート1!$A$1:$BT$1,0),0)</f>
        <v>2449</v>
      </c>
      <c r="AJ7" s="78">
        <f>VLOOKUP(年度マスタ!$K$4&amp;"_"&amp;$AG7,データシート1!$A:$BT,MATCH("ab_"&amp;AJ$2,データシート1!$A$1:$BT$1,0),0)</f>
        <v>46</v>
      </c>
      <c r="AK7" s="78">
        <f>VLOOKUP(年度マスタ!$K$4&amp;"_"&amp;$AG7,データシート1!$A:$BT,MATCH("ab_"&amp;AK$2,データシート1!$A$1:$BT$1,0),0)</f>
        <v>29289</v>
      </c>
      <c r="AL7" s="78">
        <f>VLOOKUP(年度マスタ!$K$4&amp;"_"&amp;$AG7,データシート1!$A:$BT,MATCH("ab_"&amp;AL$2,データシート1!$A$1:$BT$1,0),0)</f>
        <v>39691</v>
      </c>
      <c r="AM7" s="78">
        <f>VLOOKUP(年度マスタ!$K$4&amp;"_"&amp;$AG7,データシート1!$A:$BT,MATCH("ab_"&amp;AM$2,データシート1!$A$1:$BT$1,0),0)</f>
        <v>47021</v>
      </c>
      <c r="AN7" s="78">
        <f>VLOOKUP(年度マスタ!$K$4&amp;"_"&amp;$AG7,データシート1!$A:$BT,MATCH("ab_"&amp;AN$2,データシート1!$A$1:$BT$1,0),0)</f>
        <v>9528</v>
      </c>
      <c r="AO7" s="78">
        <f>VLOOKUP(年度マスタ!$K$4&amp;"_"&amp;$AG7,データシート1!$A:$BT,MATCH("ab_"&amp;AO$2,データシート1!$A$1:$BT$1,0),0)</f>
        <v>100383</v>
      </c>
      <c r="AP7" s="78">
        <f>VLOOKUP(年度マスタ!$K$4&amp;"_"&amp;$AG7,データシート1!$A:$BT,MATCH("ab_"&amp;AP$2,データシート1!$A$1:$BT$1,0),0)</f>
        <v>0</v>
      </c>
      <c r="AQ7" s="954">
        <f>VLOOKUP(年度マスタ!$K$4&amp;"_"&amp;$AG7,データシート1!$A:$BT,MATCH("ab_"&amp;AQ$2,データシート1!$A$1:$BT$1,0),0)</f>
        <v>10.898824250737039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3869.5625</v>
      </c>
      <c r="AI8" s="78">
        <f>VLOOKUP(年度マスタ!$K$4&amp;"_"&amp;$AG8,データシート1!$A:$BT,MATCH("ab_"&amp;AI$2,データシート1!$A$1:$BT$1,0),0)</f>
        <v>2449</v>
      </c>
      <c r="AJ8" s="78">
        <f>VLOOKUP(年度マスタ!$K$4&amp;"_"&amp;$AG8,データシート1!$A:$BT,MATCH("ab_"&amp;AJ$2,データシート1!$A$1:$BT$1,0),0)</f>
        <v>46</v>
      </c>
      <c r="AK8" s="78">
        <f>VLOOKUP(年度マスタ!$K$4&amp;"_"&amp;$AG8,データシート1!$A:$BT,MATCH("ab_"&amp;AK$2,データシート1!$A$1:$BT$1,0),0)</f>
        <v>29289</v>
      </c>
      <c r="AL8" s="78">
        <f>VLOOKUP(年度マスタ!$K$4&amp;"_"&amp;$AG8,データシート1!$A:$BT,MATCH("ab_"&amp;AL$2,データシート1!$A$1:$BT$1,0),0)</f>
        <v>40176</v>
      </c>
      <c r="AM8" s="78">
        <f>VLOOKUP(年度マスタ!$K$4&amp;"_"&amp;$AG8,データシート1!$A:$BT,MATCH("ab_"&amp;AM$2,データシート1!$A$1:$BT$1,0),0)</f>
        <v>47382</v>
      </c>
      <c r="AN8" s="78">
        <f>VLOOKUP(年度マスタ!$K$4&amp;"_"&amp;$AG8,データシート1!$A:$BT,MATCH("ab_"&amp;AN$2,データシート1!$A$1:$BT$1,0),0)</f>
        <v>9111</v>
      </c>
      <c r="AO8" s="78">
        <f>VLOOKUP(年度マスタ!$K$4&amp;"_"&amp;$AG8,データシート1!$A:$BT,MATCH("ab_"&amp;AO$2,データシート1!$A$1:$BT$1,0),0)</f>
        <v>100501</v>
      </c>
      <c r="AP8" s="78">
        <f>VLOOKUP(年度マスタ!$K$4&amp;"_"&amp;$AG8,データシート1!$A:$BT,MATCH("ab_"&amp;AP$2,データシート1!$A$1:$BT$1,0),0)</f>
        <v>0</v>
      </c>
      <c r="AQ8" s="954">
        <f>VLOOKUP(年度マスタ!$K$4&amp;"_"&amp;$AG8,データシート1!$A:$BT,MATCH("ab_"&amp;AQ$2,データシート1!$A$1:$BT$1,0),0)</f>
        <v>11.73754995667729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3935.1702</v>
      </c>
      <c r="AI9" s="78">
        <f>VLOOKUP(年度マスタ!$K$4&amp;"_"&amp;$AG9,データシート1!$A:$BT,MATCH("ab_"&amp;AI$2,データシート1!$A$1:$BT$1,0),0)</f>
        <v>2449</v>
      </c>
      <c r="AJ9" s="78">
        <f>VLOOKUP(年度マスタ!$K$4&amp;"_"&amp;$AG9,データシート1!$A:$BT,MATCH("ab_"&amp;AJ$2,データシート1!$A$1:$BT$1,0),0)</f>
        <v>46</v>
      </c>
      <c r="AK9" s="78">
        <f>VLOOKUP(年度マスタ!$K$4&amp;"_"&amp;$AG9,データシート1!$A:$BT,MATCH("ab_"&amp;AK$2,データシート1!$A$1:$BT$1,0),0)</f>
        <v>29289</v>
      </c>
      <c r="AL9" s="78">
        <f>VLOOKUP(年度マスタ!$K$4&amp;"_"&amp;$AG9,データシート1!$A:$BT,MATCH("ab_"&amp;AL$2,データシート1!$A$1:$BT$1,0),0)</f>
        <v>40813</v>
      </c>
      <c r="AM9" s="78">
        <f>VLOOKUP(年度マスタ!$K$4&amp;"_"&amp;$AG9,データシート1!$A:$BT,MATCH("ab_"&amp;AM$2,データシート1!$A$1:$BT$1,0),0)</f>
        <v>48026</v>
      </c>
      <c r="AN9" s="78">
        <f>VLOOKUP(年度マスタ!$K$4&amp;"_"&amp;$AG9,データシート1!$A:$BT,MATCH("ab_"&amp;AN$2,データシート1!$A$1:$BT$1,0),0)</f>
        <v>9046</v>
      </c>
      <c r="AO9" s="78">
        <f>VLOOKUP(年度マスタ!$K$4&amp;"_"&amp;$AG9,データシート1!$A:$BT,MATCH("ab_"&amp;AO$2,データシート1!$A$1:$BT$1,0),0)</f>
        <v>101071</v>
      </c>
      <c r="AP9" s="78">
        <f>VLOOKUP(年度マスタ!$K$4&amp;"_"&amp;$AG9,データシート1!$A:$BT,MATCH("ab_"&amp;AP$2,データシート1!$A$1:$BT$1,0),0)</f>
        <v>0</v>
      </c>
      <c r="AQ9" s="954">
        <f>VLOOKUP(年度マスタ!$K$4&amp;"_"&amp;$AG9,データシート1!$A:$BT,MATCH("ab_"&amp;AQ$2,データシート1!$A$1:$BT$1,0),0)</f>
        <v>13.49433416452235</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4198.5644000000002</v>
      </c>
      <c r="AI10" s="78">
        <f>VLOOKUP(年度マスタ!$K$4&amp;"_"&amp;$AG10,データシート1!$A:$BT,MATCH("ab_"&amp;AI$2,データシート1!$A$1:$BT$1,0),0)</f>
        <v>2449</v>
      </c>
      <c r="AJ10" s="78">
        <f>VLOOKUP(年度マスタ!$K$4&amp;"_"&amp;$AG10,データシート1!$A:$BT,MATCH("ab_"&amp;AJ$2,データシート1!$A$1:$BT$1,0),0)</f>
        <v>46</v>
      </c>
      <c r="AK10" s="78">
        <f>VLOOKUP(年度マスタ!$K$4&amp;"_"&amp;$AG10,データシート1!$A:$BT,MATCH("ab_"&amp;AK$2,データシート1!$A$1:$BT$1,0),0)</f>
        <v>29289</v>
      </c>
      <c r="AL10" s="78">
        <f>VLOOKUP(年度マスタ!$K$4&amp;"_"&amp;$AG10,データシート1!$A:$BT,MATCH("ab_"&amp;AL$2,データシート1!$A$1:$BT$1,0),0)</f>
        <v>41701</v>
      </c>
      <c r="AM10" s="78">
        <f>VLOOKUP(年度マスタ!$K$4&amp;"_"&amp;$AG10,データシート1!$A:$BT,MATCH("ab_"&amp;AM$2,データシート1!$A$1:$BT$1,0),0)</f>
        <v>48952</v>
      </c>
      <c r="AN10" s="78">
        <f>VLOOKUP(年度マスタ!$K$4&amp;"_"&amp;$AG10,データシート1!$A:$BT,MATCH("ab_"&amp;AN$2,データシート1!$A$1:$BT$1,0),0)</f>
        <v>9027</v>
      </c>
      <c r="AO10" s="78">
        <f>VLOOKUP(年度マスタ!$K$4&amp;"_"&amp;$AG10,データシート1!$A:$BT,MATCH("ab_"&amp;AO$2,データシート1!$A$1:$BT$1,0),0)</f>
        <v>102097</v>
      </c>
      <c r="AP10" s="78">
        <f>VLOOKUP(年度マスタ!$K$4&amp;"_"&amp;$AG10,データシート1!$A:$BT,MATCH("ab_"&amp;AP$2,データシート1!$A$1:$BT$1,0),0)</f>
        <v>0</v>
      </c>
      <c r="AQ10" s="954">
        <f>VLOOKUP(年度マスタ!$K$4&amp;"_"&amp;$AG10,データシート1!$A:$BT,MATCH("ab_"&amp;AQ$2,データシート1!$A$1:$BT$1,0),0)</f>
        <v>13.007322329853229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2889.2564000000002</v>
      </c>
      <c r="AI11" s="78">
        <f>VLOOKUP(年度マスタ!$K$4&amp;"_"&amp;$AG11,データシート1!$A:$BT,MATCH("ab_"&amp;AI$2,データシート1!$A$1:$BT$1,0),0)</f>
        <v>2449</v>
      </c>
      <c r="AJ11" s="78">
        <f>VLOOKUP(年度マスタ!$K$4&amp;"_"&amp;$AG11,データシート1!$A:$BT,MATCH("ab_"&amp;AJ$2,データシート1!$A$1:$BT$1,0),0)</f>
        <v>46</v>
      </c>
      <c r="AK11" s="78">
        <f>VLOOKUP(年度マスタ!$K$4&amp;"_"&amp;$AG11,データシート1!$A:$BT,MATCH("ab_"&amp;AK$2,データシート1!$A$1:$BT$1,0),0)</f>
        <v>29289</v>
      </c>
      <c r="AL11" s="78">
        <f>VLOOKUP(年度マスタ!$K$4&amp;"_"&amp;$AG11,データシート1!$A:$BT,MATCH("ab_"&amp;AL$2,データシート1!$A$1:$BT$1,0),0)</f>
        <v>41992</v>
      </c>
      <c r="AM11" s="78">
        <f>VLOOKUP(年度マスタ!$K$4&amp;"_"&amp;$AG11,データシート1!$A:$BT,MATCH("ab_"&amp;AM$2,データシート1!$A$1:$BT$1,0),0)</f>
        <v>49909</v>
      </c>
      <c r="AN11" s="78">
        <f>VLOOKUP(年度マスタ!$K$4&amp;"_"&amp;$AG11,データシート1!$A:$BT,MATCH("ab_"&amp;AN$2,データシート1!$A$1:$BT$1,0),0)</f>
        <v>9071</v>
      </c>
      <c r="AO11" s="78">
        <f>VLOOKUP(年度マスタ!$K$4&amp;"_"&amp;$AG11,データシート1!$A:$BT,MATCH("ab_"&amp;AO$2,データシート1!$A$1:$BT$1,0),0)</f>
        <v>102228</v>
      </c>
      <c r="AP11" s="78">
        <f>VLOOKUP(年度マスタ!$K$4&amp;"_"&amp;$AG11,データシート1!$A:$BT,MATCH("ab_"&amp;AP$2,データシート1!$A$1:$BT$1,0),0)</f>
        <v>0</v>
      </c>
      <c r="AQ11" s="954">
        <f>VLOOKUP(年度マスタ!$K$4&amp;"_"&amp;$AG11,データシート1!$A:$BT,MATCH("ab_"&amp;AQ$2,データシート1!$A$1:$BT$1,0),0)</f>
        <v>10.608392031848011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2249.6864999999998</v>
      </c>
      <c r="AI12" s="78">
        <f>VLOOKUP(年度マスタ!$K$4&amp;"_"&amp;$AG12,データシート1!$A:$BT,MATCH("ab_"&amp;AI$2,データシート1!$A$1:$BT$1,0),0)</f>
        <v>2238</v>
      </c>
      <c r="AJ12" s="78">
        <f>VLOOKUP(年度マスタ!$K$4&amp;"_"&amp;$AG12,データシート1!$A:$BT,MATCH("ab_"&amp;AJ$2,データシート1!$A$1:$BT$1,0),0)</f>
        <v>63</v>
      </c>
      <c r="AK12" s="78">
        <f>VLOOKUP(年度マスタ!$K$4&amp;"_"&amp;$AG12,データシート1!$A:$BT,MATCH("ab_"&amp;AK$2,データシート1!$A$1:$BT$1,0),0)</f>
        <v>31414</v>
      </c>
      <c r="AL12" s="78">
        <f>VLOOKUP(年度マスタ!$K$4&amp;"_"&amp;$AG12,データシート1!$A:$BT,MATCH("ab_"&amp;AL$2,データシート1!$A$1:$BT$1,0),0)</f>
        <v>42469</v>
      </c>
      <c r="AM12" s="78">
        <f>VLOOKUP(年度マスタ!$K$4&amp;"_"&amp;$AG12,データシート1!$A:$BT,MATCH("ab_"&amp;AM$2,データシート1!$A$1:$BT$1,0),0)</f>
        <v>50438</v>
      </c>
      <c r="AN12" s="78">
        <f>VLOOKUP(年度マスタ!$K$4&amp;"_"&amp;$AG12,データシート1!$A:$BT,MATCH("ab_"&amp;AN$2,データシート1!$A$1:$BT$1,0),0)</f>
        <v>9023</v>
      </c>
      <c r="AO12" s="78">
        <f>VLOOKUP(年度マスタ!$K$4&amp;"_"&amp;$AG12,データシート1!$A:$BT,MATCH("ab_"&amp;AO$2,データシート1!$A$1:$BT$1,0),0)</f>
        <v>102421</v>
      </c>
      <c r="AP12" s="78">
        <f>VLOOKUP(年度マスタ!$K$4&amp;"_"&amp;$AG12,データシート1!$A:$BT,MATCH("ab_"&amp;AP$2,データシート1!$A$1:$BT$1,0),0)</f>
        <v>0</v>
      </c>
      <c r="AQ12" s="954">
        <f>VLOOKUP(年度マスタ!$K$4&amp;"_"&amp;$AG12,データシート1!$A:$BT,MATCH("ab_"&amp;AQ$2,データシート1!$A$1:$BT$1,0),0)</f>
        <v>9.8626875207753777</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2825.9895000000001</v>
      </c>
      <c r="AI13" s="78">
        <f>VLOOKUP(年度マスタ!$K$4&amp;"_"&amp;$AG13,データシート1!$A:$BT,MATCH("ab_"&amp;AI$2,データシート1!$A$1:$BT$1,0),0)</f>
        <v>2238</v>
      </c>
      <c r="AJ13" s="78">
        <f>VLOOKUP(年度マスタ!$K$4&amp;"_"&amp;$AG13,データシート1!$A:$BT,MATCH("ab_"&amp;AJ$2,データシート1!$A$1:$BT$1,0),0)</f>
        <v>63</v>
      </c>
      <c r="AK13" s="78">
        <f>VLOOKUP(年度マスタ!$K$4&amp;"_"&amp;$AG13,データシート1!$A:$BT,MATCH("ab_"&amp;AK$2,データシート1!$A$1:$BT$1,0),0)</f>
        <v>31414</v>
      </c>
      <c r="AL13" s="78">
        <f>VLOOKUP(年度マスタ!$K$4&amp;"_"&amp;$AG13,データシート1!$A:$BT,MATCH("ab_"&amp;AL$2,データシート1!$A$1:$BT$1,0),0)</f>
        <v>42904</v>
      </c>
      <c r="AM13" s="78">
        <f>VLOOKUP(年度マスタ!$K$4&amp;"_"&amp;$AG13,データシート1!$A:$BT,MATCH("ab_"&amp;AM$2,データシート1!$A$1:$BT$1,0),0)</f>
        <v>50985</v>
      </c>
      <c r="AN13" s="78">
        <f>VLOOKUP(年度マスタ!$K$4&amp;"_"&amp;$AG13,データシート1!$A:$BT,MATCH("ab_"&amp;AN$2,データシート1!$A$1:$BT$1,0),0)</f>
        <v>9037</v>
      </c>
      <c r="AO13" s="78">
        <f>VLOOKUP(年度マスタ!$K$4&amp;"_"&amp;$AG13,データシート1!$A:$BT,MATCH("ab_"&amp;AO$2,データシート1!$A$1:$BT$1,0),0)</f>
        <v>102459</v>
      </c>
      <c r="AP13" s="78">
        <f>VLOOKUP(年度マスタ!$K$4&amp;"_"&amp;$AG13,データシート1!$A:$BT,MATCH("ab_"&amp;AP$2,データシート1!$A$1:$BT$1,0),0)</f>
        <v>0</v>
      </c>
      <c r="AQ13" s="954">
        <f>VLOOKUP(年度マスタ!$K$4&amp;"_"&amp;$AG13,データシート1!$A:$BT,MATCH("ab_"&amp;AQ$2,データシート1!$A$1:$BT$1,0),0)</f>
        <v>8.6274889969753232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3186.9917</v>
      </c>
      <c r="AI14" s="78">
        <f>VLOOKUP(年度マスタ!$K$4&amp;"_"&amp;$AG14,データシート1!$A:$BT,MATCH("ab_"&amp;AI$2,データシート1!$A$1:$BT$1,0),0)</f>
        <v>2238</v>
      </c>
      <c r="AJ14" s="78">
        <f>VLOOKUP(年度マスタ!$K$4&amp;"_"&amp;$AG14,データシート1!$A:$BT,MATCH("ab_"&amp;AJ$2,データシート1!$A$1:$BT$1,0),0)</f>
        <v>63</v>
      </c>
      <c r="AK14" s="78">
        <f>VLOOKUP(年度マスタ!$K$4&amp;"_"&amp;$AG14,データシート1!$A:$BT,MATCH("ab_"&amp;AK$2,データシート1!$A$1:$BT$1,0),0)</f>
        <v>31414</v>
      </c>
      <c r="AL14" s="78">
        <f>VLOOKUP(年度マスタ!$K$4&amp;"_"&amp;$AG14,データシート1!$A:$BT,MATCH("ab_"&amp;AL$2,データシート1!$A$1:$BT$1,0),0)</f>
        <v>43642</v>
      </c>
      <c r="AM14" s="78">
        <f>VLOOKUP(年度マスタ!$K$4&amp;"_"&amp;$AG14,データシート1!$A:$BT,MATCH("ab_"&amp;AM$2,データシート1!$A$1:$BT$1,0),0)</f>
        <v>51999</v>
      </c>
      <c r="AN14" s="78">
        <f>VLOOKUP(年度マスタ!$K$4&amp;"_"&amp;$AG14,データシート1!$A:$BT,MATCH("ab_"&amp;AN$2,データシート1!$A$1:$BT$1,0),0)</f>
        <v>9218</v>
      </c>
      <c r="AO14" s="78">
        <f>VLOOKUP(年度マスタ!$K$4&amp;"_"&amp;$AG14,データシート1!$A:$BT,MATCH("ab_"&amp;AO$2,データシート1!$A$1:$BT$1,0),0)</f>
        <v>103312</v>
      </c>
      <c r="AP14" s="78">
        <f>VLOOKUP(年度マスタ!$K$4&amp;"_"&amp;$AG14,データシート1!$A:$BT,MATCH("ab_"&amp;AP$2,データシート1!$A$1:$BT$1,0),0)</f>
        <v>0</v>
      </c>
      <c r="AQ14" s="954">
        <f>VLOOKUP(年度マスタ!$K$4&amp;"_"&amp;$AG14,データシート1!$A:$BT,MATCH("ab_"&amp;AQ$2,データシート1!$A$1:$BT$1,0),0)</f>
        <v>9.4909044063190517</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3755.0812000000001</v>
      </c>
      <c r="AI15" s="78">
        <f>VLOOKUP(年度マスタ!$K$4&amp;"_"&amp;$AG15,データシート1!$A:$BT,MATCH("ab_"&amp;AI$2,データシート1!$A$1:$BT$1,0),0)</f>
        <v>2238</v>
      </c>
      <c r="AJ15" s="78">
        <f>VLOOKUP(年度マスタ!$K$4&amp;"_"&amp;$AG15,データシート1!$A:$BT,MATCH("ab_"&amp;AJ$2,データシート1!$A$1:$BT$1,0),0)</f>
        <v>63</v>
      </c>
      <c r="AK15" s="78">
        <f>VLOOKUP(年度マスタ!$K$4&amp;"_"&amp;$AG15,データシート1!$A:$BT,MATCH("ab_"&amp;AK$2,データシート1!$A$1:$BT$1,0),0)</f>
        <v>31414</v>
      </c>
      <c r="AL15" s="78">
        <f>VLOOKUP(年度マスタ!$K$4&amp;"_"&amp;$AG15,データシート1!$A:$BT,MATCH("ab_"&amp;AL$2,データシート1!$A$1:$BT$1,0),0)</f>
        <v>44219</v>
      </c>
      <c r="AM15" s="78">
        <f>VLOOKUP(年度マスタ!$K$4&amp;"_"&amp;$AG15,データシート1!$A:$BT,MATCH("ab_"&amp;AM$2,データシート1!$A$1:$BT$1,0),0)</f>
        <v>52875</v>
      </c>
      <c r="AN15" s="78">
        <f>VLOOKUP(年度マスタ!$K$4&amp;"_"&amp;$AG15,データシート1!$A:$BT,MATCH("ab_"&amp;AN$2,データシート1!$A$1:$BT$1,0),0)</f>
        <v>9148</v>
      </c>
      <c r="AO15" s="78">
        <f>VLOOKUP(年度マスタ!$K$4&amp;"_"&amp;$AG15,データシート1!$A:$BT,MATCH("ab_"&amp;AO$2,データシート1!$A$1:$BT$1,0),0)</f>
        <v>103731</v>
      </c>
      <c r="AP15" s="78">
        <f>VLOOKUP(年度マスタ!$K$4&amp;"_"&amp;$AG15,データシート1!$A:$BT,MATCH("ab_"&amp;AP$2,データシート1!$A$1:$BT$1,0),0)</f>
        <v>0</v>
      </c>
      <c r="AQ15" s="954">
        <f>VLOOKUP(年度マスタ!$K$4&amp;"_"&amp;$AG15,データシート1!$A:$BT,MATCH("ab_"&amp;AQ$2,データシート1!$A$1:$BT$1,0),0)</f>
        <v>9.3041258129090689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4016.4122000000002</v>
      </c>
      <c r="AI16" s="78">
        <f>VLOOKUP(年度マスタ!$K$4&amp;"_"&amp;$AG16,データシート1!$A:$BT,MATCH("ab_"&amp;AI$2,データシート1!$A$1:$BT$1,0),0)</f>
        <v>2238</v>
      </c>
      <c r="AJ16" s="78">
        <f>VLOOKUP(年度マスタ!$K$4&amp;"_"&amp;$AG16,データシート1!$A:$BT,MATCH("ab_"&amp;AJ$2,データシート1!$A$1:$BT$1,0),0)</f>
        <v>63</v>
      </c>
      <c r="AK16" s="78">
        <f>VLOOKUP(年度マスタ!$K$4&amp;"_"&amp;$AG16,データシート1!$A:$BT,MATCH("ab_"&amp;AK$2,データシート1!$A$1:$BT$1,0),0)</f>
        <v>31414</v>
      </c>
      <c r="AL16" s="78">
        <f>VLOOKUP(年度マスタ!$K$4&amp;"_"&amp;$AG16,データシート1!$A:$BT,MATCH("ab_"&amp;AL$2,データシート1!$A$1:$BT$1,0),0)</f>
        <v>44650</v>
      </c>
      <c r="AM16" s="78">
        <f>VLOOKUP(年度マスタ!$K$4&amp;"_"&amp;$AG16,データシート1!$A:$BT,MATCH("ab_"&amp;AM$2,データシート1!$A$1:$BT$1,0),0)</f>
        <v>53324</v>
      </c>
      <c r="AN16" s="78">
        <f>VLOOKUP(年度マスタ!$K$4&amp;"_"&amp;$AG16,データシート1!$A:$BT,MATCH("ab_"&amp;AN$2,データシート1!$A$1:$BT$1,0),0)</f>
        <v>9247</v>
      </c>
      <c r="AO16" s="78">
        <f>VLOOKUP(年度マスタ!$K$4&amp;"_"&amp;$AG16,データシート1!$A:$BT,MATCH("ab_"&amp;AO$2,データシート1!$A$1:$BT$1,0),0)</f>
        <v>103853</v>
      </c>
      <c r="AP16" s="78">
        <f>VLOOKUP(年度マスタ!$K$4&amp;"_"&amp;$AG16,データシート1!$A:$BT,MATCH("ab_"&amp;AP$2,データシート1!$A$1:$BT$1,0),0)</f>
        <v>0</v>
      </c>
      <c r="AQ16" s="954">
        <f>VLOOKUP(年度マスタ!$K$4&amp;"_"&amp;$AG16,データシート1!$A:$BT,MATCH("ab_"&amp;AQ$2,データシート1!$A$1:$BT$1,0),0)</f>
        <v>8.9908616673541939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2908.6590000000001</v>
      </c>
      <c r="AI17" s="151">
        <f>VLOOKUP(年度マスタ!$K$4&amp;"_"&amp;$AG17,データシート1!$A:$BT,MATCH("ab_"&amp;AI$2,データシート1!$A$1:$BT$1,0),0)</f>
        <v>2238</v>
      </c>
      <c r="AJ17" s="151">
        <f>VLOOKUP(年度マスタ!$K$4&amp;"_"&amp;$AG17,データシート1!$A:$BT,MATCH("ab_"&amp;AJ$2,データシート1!$A$1:$BT$1,0),0)</f>
        <v>63</v>
      </c>
      <c r="AK17" s="151">
        <f>VLOOKUP(年度マスタ!$K$4&amp;"_"&amp;$AG17,データシート1!$A:$BT,MATCH("ab_"&amp;AK$2,データシート1!$A$1:$BT$1,0),0)</f>
        <v>31414</v>
      </c>
      <c r="AL17" s="151">
        <f>VLOOKUP(年度マスタ!$K$4&amp;"_"&amp;$AG17,データシート1!$A:$BT,MATCH("ab_"&amp;AL$2,データシート1!$A$1:$BT$1,0),0)</f>
        <v>45128</v>
      </c>
      <c r="AM17" s="151">
        <f>VLOOKUP(年度マスタ!$K$4&amp;"_"&amp;$AG17,データシート1!$A:$BT,MATCH("ab_"&amp;AM$2,データシート1!$A$1:$BT$1,0),0)</f>
        <v>54066</v>
      </c>
      <c r="AN17" s="151">
        <f>VLOOKUP(年度マスタ!$K$4&amp;"_"&amp;$AG17,データシート1!$A:$BT,MATCH("ab_"&amp;AN$2,データシート1!$A$1:$BT$1,0),0)</f>
        <v>9268</v>
      </c>
      <c r="AO17" s="151">
        <f>VLOOKUP(年度マスタ!$K$4&amp;"_"&amp;$AG17,データシート1!$A:$BT,MATCH("ab_"&amp;AO$2,データシート1!$A$1:$BT$1,0),0)</f>
        <v>104038</v>
      </c>
      <c r="AP17" s="151">
        <f>VLOOKUP(年度マスタ!$K$4&amp;"_"&amp;$AG17,データシート1!$A:$BT,MATCH("ab_"&amp;AP$2,データシート1!$A$1:$BT$1,0),0)</f>
        <v>0</v>
      </c>
      <c r="AQ17" s="955">
        <f>VLOOKUP(年度マスタ!$K$4&amp;"_"&amp;$AG17,データシート1!$A:$BT,MATCH("ab_"&amp;AQ$2,データシート1!$A$1:$BT$1,0),0)</f>
        <v>7.7880747728472981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2300.2307999999998</v>
      </c>
      <c r="AI18" s="78">
        <f>VLOOKUP(年度マスタ!$K$4&amp;"_"&amp;$AG18,データシート1!$A:$BT,MATCH("ab_"&amp;AI$2,データシート1!$A$1:$BT$1,0),0)</f>
        <v>2462</v>
      </c>
      <c r="AJ18" s="78">
        <f>VLOOKUP(年度マスタ!$K$4&amp;"_"&amp;$AG18,データシート1!$A:$BT,MATCH("ab_"&amp;AJ$2,データシート1!$A$1:$BT$1,0),0)</f>
        <v>96</v>
      </c>
      <c r="AK18" s="78">
        <f>VLOOKUP(年度マスタ!$K$4&amp;"_"&amp;$AG18,データシート1!$A:$BT,MATCH("ab_"&amp;AK$2,データシート1!$A$1:$BT$1,0),0)</f>
        <v>31678</v>
      </c>
      <c r="AL18" s="78">
        <f>VLOOKUP(年度マスタ!$K$4&amp;"_"&amp;$AG18,データシート1!$A:$BT,MATCH("ab_"&amp;AL$2,データシート1!$A$1:$BT$1,0),0)</f>
        <v>45843</v>
      </c>
      <c r="AM18" s="78">
        <f>VLOOKUP(年度マスタ!$K$4&amp;"_"&amp;$AG18,データシート1!$A:$BT,MATCH("ab_"&amp;AM$2,データシート1!$A$1:$BT$1,0),0)</f>
        <v>54598</v>
      </c>
      <c r="AN18" s="78">
        <f>VLOOKUP(年度マスタ!$K$4&amp;"_"&amp;$AG18,データシート1!$A:$BT,MATCH("ab_"&amp;AN$2,データシート1!$A$1:$BT$1,0),0)</f>
        <v>9487</v>
      </c>
      <c r="AO18" s="78">
        <f>VLOOKUP(年度マスタ!$K$4&amp;"_"&amp;$AG18,データシート1!$A:$BT,MATCH("ab_"&amp;AO$2,データシート1!$A$1:$BT$1,0),0)</f>
        <v>104616</v>
      </c>
      <c r="AP18" s="78">
        <f>VLOOKUP(年度マスタ!$K$4&amp;"_"&amp;$AG18,データシート1!$A:$BT,MATCH("ab_"&amp;AP$2,データシート1!$A$1:$BT$1,0),0)</f>
        <v>0</v>
      </c>
      <c r="AQ18" s="954">
        <f>VLOOKUP(年度マスタ!$K$4&amp;"_"&amp;$AG18,データシート1!$A:$BT,MATCH("ab_"&amp;AQ$2,データシート1!$A$1:$BT$1,0),0)</f>
        <v>7.5082150177846891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302.46719999999999</v>
      </c>
      <c r="AI19" s="78">
        <f>VLOOKUP(年度マスタ!$K$4&amp;"_"&amp;$AG19,データシート1!$A:$BT,MATCH("ab_"&amp;AI$2,データシート1!$A$1:$BT$1,0),0)</f>
        <v>2462</v>
      </c>
      <c r="AJ19" s="78">
        <f>VLOOKUP(年度マスタ!$K$4&amp;"_"&amp;$AG19,データシート1!$A:$BT,MATCH("ab_"&amp;AJ$2,データシート1!$A$1:$BT$1,0),0)</f>
        <v>96</v>
      </c>
      <c r="AK19" s="78">
        <f>VLOOKUP(年度マスタ!$K$4&amp;"_"&amp;$AG19,データシート1!$A:$BT,MATCH("ab_"&amp;AK$2,データシート1!$A$1:$BT$1,0),0)</f>
        <v>31678</v>
      </c>
      <c r="AL19" s="78">
        <f>VLOOKUP(年度マスタ!$K$4&amp;"_"&amp;$AG19,データシート1!$A:$BT,MATCH("ab_"&amp;AL$2,データシート1!$A$1:$BT$1,0),0)</f>
        <v>46672</v>
      </c>
      <c r="AM19" s="78">
        <f>VLOOKUP(年度マスタ!$K$4&amp;"_"&amp;$AG19,データシート1!$A:$BT,MATCH("ab_"&amp;AM$2,データシート1!$A$1:$BT$1,0),0)</f>
        <v>55130</v>
      </c>
      <c r="AN19" s="78">
        <f>VLOOKUP(年度マスタ!$K$4&amp;"_"&amp;$AG19,データシート1!$A:$BT,MATCH("ab_"&amp;AN$2,データシート1!$A$1:$BT$1,0),0)</f>
        <v>9588</v>
      </c>
      <c r="AO19" s="78">
        <f>VLOOKUP(年度マスタ!$K$4&amp;"_"&amp;$AG19,データシート1!$A:$BT,MATCH("ab_"&amp;AO$2,データシート1!$A$1:$BT$1,0),0)</f>
        <v>105692</v>
      </c>
      <c r="AP19" s="78">
        <f>VLOOKUP(年度マスタ!$K$4&amp;"_"&amp;$AG19,データシート1!$A:$BT,MATCH("ab_"&amp;AP$2,データシート1!$A$1:$BT$1,0),0)</f>
        <v>0</v>
      </c>
      <c r="AQ19" s="954">
        <f>VLOOKUP(年度マスタ!$K$4&amp;"_"&amp;$AG19,データシート1!$A:$BT,MATCH("ab_"&amp;AQ$2,データシート1!$A$1:$BT$1,0),0)</f>
        <v>8.2418248748366842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316.31279999999998</v>
      </c>
      <c r="AI20" s="78">
        <f>VLOOKUP(年度マスタ!$K$4&amp;"_"&amp;$AG20,データシート1!$A:$BT,MATCH("ab_"&amp;AI$2,データシート1!$A$1:$BT$1,0),0)</f>
        <v>2462</v>
      </c>
      <c r="AJ20" s="78">
        <f>VLOOKUP(年度マスタ!$K$4&amp;"_"&amp;$AG20,データシート1!$A:$BT,MATCH("ab_"&amp;AJ$2,データシート1!$A$1:$BT$1,0),0)</f>
        <v>96</v>
      </c>
      <c r="AK20" s="78">
        <f>VLOOKUP(年度マスタ!$K$4&amp;"_"&amp;$AG20,データシート1!$A:$BT,MATCH("ab_"&amp;AK$2,データシート1!$A$1:$BT$1,0),0)</f>
        <v>31678</v>
      </c>
      <c r="AL20" s="78">
        <f>VLOOKUP(年度マスタ!$K$4&amp;"_"&amp;$AG20,データシート1!$A:$BT,MATCH("ab_"&amp;AL$2,データシート1!$A$1:$BT$1,0),0)</f>
        <v>47530</v>
      </c>
      <c r="AM20" s="78">
        <f>VLOOKUP(年度マスタ!$K$4&amp;"_"&amp;$AG20,データシート1!$A:$BT,MATCH("ab_"&amp;AM$2,データシート1!$A$1:$BT$1,0),0)</f>
        <v>56035</v>
      </c>
      <c r="AN20" s="78">
        <f>VLOOKUP(年度マスタ!$K$4&amp;"_"&amp;$AG20,データシート1!$A:$BT,MATCH("ab_"&amp;AN$2,データシート1!$A$1:$BT$1,0),0)</f>
        <v>9673</v>
      </c>
      <c r="AO20" s="78">
        <f>VLOOKUP(年度マスタ!$K$4&amp;"_"&amp;$AG20,データシート1!$A:$BT,MATCH("ab_"&amp;AO$2,データシート1!$A$1:$BT$1,0),0)</f>
        <v>106442</v>
      </c>
      <c r="AP20" s="78">
        <f>VLOOKUP(年度マスタ!$K$4&amp;"_"&amp;$AG20,データシート1!$A:$BT,MATCH("ab_"&amp;AP$2,データシート1!$A$1:$BT$1,0),0)</f>
        <v>0</v>
      </c>
      <c r="AQ20" s="954">
        <f>VLOOKUP(年度マスタ!$K$4&amp;"_"&amp;$AG20,データシート1!$A:$BT,MATCH("ab_"&amp;AQ$2,データシート1!$A$1:$BT$1,0),0)</f>
        <v>8.118238911576217</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1641</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筑紫野市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8.5459999999999994</v>
      </c>
      <c r="BE13" s="70" t="str">
        <f>年度マスタ!K4</f>
        <v>40217</v>
      </c>
      <c r="BF13" s="70" t="str">
        <f>年度マスタ!K4</f>
        <v>40217</v>
      </c>
      <c r="BG13" s="70" t="str">
        <f>年度マスタ!K4</f>
        <v>40217</v>
      </c>
      <c r="BH13" s="278" t="s">
        <v>195</v>
      </c>
      <c r="BI13" s="278" t="s">
        <v>195</v>
      </c>
      <c r="BJ13" s="278" t="s">
        <v>195</v>
      </c>
      <c r="BK13" s="278" t="str">
        <f>年度マスタ!K4</f>
        <v>40217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8.5459999999999994</v>
      </c>
      <c r="AY14" s="70"/>
      <c r="BE14" s="70" t="str">
        <f>AP2</f>
        <v>筑紫野市</v>
      </c>
      <c r="BF14" s="70" t="str">
        <f>AP2</f>
        <v>筑紫野市</v>
      </c>
      <c r="BG14" s="70" t="str">
        <f>AP2</f>
        <v>筑紫野市</v>
      </c>
      <c r="BH14" s="70" t="s">
        <v>205</v>
      </c>
      <c r="BI14" s="70" t="s">
        <v>205</v>
      </c>
      <c r="BJ14" s="70" t="s">
        <v>205</v>
      </c>
      <c r="BK14" s="70" t="str">
        <f>AP2</f>
        <v>筑紫野市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38.468000000000004</v>
      </c>
      <c r="AY17" s="165">
        <f>AX17</f>
        <v>38.468000000000004</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57.254000000000005</v>
      </c>
      <c r="G21" s="877">
        <f t="shared" ref="G21:O21" si="5">SUM(G22,G26,G27,G28)</f>
        <v>35.326999999999998</v>
      </c>
      <c r="H21" s="877">
        <f t="shared" si="5"/>
        <v>37.146000000000001</v>
      </c>
      <c r="I21" s="877">
        <f t="shared" si="5"/>
        <v>42.554000000000002</v>
      </c>
      <c r="J21" s="877">
        <f t="shared" si="5"/>
        <v>61.255000000000003</v>
      </c>
      <c r="K21" s="877">
        <f t="shared" si="5"/>
        <v>35.287999999999997</v>
      </c>
      <c r="L21" s="877">
        <f t="shared" si="5"/>
        <v>54.167000000000002</v>
      </c>
      <c r="M21" s="877">
        <f t="shared" si="5"/>
        <v>42.155000000000001</v>
      </c>
      <c r="N21" s="877">
        <f t="shared" si="5"/>
        <v>46.895000000000003</v>
      </c>
      <c r="O21" s="877">
        <f t="shared" si="5"/>
        <v>47.198</v>
      </c>
      <c r="P21" s="878">
        <f>SUM(P22,P26,P27,P28)</f>
        <v>47.014000000000003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2.5350000000000001</v>
      </c>
      <c r="BG21" s="952">
        <f t="shared" si="2"/>
        <v>2.5350000000000001</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0.29322618809696083</v>
      </c>
    </row>
    <row r="22" spans="2:63" ht="15.95" customHeight="1" thickBot="1">
      <c r="B22" s="285"/>
      <c r="C22" s="522"/>
      <c r="D22" s="408" t="s">
        <v>114</v>
      </c>
      <c r="E22" s="409"/>
      <c r="F22" s="879">
        <f>SUM(F23:F25)</f>
        <v>11.291</v>
      </c>
      <c r="G22" s="879">
        <f t="shared" ref="G22:P22" si="6">SUM(G23:G25)</f>
        <v>14.467000000000001</v>
      </c>
      <c r="H22" s="879">
        <f t="shared" si="6"/>
        <v>15.561999999999999</v>
      </c>
      <c r="I22" s="879">
        <f t="shared" si="6"/>
        <v>13.964</v>
      </c>
      <c r="J22" s="879">
        <f t="shared" si="6"/>
        <v>14.403</v>
      </c>
      <c r="K22" s="879">
        <f t="shared" si="6"/>
        <v>12.202</v>
      </c>
      <c r="L22" s="879">
        <f t="shared" si="6"/>
        <v>13.557</v>
      </c>
      <c r="M22" s="879">
        <f t="shared" si="6"/>
        <v>11.776999999999999</v>
      </c>
      <c r="N22" s="879">
        <f t="shared" si="6"/>
        <v>9.2279999999999998</v>
      </c>
      <c r="O22" s="879">
        <f t="shared" si="6"/>
        <v>10.935</v>
      </c>
      <c r="P22" s="880">
        <f t="shared" si="6"/>
        <v>8.5459999999999994</v>
      </c>
      <c r="Z22" s="273"/>
      <c r="AB22" s="272"/>
      <c r="AC22" s="521" t="s">
        <v>286</v>
      </c>
      <c r="AP22" s="16" t="s">
        <v>287</v>
      </c>
      <c r="AQ22" s="273"/>
      <c r="AV22" s="70" t="str">
        <f>AW22</f>
        <v>エネルギー起源CO2</v>
      </c>
      <c r="AW22" s="70" t="str">
        <f>D56</f>
        <v>エネルギー起源CO2</v>
      </c>
      <c r="AX22" s="165">
        <f>P56</f>
        <v>26.414000000000001</v>
      </c>
      <c r="AY22" s="165">
        <f>AX22</f>
        <v>26.414000000000001</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6.0110000000000001</v>
      </c>
      <c r="BG22" s="952">
        <f t="shared" si="2"/>
        <v>6.0110000000000001</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0.56840722858519743</v>
      </c>
    </row>
    <row r="23" spans="2:63" ht="15.95" customHeight="1" thickBot="1">
      <c r="B23" s="285"/>
      <c r="C23" s="522"/>
      <c r="D23" s="410"/>
      <c r="E23" s="409" t="s">
        <v>184</v>
      </c>
      <c r="F23" s="881">
        <f>IFERROR(VLOOKUP(年度マスタ!$K$4&amp;"_"&amp;F$20,データシート1!$A:$BU,MATCH("ba_"&amp;$E23,データシート1!$A$1:$BU$1,0),0),0)</f>
        <v>11.291</v>
      </c>
      <c r="G23" s="881">
        <f>IFERROR(VLOOKUP(年度マスタ!$K$4&amp;"_"&amp;G$20,データシート1!$A:$BU,MATCH("ba_"&amp;$E23,データシート1!$A$1:$BU$1,0),0),0)</f>
        <v>14.467000000000001</v>
      </c>
      <c r="H23" s="881">
        <f>IFERROR(VLOOKUP(年度マスタ!$K$4&amp;"_"&amp;H$20,データシート1!$A:$BU,MATCH("ba_"&amp;$E23,データシート1!$A$1:$BU$1,0),0),0)</f>
        <v>15.561999999999999</v>
      </c>
      <c r="I23" s="881">
        <f>IFERROR(VLOOKUP(年度マスタ!$K$4&amp;"_"&amp;I$20,データシート1!$A:$BU,MATCH("ba_"&amp;$E23,データシート1!$A$1:$BU$1,0),0),0)</f>
        <v>13.964</v>
      </c>
      <c r="J23" s="881">
        <f>IFERROR(VLOOKUP(年度マスタ!$K$4&amp;"_"&amp;J$20,データシート1!$A:$BU,MATCH("ba_"&amp;$E23,データシート1!$A$1:$BU$1,0),0),0)</f>
        <v>14.403</v>
      </c>
      <c r="K23" s="881">
        <f>IFERROR(VLOOKUP(年度マスタ!$K$4&amp;"_"&amp;K$20,データシート1!$A:$BU,MATCH("ba_"&amp;$E23,データシート1!$A$1:$BU$1,0),0),0)</f>
        <v>12.202</v>
      </c>
      <c r="L23" s="881">
        <f>IFERROR(VLOOKUP(年度マスタ!$K$4&amp;"_"&amp;L$20,データシート1!$A:$BU,MATCH("ba_"&amp;$E23,データシート1!$A$1:$BU$1,0),0),0)</f>
        <v>13.557</v>
      </c>
      <c r="M23" s="881">
        <f>IFERROR(VLOOKUP(年度マスタ!$K$4&amp;"_"&amp;M$20,データシート1!$A:$BU,MATCH("ba_"&amp;$E23,データシート1!$A$1:$BU$1,0),0),0)</f>
        <v>11.776999999999999</v>
      </c>
      <c r="N23" s="881">
        <f>IFERROR(VLOOKUP(年度マスタ!$K$4&amp;"_"&amp;N$20,データシート1!$A:$BU,MATCH("ba_"&amp;$E23,データシート1!$A$1:$BU$1,0),0),0)</f>
        <v>9.2279999999999998</v>
      </c>
      <c r="O23" s="881">
        <f>IFERROR(VLOOKUP(年度マスタ!$K$4&amp;"_"&amp;O$20,データシート1!$A:$BU,MATCH("ba_"&amp;$E23,データシート1!$A$1:$BU$1,0),0),0)</f>
        <v>10.935</v>
      </c>
      <c r="P23" s="882">
        <f>IFERROR(VLOOKUP(年度マスタ!$K$4&amp;"_"&amp;P$20,データシート1!$A:$BU,MATCH("ba_"&amp;$E23,データシート1!$A$1:$BU$1,0),0),0)</f>
        <v>8.5459999999999994</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20.6</v>
      </c>
      <c r="AZ23" s="164"/>
      <c r="BA23" s="70">
        <v>11</v>
      </c>
      <c r="BB23" s="70"/>
      <c r="BC23" s="70" t="s">
        <v>1643</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1147.8667293322756</v>
      </c>
      <c r="AG24" s="877">
        <f t="shared" ref="AG24:AP24" si="11">AG25+AG29</f>
        <v>1271.8607743160819</v>
      </c>
      <c r="AH24" s="877">
        <f t="shared" si="11"/>
        <v>920.27318786369665</v>
      </c>
      <c r="AI24" s="877">
        <f t="shared" si="11"/>
        <v>749.65006666174418</v>
      </c>
      <c r="AJ24" s="877">
        <f t="shared" si="11"/>
        <v>800.36009704225125</v>
      </c>
      <c r="AK24" s="877">
        <f t="shared" si="11"/>
        <v>813.44477972434788</v>
      </c>
      <c r="AL24" s="877">
        <f t="shared" si="11"/>
        <v>869.87976395427336</v>
      </c>
      <c r="AM24" s="877">
        <f t="shared" si="11"/>
        <v>835.64577314915709</v>
      </c>
      <c r="AN24" s="877">
        <f t="shared" si="11"/>
        <v>642.71867129359384</v>
      </c>
      <c r="AO24" s="877">
        <f t="shared" si="11"/>
        <v>522.11824994537074</v>
      </c>
      <c r="AP24" s="878">
        <f t="shared" si="11"/>
        <v>155.34857941575271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1007.8599436835201</v>
      </c>
      <c r="AG25" s="879">
        <f>①CO2排出量の現状把握!AA35</f>
        <v>1116.5386068441219</v>
      </c>
      <c r="AH25" s="879">
        <f>①CO2排出量の現状把握!AB35</f>
        <v>766.38830381024479</v>
      </c>
      <c r="AI25" s="879">
        <f>①CO2排出量の現状把握!AC35</f>
        <v>588.19998626899337</v>
      </c>
      <c r="AJ25" s="879">
        <f>①CO2排出量の現状把握!AD35</f>
        <v>645.84970749694332</v>
      </c>
      <c r="AK25" s="879">
        <f>①CO2排出量の現状把握!AE35</f>
        <v>687.79300442408453</v>
      </c>
      <c r="AL25" s="879">
        <f>①CO2排出量の現状把握!AF35</f>
        <v>752.88980631648917</v>
      </c>
      <c r="AM25" s="879">
        <f>①CO2排出量の現状把握!AG35</f>
        <v>728.90536150863534</v>
      </c>
      <c r="AN25" s="879">
        <f>①CO2排出量の現状把握!AH35</f>
        <v>530.62479766206775</v>
      </c>
      <c r="AO25" s="879">
        <f>①CO2排出量の現状把握!AI35</f>
        <v>414.77372999125197</v>
      </c>
      <c r="AP25" s="880">
        <f>①CO2排出量の現状把握!AJ35</f>
        <v>56.571734853340296</v>
      </c>
      <c r="AQ25" s="273"/>
      <c r="AV25" s="70" t="str">
        <f>AW25</f>
        <v>廃棄物原燃料以外</v>
      </c>
      <c r="AW25" s="70" t="str">
        <f>E59</f>
        <v>廃棄物原燃料以外</v>
      </c>
      <c r="AX25" s="287">
        <f t="shared" si="12"/>
        <v>20.6</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45.963000000000008</v>
      </c>
      <c r="G26" s="879">
        <f>IFERROR(VLOOKUP(年度マスタ!$K$4&amp;"_"&amp;G$20,データシート1!$A:$BU,MATCH("ba_"&amp;$D26,データシート1!$A$1:$BU$1,0),0),0)</f>
        <v>20.86</v>
      </c>
      <c r="H26" s="879">
        <f>IFERROR(VLOOKUP(年度マスタ!$K$4&amp;"_"&amp;H$20,データシート1!$A:$BU,MATCH("ba_"&amp;$D26,データシート1!$A$1:$BU$1,0),0),0)</f>
        <v>21.584</v>
      </c>
      <c r="I26" s="879">
        <f>IFERROR(VLOOKUP(年度マスタ!$K$4&amp;"_"&amp;I$20,データシート1!$A:$BU,MATCH("ba_"&amp;$D26,データシート1!$A$1:$BU$1,0),0),0)</f>
        <v>28.590000000000003</v>
      </c>
      <c r="J26" s="879">
        <f>IFERROR(VLOOKUP(年度マスタ!$K$4&amp;"_"&amp;J$20,データシート1!$A:$BU,MATCH("ba_"&amp;$D26,データシート1!$A$1:$BU$1,0),0),0)</f>
        <v>46.852000000000004</v>
      </c>
      <c r="K26" s="879">
        <f>IFERROR(VLOOKUP(年度マスタ!$K$4&amp;"_"&amp;K$20,データシート1!$A:$BU,MATCH("ba_"&amp;$D26,データシート1!$A$1:$BU$1,0),0),0)</f>
        <v>23.085999999999999</v>
      </c>
      <c r="L26" s="879">
        <f>IFERROR(VLOOKUP(年度マスタ!$K$4&amp;"_"&amp;L$20,データシート1!$A:$BU,MATCH("ba_"&amp;$D26,データシート1!$A$1:$BU$1,0),0),0)</f>
        <v>40.61</v>
      </c>
      <c r="M26" s="879">
        <f>IFERROR(VLOOKUP(年度マスタ!$K$4&amp;"_"&amp;M$20,データシート1!$A:$BU,MATCH("ba_"&amp;$D26,データシート1!$A$1:$BU$1,0),0),0)</f>
        <v>30.378</v>
      </c>
      <c r="N26" s="879">
        <f>IFERROR(VLOOKUP(年度マスタ!$K$4&amp;"_"&amp;N$20,データシート1!$A:$BU,MATCH("ba_"&amp;$D26,データシート1!$A$1:$BU$1,0),0),0)</f>
        <v>37.667000000000002</v>
      </c>
      <c r="O26" s="879">
        <f>IFERROR(VLOOKUP(年度マスタ!$K$4&amp;"_"&amp;O$20,データシート1!$A:$BU,MATCH("ba_"&amp;$D26,データシート1!$A$1:$BU$1,0),0),0)</f>
        <v>36.262999999999998</v>
      </c>
      <c r="P26" s="880">
        <f>IFERROR(VLOOKUP(年度マスタ!$K$4&amp;"_"&amp;P$20,データシート1!$A:$BU,MATCH("ba_"&amp;$D26,データシート1!$A$1:$BU$1,0),0),0)</f>
        <v>38.468000000000004</v>
      </c>
      <c r="Z26" s="273"/>
      <c r="AB26" s="272"/>
      <c r="AC26" s="522"/>
      <c r="AD26" s="410"/>
      <c r="AE26" s="409" t="s">
        <v>184</v>
      </c>
      <c r="AF26" s="881">
        <f>①CO2排出量の現状把握!Z36</f>
        <v>999.61489888409722</v>
      </c>
      <c r="AG26" s="881">
        <f>①CO2排出量の現状把握!AA36</f>
        <v>1108.6511094098</v>
      </c>
      <c r="AH26" s="881">
        <f>①CO2排出量の現状把握!AB36</f>
        <v>759.54737339874828</v>
      </c>
      <c r="AI26" s="881">
        <f>①CO2排出量の現状把握!AC36</f>
        <v>579.73321568244285</v>
      </c>
      <c r="AJ26" s="881">
        <f>①CO2排出量の現状把握!AD36</f>
        <v>637.96653367111116</v>
      </c>
      <c r="AK26" s="881">
        <f>①CO2排出量の現状把握!AE36</f>
        <v>680.20364110322168</v>
      </c>
      <c r="AL26" s="881">
        <f>①CO2排出量の現状把握!AF36</f>
        <v>745.18434705683273</v>
      </c>
      <c r="AM26" s="881">
        <f>①CO2排出量の現状把握!AG36</f>
        <v>722.25045142915837</v>
      </c>
      <c r="AN26" s="881">
        <f>①CO2排出量の現状把握!AH36</f>
        <v>524.1464228694698</v>
      </c>
      <c r="AO26" s="881">
        <f>①CO2排出量の現状把握!AI36</f>
        <v>407.46998390218329</v>
      </c>
      <c r="AP26" s="882">
        <f>①CO2排出量の現状把握!AJ36</f>
        <v>49.146129524682244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6.1714814099537714</v>
      </c>
      <c r="AG27" s="881">
        <f>①CO2排出量の現状把握!AA37</f>
        <v>5.7650929363989576</v>
      </c>
      <c r="AH27" s="881">
        <f>①CO2排出量の現状把握!AB37</f>
        <v>4.8013166936551137</v>
      </c>
      <c r="AI27" s="881">
        <f>①CO2排出量の現状把握!AC37</f>
        <v>5.7211158684505516</v>
      </c>
      <c r="AJ27" s="881">
        <f>①CO2排出量の現状把握!AD37</f>
        <v>5.1368941075671231</v>
      </c>
      <c r="AK27" s="881">
        <f>①CO2排出量の現状把握!AE37</f>
        <v>4.9967523190905441</v>
      </c>
      <c r="AL27" s="881">
        <f>①CO2排出量の現状把握!AF37</f>
        <v>5.1337852966453958</v>
      </c>
      <c r="AM27" s="881">
        <f>①CO2排出量の現状把握!AG37</f>
        <v>4.3323986696035837</v>
      </c>
      <c r="AN27" s="881">
        <f>①CO2排出量の現状把握!AH37</f>
        <v>4.1165605948637776</v>
      </c>
      <c r="AO27" s="881">
        <f>①CO2排出量の現状把握!AI37</f>
        <v>4.5820791224704456</v>
      </c>
      <c r="AP27" s="882">
        <f>①CO2排出量の現状把握!AJ37</f>
        <v>4.9525326747272738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2.0735633894691028</v>
      </c>
      <c r="AG28" s="881">
        <f>①CO2排出量の現状把握!AA38</f>
        <v>2.1224044979229082</v>
      </c>
      <c r="AH28" s="881">
        <f>①CO2排出量の現状把握!AB38</f>
        <v>2.039613717841346</v>
      </c>
      <c r="AI28" s="881">
        <f>①CO2排出量の現状把握!AC38</f>
        <v>2.745654718100027</v>
      </c>
      <c r="AJ28" s="881">
        <f>①CO2排出量の現状把握!AD38</f>
        <v>2.7462797182650038</v>
      </c>
      <c r="AK28" s="881">
        <f>①CO2排出量の現状把握!AE38</f>
        <v>2.5926110017723345</v>
      </c>
      <c r="AL28" s="881">
        <f>①CO2排出量の現状把握!AF38</f>
        <v>2.5716739630109853</v>
      </c>
      <c r="AM28" s="881">
        <f>①CO2排出量の現状把握!AG38</f>
        <v>2.3225114098733739</v>
      </c>
      <c r="AN28" s="881">
        <f>①CO2排出量の現状把握!AH38</f>
        <v>2.3618141977341591</v>
      </c>
      <c r="AO28" s="881">
        <f>①CO2排出量の現状把握!AI38</f>
        <v>2.7216669665982627</v>
      </c>
      <c r="AP28" s="882">
        <f>①CO2排出量の現状把握!AJ38</f>
        <v>2.4730726539307781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140.0067856487554</v>
      </c>
      <c r="AG29" s="883">
        <f>①CO2排出量の現状把握!AA39</f>
        <v>155.32216747196</v>
      </c>
      <c r="AH29" s="883">
        <f>①CO2排出量の現状把握!AB39</f>
        <v>153.8848840534518</v>
      </c>
      <c r="AI29" s="883">
        <f>①CO2排出量の現状把握!AC39</f>
        <v>161.45008039275081</v>
      </c>
      <c r="AJ29" s="883">
        <f>①CO2排出量の現状把握!AD39</f>
        <v>154.5103895453079</v>
      </c>
      <c r="AK29" s="883">
        <f>①CO2排出量の現状把握!AE39</f>
        <v>125.65177530026334</v>
      </c>
      <c r="AL29" s="883">
        <f>①CO2排出量の現状把握!AF39</f>
        <v>116.98995763778414</v>
      </c>
      <c r="AM29" s="883">
        <f>①CO2排出量の現状把握!AG39</f>
        <v>106.74041164052177</v>
      </c>
      <c r="AN29" s="883">
        <f>①CO2排出量の現状把握!AH39</f>
        <v>112.09387363152612</v>
      </c>
      <c r="AO29" s="883">
        <f>①CO2排出量の現状把握!AI39</f>
        <v>107.34451995411874</v>
      </c>
      <c r="AP29" s="884">
        <f>①CO2排出量の現状把握!AJ39</f>
        <v>98.776844562412407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4.9878612679457285E-2</v>
      </c>
      <c r="AG32" s="461">
        <f t="shared" si="16"/>
        <v>2.7775838923089987E-2</v>
      </c>
      <c r="AH32" s="461">
        <f t="shared" si="16"/>
        <v>4.0364101105922652E-2</v>
      </c>
      <c r="AI32" s="461">
        <f t="shared" si="16"/>
        <v>5.6765152025526525E-2</v>
      </c>
      <c r="AJ32" s="461">
        <f t="shared" si="16"/>
        <v>7.6534300281047532E-2</v>
      </c>
      <c r="AK32" s="461">
        <f t="shared" si="16"/>
        <v>4.3380941004942025E-2</v>
      </c>
      <c r="AL32" s="461">
        <f t="shared" si="16"/>
        <v>6.2269525335052374E-2</v>
      </c>
      <c r="AM32" s="461">
        <f t="shared" si="16"/>
        <v>5.044601594900381E-2</v>
      </c>
      <c r="AN32" s="461">
        <f t="shared" si="16"/>
        <v>7.2963494129733117E-2</v>
      </c>
      <c r="AO32" s="461">
        <f t="shared" si="16"/>
        <v>9.0397146632852476E-2</v>
      </c>
      <c r="AP32" s="461">
        <f t="shared" si="16"/>
        <v>0.30263553214850109</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1.120294547944204E-2</v>
      </c>
      <c r="AG33" s="458">
        <f t="shared" ref="AG33:AP33" si="17">IFERROR(IF(G22/AG25&gt;1,1,G22/AG25),0)</f>
        <v>1.2957008303448404E-2</v>
      </c>
      <c r="AH33" s="458">
        <f t="shared" si="17"/>
        <v>2.0305633479308811E-2</v>
      </c>
      <c r="AI33" s="458">
        <f t="shared" si="17"/>
        <v>2.3740224967659276E-2</v>
      </c>
      <c r="AJ33" s="458">
        <f t="shared" si="17"/>
        <v>2.2300853949164586E-2</v>
      </c>
      <c r="AK33" s="458">
        <f t="shared" si="17"/>
        <v>1.774080271464407E-2</v>
      </c>
      <c r="AL33" s="458">
        <f t="shared" si="17"/>
        <v>1.800661914434408E-2</v>
      </c>
      <c r="AM33" s="458">
        <f t="shared" si="17"/>
        <v>1.615710436760243E-2</v>
      </c>
      <c r="AN33" s="458">
        <f>IFERROR(IF(N22/AN25&gt;1,1,N22/AN25),0)</f>
        <v>1.7390819352315529E-2</v>
      </c>
      <c r="AO33" s="458">
        <f t="shared" si="17"/>
        <v>2.6363771881673007E-2</v>
      </c>
      <c r="AP33" s="458">
        <f t="shared" si="17"/>
        <v>0.15106483868941131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1.1295349851832453E-2</v>
      </c>
      <c r="AG34" s="459">
        <f t="shared" ref="AG34:AP36" si="18">IFERROR(IF(G23/AG26&gt;1,1,G23/AG26),0)</f>
        <v>1.3049190928696795E-2</v>
      </c>
      <c r="AH34" s="459">
        <f t="shared" si="18"/>
        <v>2.0488517958221202E-2</v>
      </c>
      <c r="AI34" s="459">
        <f t="shared" si="18"/>
        <v>2.4086941410735006E-2</v>
      </c>
      <c r="AJ34" s="459">
        <f t="shared" si="18"/>
        <v>2.257641935717138E-2</v>
      </c>
      <c r="AK34" s="459">
        <f t="shared" si="18"/>
        <v>1.7938745491290795E-2</v>
      </c>
      <c r="AL34" s="459">
        <f t="shared" si="18"/>
        <v>1.8192813702467711E-2</v>
      </c>
      <c r="AM34" s="459">
        <f t="shared" si="18"/>
        <v>1.6305978039468406E-2</v>
      </c>
      <c r="AN34" s="459">
        <f t="shared" si="18"/>
        <v>1.7605767391258308E-2</v>
      </c>
      <c r="AO34" s="459">
        <f t="shared" si="18"/>
        <v>2.683633256928452E-2</v>
      </c>
      <c r="AP34" s="459">
        <f t="shared" si="18"/>
        <v>0.1738895836285137</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0.32829123093583856</v>
      </c>
      <c r="AG37" s="460">
        <f t="shared" ref="AG37:AP37" si="21">IFERROR(IF(G26/AG29&gt;1,1,G26/AG29),0)</f>
        <v>0.13430149951883599</v>
      </c>
      <c r="AH37" s="460">
        <f t="shared" si="21"/>
        <v>0.14026068988363286</v>
      </c>
      <c r="AI37" s="460">
        <f t="shared" si="21"/>
        <v>0.17708259996186232</v>
      </c>
      <c r="AJ37" s="460">
        <f t="shared" si="21"/>
        <v>0.30322879993944579</v>
      </c>
      <c r="AK37" s="460">
        <f t="shared" si="21"/>
        <v>0.18372999462070963</v>
      </c>
      <c r="AL37" s="460">
        <f t="shared" si="21"/>
        <v>0.34712381147904803</v>
      </c>
      <c r="AM37" s="460">
        <f t="shared" si="21"/>
        <v>0.28459699127174459</v>
      </c>
      <c r="AN37" s="460">
        <f t="shared" si="21"/>
        <v>0.33603085324554482</v>
      </c>
      <c r="AO37" s="460">
        <f t="shared" si="21"/>
        <v>0.33781882871617064</v>
      </c>
      <c r="AP37" s="460">
        <f t="shared" si="21"/>
        <v>0.38944349933849021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2.2429999999999999</v>
      </c>
      <c r="BG43" s="952">
        <f t="shared" si="22"/>
        <v>2.2429999999999999</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0.54438600533870529</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K：不動産業，物品賃貸業(N=1)</v>
      </c>
      <c r="BE45" s="845">
        <f>VLOOKUP(BE$13&amp;"_"&amp;$AV$8,データシート2!$A:$SI,MATCH($AV$5&amp;"_"&amp;$BA45&amp;$AV$6,データシート2!$A$1:$SI$1,0),0)</f>
        <v>1</v>
      </c>
      <c r="BF45" s="952">
        <f>VLOOKUP(BF$13&amp;"_"&amp;$AW$8,データシート2!$A:$SI,MATCH($AW$5&amp;"_"&amp;$BA45&amp;$AW$6,データシート2!$A$1:$SI$1,0),0)</f>
        <v>2.548</v>
      </c>
      <c r="BG45" s="952">
        <f t="shared" si="22"/>
        <v>2.548</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0.47243038741982002</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4.8</v>
      </c>
      <c r="BG50" s="952">
        <f t="shared" si="22"/>
        <v>4.8</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0.86584139864093257</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28.876999999999999</v>
      </c>
      <c r="BG52" s="952">
        <f t="shared" ref="BG52" si="26">BF52/BE52</f>
        <v>28.876999999999999</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1.0827905387255492</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57.254000000000005</v>
      </c>
      <c r="G55" s="885">
        <f t="shared" ref="G55:P55" si="32">SUM(G56,G57,G60,G61,G62,G63,G64,G65,)</f>
        <v>35.326999999999998</v>
      </c>
      <c r="H55" s="885">
        <f t="shared" si="32"/>
        <v>37.146000000000001</v>
      </c>
      <c r="I55" s="885">
        <f t="shared" si="32"/>
        <v>42.554000000000002</v>
      </c>
      <c r="J55" s="885">
        <f t="shared" si="32"/>
        <v>61.254999999999995</v>
      </c>
      <c r="K55" s="885">
        <f t="shared" si="32"/>
        <v>35.287999999999997</v>
      </c>
      <c r="L55" s="885">
        <f t="shared" si="32"/>
        <v>54.167000000000002</v>
      </c>
      <c r="M55" s="885">
        <f t="shared" si="32"/>
        <v>42.155000000000001</v>
      </c>
      <c r="N55" s="885">
        <f t="shared" si="32"/>
        <v>46.894999999999996</v>
      </c>
      <c r="O55" s="885">
        <f t="shared" si="32"/>
        <v>47.198</v>
      </c>
      <c r="P55" s="886">
        <f t="shared" si="32"/>
        <v>47.014000000000003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29.225000000000001</v>
      </c>
      <c r="G56" s="887">
        <f>IFERROR(VLOOKUP(年度マスタ!$K$4&amp;"_"&amp;G$54,データシート1!$A:$CE,MATCH("bc_"&amp;$C56,データシート1!$A$1:$CE$1,0),0),0)</f>
        <v>35.326999999999998</v>
      </c>
      <c r="H56" s="887">
        <f>IFERROR(VLOOKUP(年度マスタ!$K$4&amp;"_"&amp;H$54,データシート1!$A:$CE,MATCH("bc_"&amp;$C56,データシート1!$A$1:$CE$1,0),0),0)</f>
        <v>37.146000000000001</v>
      </c>
      <c r="I56" s="887">
        <f>IFERROR(VLOOKUP(年度マスタ!$K$4&amp;"_"&amp;I$54,データシート1!$A:$CE,MATCH("bc_"&amp;$C56,データシート1!$A$1:$CE$1,0),0),0)</f>
        <v>42.554000000000002</v>
      </c>
      <c r="J56" s="887">
        <f>IFERROR(VLOOKUP(年度マスタ!$K$4&amp;"_"&amp;J$54,データシート1!$A:$CE,MATCH("bc_"&amp;$C56,データシート1!$A$1:$CE$1,0),0),0)</f>
        <v>41.878</v>
      </c>
      <c r="K56" s="887">
        <f>IFERROR(VLOOKUP(年度マスタ!$K$4&amp;"_"&amp;K$54,データシート1!$A:$CE,MATCH("bc_"&amp;$C56,データシート1!$A$1:$CE$1,0),0),0)</f>
        <v>35.287999999999997</v>
      </c>
      <c r="L56" s="887">
        <f>IFERROR(VLOOKUP(年度マスタ!$K$4&amp;"_"&amp;L$54,データシート1!$A:$CE,MATCH("bc_"&amp;$C56,データシート1!$A$1:$CE$1,0),0),0)</f>
        <v>35.274999999999999</v>
      </c>
      <c r="M56" s="887">
        <f>IFERROR(VLOOKUP(年度マスタ!$K$4&amp;"_"&amp;M$54,データシート1!$A:$CE,MATCH("bc_"&amp;$C56,データシート1!$A$1:$CE$1,0),0),0)</f>
        <v>23.109000000000002</v>
      </c>
      <c r="N56" s="887">
        <f>IFERROR(VLOOKUP(年度マスタ!$K$4&amp;"_"&amp;N$54,データシート1!$A:$CE,MATCH("bc_"&amp;$C56,データシート1!$A$1:$CE$1,0),0),0)</f>
        <v>27.385999999999999</v>
      </c>
      <c r="O56" s="887">
        <f>IFERROR(VLOOKUP(年度マスタ!$K$4&amp;"_"&amp;O$54,データシート1!$A:$CE,MATCH("bc_"&amp;$C56,データシート1!$A$1:$CE$1,0),0),0)</f>
        <v>28.213999999999999</v>
      </c>
      <c r="P56" s="888">
        <f>IFERROR(VLOOKUP(年度マスタ!$K$4&amp;"_"&amp;P$54,データシート1!$A:$CE,MATCH("bc_"&amp;$C56,データシート1!$A$1:$CE$1,0),0),0)</f>
        <v>26.414000000000001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28.029</v>
      </c>
      <c r="G57" s="887">
        <f t="shared" ref="G57:J57" si="34">SUM(G58:G59)</f>
        <v>0</v>
      </c>
      <c r="H57" s="887">
        <f t="shared" si="34"/>
        <v>0</v>
      </c>
      <c r="I57" s="887">
        <f t="shared" si="34"/>
        <v>0</v>
      </c>
      <c r="J57" s="887">
        <f t="shared" si="34"/>
        <v>19.376999999999999</v>
      </c>
      <c r="K57" s="887">
        <f t="shared" ref="K57:O57" si="35">SUM(K58:K59)</f>
        <v>0</v>
      </c>
      <c r="L57" s="887">
        <f t="shared" si="35"/>
        <v>18.891999999999999</v>
      </c>
      <c r="M57" s="887">
        <f t="shared" si="35"/>
        <v>19.045999999999999</v>
      </c>
      <c r="N57" s="887">
        <f t="shared" si="35"/>
        <v>19.509</v>
      </c>
      <c r="O57" s="887">
        <f t="shared" si="35"/>
        <v>18.984000000000002</v>
      </c>
      <c r="P57" s="888">
        <f>SUM(P58:P59)</f>
        <v>20.6</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28.029</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19.376999999999999</v>
      </c>
      <c r="K59" s="889">
        <f>IFERROR(VLOOKUP(年度マスタ!$K$4&amp;"_"&amp;K$54,データシート1!$A:$CE,MATCH("bc_"&amp;$C59,データシート1!$A$1:$CE$1,0),0),0)</f>
        <v>0</v>
      </c>
      <c r="L59" s="889">
        <f>IFERROR(VLOOKUP(年度マスタ!$K$4&amp;"_"&amp;L$54,データシート1!$A:$CE,MATCH("bc_"&amp;$C59,データシート1!$A$1:$CE$1,0),0),0)</f>
        <v>18.891999999999999</v>
      </c>
      <c r="M59" s="889">
        <f>IFERROR(VLOOKUP(年度マスタ!$K$4&amp;"_"&amp;M$54,データシート1!$A:$CE,MATCH("bc_"&amp;$C59,データシート1!$A$1:$CE$1,0),0),0)</f>
        <v>19.045999999999999</v>
      </c>
      <c r="N59" s="889">
        <f>IFERROR(VLOOKUP(年度マスタ!$K$4&amp;"_"&amp;N$54,データシート1!$A:$CE,MATCH("bc_"&amp;$C59,データシート1!$A$1:$CE$1,0),0),0)</f>
        <v>19.509</v>
      </c>
      <c r="O59" s="889">
        <f>IFERROR(VLOOKUP(年度マスタ!$K$4&amp;"_"&amp;O$54,データシート1!$A:$CE,MATCH("bc_"&amp;$C59,データシート1!$A$1:$CE$1,0),0),0)</f>
        <v>18.984000000000002</v>
      </c>
      <c r="P59" s="890">
        <f>IFERROR(VLOOKUP(年度マスタ!$K$4&amp;"_"&amp;P$54,データシート1!$A:$CE,MATCH("bc_"&amp;$C59,データシート1!$A$1:$CE$1,0),0),0)</f>
        <v>20.6</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筑紫野市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1621</v>
      </c>
      <c r="AE4" s="1118" t="s">
        <v>1622</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1620</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9229.9940000000006</v>
      </c>
      <c r="K6" s="619">
        <f>VLOOKUP(年度マスタ!$K$4&amp;"_"&amp;K$5,データシート1!$A:$BT,MATCH("cb_"&amp;$G6,データシート1!$A$1:$BT$1,0),0)</f>
        <v>10195.194</v>
      </c>
      <c r="L6" s="619">
        <f>VLOOKUP(年度マスタ!$K$4&amp;"_"&amp;L$5,データシート1!$A:$BT,MATCH("cb_"&amp;$G6,データシート1!$A$1:$BT$1,0),0)</f>
        <v>11007.364</v>
      </c>
      <c r="M6" s="619">
        <f>VLOOKUP(年度マスタ!$K$4&amp;"_"&amp;M$5,データシート1!$A:$BT,MATCH("cb_"&amp;$G6,データシート1!$A$1:$BT$1,0),0)</f>
        <v>11909.953999999994</v>
      </c>
      <c r="N6" s="619">
        <f>VLOOKUP(年度マスタ!$K$4&amp;"_"&amp;N$5,データシート1!$A:$BT,MATCH("cb_"&amp;$G6,データシート1!$A$1:$BT$1,0),0)</f>
        <v>12793.643999999989</v>
      </c>
      <c r="O6" s="619">
        <f>VLOOKUP(年度マスタ!$K$4&amp;"_"&amp;O$5,データシート1!$A:$BT,MATCH("cb_"&amp;$G6,データシート1!$A$1:$BT$1,0),0)</f>
        <v>13666.513999999979</v>
      </c>
      <c r="P6" s="619">
        <f>VLOOKUP(年度マスタ!$K$4&amp;"_"&amp;P$5,データシート1!$A:$BT,MATCH("cb_"&amp;$G6,データシート1!$A$1:$BT$1,0),0)</f>
        <v>14736.32399999997</v>
      </c>
      <c r="Q6" s="619">
        <f>VLOOKUP(年度マスタ!$K$4&amp;"_"&amp;Q$5,データシート1!$A:$BT,MATCH("cb_"&amp;$G6,データシート1!$A$1:$BT$1,0),0)</f>
        <v>15612.653999999966</v>
      </c>
      <c r="R6" s="633">
        <f>VLOOKUP(年度マスタ!$K$4&amp;"_"&amp;R$5,データシート1!$A:$BT,MATCH("cb_"&amp;$G6,データシート1!$A$1:$BT$1,0),0)</f>
        <v>16507.66399999995</v>
      </c>
      <c r="S6" s="568"/>
      <c r="T6" s="190"/>
      <c r="U6" s="581"/>
      <c r="V6" s="195"/>
      <c r="W6" s="195"/>
      <c r="X6" s="195"/>
      <c r="Y6" s="196" t="s">
        <v>372</v>
      </c>
      <c r="Z6" s="663" t="s">
        <v>373</v>
      </c>
      <c r="AA6" s="663"/>
      <c r="AB6" s="663"/>
      <c r="AC6" s="664">
        <f>SUM(AC7:AC8)</f>
        <v>452101</v>
      </c>
      <c r="AD6" s="664">
        <f>SUM(AD7:AD8)</f>
        <v>559648.61499999999</v>
      </c>
      <c r="AE6" s="665">
        <f>$AD6*3600/100000000</f>
        <v>20.14735014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11474.55</v>
      </c>
      <c r="K7" s="617">
        <f>VLOOKUP(年度マスタ!$K$4&amp;"_"&amp;K$5,データシート1!$A:$BT,MATCH("cb_"&amp;$G7,データシート1!$A$1:$BT$1,0),0)</f>
        <v>11661.15</v>
      </c>
      <c r="L7" s="617">
        <f>VLOOKUP(年度マスタ!$K$4&amp;"_"&amp;L$5,データシート1!$A:$BT,MATCH("cb_"&amp;$G7,データシート1!$A$1:$BT$1,0),0)</f>
        <v>11979.25</v>
      </c>
      <c r="M7" s="617">
        <f>VLOOKUP(年度マスタ!$K$4&amp;"_"&amp;M$5,データシート1!$A:$BT,MATCH("cb_"&amp;$G7,データシート1!$A$1:$BT$1,0),0)</f>
        <v>12168.05</v>
      </c>
      <c r="N7" s="617">
        <f>VLOOKUP(年度マスタ!$K$4&amp;"_"&amp;N$5,データシート1!$A:$BT,MATCH("cb_"&amp;$G7,データシート1!$A$1:$BT$1,0),0)</f>
        <v>12833.15</v>
      </c>
      <c r="O7" s="617">
        <f>VLOOKUP(年度マスタ!$K$4&amp;"_"&amp;O$5,データシート1!$A:$BT,MATCH("cb_"&amp;$G7,データシート1!$A$1:$BT$1,0),0)</f>
        <v>13989.650000000011</v>
      </c>
      <c r="P7" s="617">
        <f>VLOOKUP(年度マスタ!$K$4&amp;"_"&amp;P$5,データシート1!$A:$BT,MATCH("cb_"&amp;$G7,データシート1!$A$1:$BT$1,0),0)</f>
        <v>14488.650000000011</v>
      </c>
      <c r="Q7" s="617">
        <f>VLOOKUP(年度マスタ!$K$4&amp;"_"&amp;Q$5,データシート1!$A:$BT,MATCH("cb_"&amp;$G7,データシート1!$A$1:$BT$1,0),0)</f>
        <v>14555.550000000007</v>
      </c>
      <c r="R7" s="634">
        <f>VLOOKUP(年度マスタ!$K$4&amp;"_"&amp;R$5,データシート1!$A:$BT,MATCH("cb_"&amp;$G7,データシート1!$A$1:$BT$1,0),0)</f>
        <v>15145.250000000007</v>
      </c>
      <c r="S7" s="568"/>
      <c r="T7" s="190"/>
      <c r="U7" s="581"/>
      <c r="V7" s="195"/>
      <c r="W7" s="195"/>
      <c r="X7" s="195"/>
      <c r="Y7" s="196" t="s">
        <v>375</v>
      </c>
      <c r="Z7" s="212" t="s">
        <v>376</v>
      </c>
      <c r="AA7" s="212"/>
      <c r="AB7" s="212"/>
      <c r="AC7" s="1022">
        <f>VLOOKUP(年度マスタ!$K$4&amp;"_"&amp;年度マスタ!$K$9,データシート3!A:AB,MATCH("ea_"&amp;$Y7&amp;"_設備",データシート3!$A$1:$AB$1,0),0)</f>
        <v>273707</v>
      </c>
      <c r="AD7" s="1022">
        <f>VLOOKUP(年度マスタ!$K$4&amp;"_"&amp;年度マスタ!$K$9,データシート3!A:AB,MATCH("ea_"&amp;$Y7&amp;"_年間発電",データシート3!$A$1:$AB$1,0),0)/10^3</f>
        <v>339111.24099999998</v>
      </c>
      <c r="AE7" s="554">
        <f t="shared" ref="AE7:AE16" si="0">$AD7*3600/100000000</f>
        <v>12.208004676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178394</v>
      </c>
      <c r="AD8" s="1022">
        <f>VLOOKUP(年度マスタ!$K$4&amp;"_"&amp;年度マスタ!$K$9,データシート3!A:AB,MATCH("ea_"&amp;$Y8&amp;"_年間発電",データシート3!$A$1:$AB$1,0),0)/10^3</f>
        <v>220537.37400000001</v>
      </c>
      <c r="AE8" s="554">
        <f t="shared" si="0"/>
        <v>7.9393454640000005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40800</v>
      </c>
      <c r="AD9" s="666">
        <f>VLOOKUP(年度マスタ!$K$4&amp;"_"&amp;年度マスタ!$K$9,データシート3!A:AB,MATCH("ea_"&amp;$Y9&amp;"_年間発電",データシート3!$A$1:$AB$1,0),0)/10^3</f>
        <v>85615.225999999995</v>
      </c>
      <c r="AE9" s="667">
        <f t="shared" si="0"/>
        <v>3.0821481359999998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1366</v>
      </c>
      <c r="AD10" s="666">
        <f>SUM(AD11:AD12)</f>
        <v>8364.3920000000016</v>
      </c>
      <c r="AE10" s="667">
        <f t="shared" si="0"/>
        <v>0.30111811200000005</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2095.8000000000002</v>
      </c>
      <c r="K11" s="654">
        <f>VLOOKUP(年度マスタ!$K$4&amp;"_"&amp;K$5,データシート1!$A:$BT,MATCH("cb_"&amp;$G11,データシート1!$A$1:$BT$1,0),0)</f>
        <v>2095.8000000000002</v>
      </c>
      <c r="L11" s="654">
        <f>VLOOKUP(年度マスタ!$K$4&amp;"_"&amp;L$5,データシート1!$A:$BT,MATCH("cb_"&amp;$G11,データシート1!$A$1:$BT$1,0),0)</f>
        <v>2095.8000000000002</v>
      </c>
      <c r="M11" s="654">
        <f>VLOOKUP(年度マスタ!$K$4&amp;"_"&amp;M$5,データシート1!$A:$BT,MATCH("cb_"&amp;$G11,データシート1!$A$1:$BT$1,0),0)</f>
        <v>2095.8000000000002</v>
      </c>
      <c r="N11" s="654">
        <f>VLOOKUP(年度マスタ!$K$4&amp;"_"&amp;N$5,データシート1!$A:$BT,MATCH("cb_"&amp;$G11,データシート1!$A$1:$BT$1,0),0)</f>
        <v>2095.8000000000002</v>
      </c>
      <c r="O11" s="654">
        <f>VLOOKUP(年度マスタ!$K$4&amp;"_"&amp;O$5,データシート1!$A:$BT,MATCH("cb_"&amp;$G11,データシート1!$A$1:$BT$1,0),0)</f>
        <v>2095.8000000000002</v>
      </c>
      <c r="P11" s="654">
        <f>VLOOKUP(年度マスタ!$K$4&amp;"_"&amp;P$5,データシート1!$A:$BT,MATCH("cb_"&amp;$G11,データシート1!$A$1:$BT$1,0),0)</f>
        <v>2095.8000000000002</v>
      </c>
      <c r="Q11" s="654">
        <f>VLOOKUP(年度マスタ!$K$4&amp;"_"&amp;Q$5,データシート1!$A:$BT,MATCH("cb_"&amp;$G11,データシート1!$A$1:$BT$1,0),0)</f>
        <v>2095.8000000000002</v>
      </c>
      <c r="R11" s="655">
        <f>VLOOKUP(年度マスタ!$K$4&amp;"_"&amp;R$5,データシート1!$A:$BT,MATCH("cb_"&amp;$G11,データシート1!$A$1:$BT$1,0),0)</f>
        <v>2095.8000000000002</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1366</v>
      </c>
      <c r="AD11" s="1022">
        <f>VLOOKUP(年度マスタ!$K$4&amp;"_"&amp;年度マスタ!$K$9,データシート3!A:AB,MATCH("ea_"&amp;$Y11&amp;"_年間発電",データシート3!$A$1:$AB$1,0),0)/10^3</f>
        <v>8364.3920000000016</v>
      </c>
      <c r="AE11" s="554">
        <f t="shared" si="0"/>
        <v>0.30111811200000005</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22800.344000000001</v>
      </c>
      <c r="K12" s="651">
        <f t="shared" ref="K12:Q12" si="1">SUM(K6:K11)</f>
        <v>23952.143999999997</v>
      </c>
      <c r="L12" s="651">
        <f t="shared" si="1"/>
        <v>25082.414000000001</v>
      </c>
      <c r="M12" s="651">
        <f t="shared" si="1"/>
        <v>26173.803999999993</v>
      </c>
      <c r="N12" s="651">
        <f t="shared" si="1"/>
        <v>27722.593999999986</v>
      </c>
      <c r="O12" s="651">
        <f t="shared" si="1"/>
        <v>29751.963999999989</v>
      </c>
      <c r="P12" s="651">
        <f t="shared" si="1"/>
        <v>31320.773999999979</v>
      </c>
      <c r="Q12" s="651">
        <f t="shared" si="1"/>
        <v>32264.003999999972</v>
      </c>
      <c r="R12" s="652">
        <f t="shared" ref="R12" si="2">SUM(R6:R11)</f>
        <v>33748.713999999956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1625</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5.9481612799999999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39.727812249999999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11077.10039928</v>
      </c>
      <c r="K19" s="615">
        <f>K6*別紙!$C5/100*別紙!$E5/10^3</f>
        <v>12235.45622328</v>
      </c>
      <c r="L19" s="615">
        <f>L6*別紙!$C5/100*別紙!$E5/10^3</f>
        <v>13210.15768368</v>
      </c>
      <c r="M19" s="615">
        <f>M6*別紙!$C5/100*別紙!$E5/10^3</f>
        <v>14293.373994479991</v>
      </c>
      <c r="N19" s="615">
        <f>N6*別紙!$C5/100*別紙!$E5/10^3</f>
        <v>15353.908037279987</v>
      </c>
      <c r="O19" s="615">
        <f>O6*別紙!$C5/100*別紙!$E5/10^3</f>
        <v>16401.456781679972</v>
      </c>
      <c r="P19" s="615">
        <f>P6*別紙!$C5/100*別紙!$E5/10^3</f>
        <v>17685.35715887996</v>
      </c>
      <c r="Q19" s="615">
        <f>Q6*別紙!$C5/100*別紙!$E5/10^3</f>
        <v>18737.058318479954</v>
      </c>
      <c r="R19" s="639">
        <f>R6*別紙!$C5/100*別紙!$E5/10^3</f>
        <v>19811.177719679938</v>
      </c>
      <c r="S19" s="572"/>
      <c r="T19" s="191"/>
      <c r="U19" s="588"/>
      <c r="W19" s="201"/>
      <c r="X19" s="201"/>
      <c r="Y19" s="173"/>
      <c r="Z19" s="628" t="s">
        <v>389</v>
      </c>
      <c r="AA19" s="671"/>
      <c r="AB19" s="672"/>
      <c r="AC19" s="673">
        <f>SUM($AC$6,$AC$9,$AC$10,$AC$13)</f>
        <v>494267</v>
      </c>
      <c r="AD19" s="673">
        <f>SUM($AD$6,$AD$9,$AD$10,$AD$13)</f>
        <v>653628.23300000001</v>
      </c>
      <c r="AE19" s="674">
        <f>SUM($AE$6,$AE$9,$AE$10,$AE$13,$AE$17,$AE$18)</f>
        <v>69.206589918000006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1620</v>
      </c>
      <c r="D20" s="171"/>
      <c r="E20" s="172"/>
      <c r="F20" s="171"/>
      <c r="G20" s="622" t="s">
        <v>374</v>
      </c>
      <c r="H20" s="623"/>
      <c r="I20" s="642"/>
      <c r="J20" s="640">
        <f>J7*別紙!$C6/100*別紙!$E6/10^3</f>
        <v>15178.075757999997</v>
      </c>
      <c r="K20" s="617">
        <f>K7*別紙!$C6/100*別紙!$E6/10^3</f>
        <v>15424.902773999998</v>
      </c>
      <c r="L20" s="617">
        <f>L7*別紙!$C6/100*別紙!$E6/10^3</f>
        <v>15845.672729999998</v>
      </c>
      <c r="M20" s="617">
        <f>M7*別紙!$C6/100*別紙!$E6/10^3</f>
        <v>16095.409818</v>
      </c>
      <c r="N20" s="617">
        <f>N7*別紙!$C6/100*別紙!$E6/10^3</f>
        <v>16975.177494</v>
      </c>
      <c r="O20" s="617">
        <f>O7*別紙!$C6/100*別紙!$E6/10^3</f>
        <v>18504.949434000016</v>
      </c>
      <c r="P20" s="617">
        <f>P7*別紙!$C6/100*別紙!$E6/10^3</f>
        <v>19165.006674000015</v>
      </c>
      <c r="Q20" s="617">
        <f>Q7*別紙!$C6/100*別紙!$E6/10^3</f>
        <v>19253.499318000009</v>
      </c>
      <c r="R20" s="634">
        <f>R7*別紙!$C6/100*別紙!$E6/10^3</f>
        <v>20033.530890000013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14687.366400000001</v>
      </c>
      <c r="K24" s="654">
        <f>K11*別紙!$C10/100*別紙!$E10/10^3</f>
        <v>14687.366400000001</v>
      </c>
      <c r="L24" s="654">
        <f>L11*別紙!$C10/100*別紙!$E10/10^3</f>
        <v>14687.366400000001</v>
      </c>
      <c r="M24" s="654">
        <f>M11*別紙!$C10/100*別紙!$E10/10^3</f>
        <v>14687.366400000001</v>
      </c>
      <c r="N24" s="654">
        <f>N11*別紙!$C10/100*別紙!$E10/10^3</f>
        <v>14687.366400000001</v>
      </c>
      <c r="O24" s="654">
        <f>O11*別紙!$C10/100*別紙!$E10/10^3</f>
        <v>14687.366400000001</v>
      </c>
      <c r="P24" s="654">
        <f>P11*別紙!$C10/100*別紙!$E10/10^3</f>
        <v>14687.366400000001</v>
      </c>
      <c r="Q24" s="654">
        <f>Q11*別紙!$C10/100*別紙!$E10/10^3</f>
        <v>14687.366400000001</v>
      </c>
      <c r="R24" s="655">
        <f>R11*別紙!$C10/100*別紙!$E10/10^3</f>
        <v>14687.366400000001</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40942.542557279994</v>
      </c>
      <c r="K25" s="657">
        <f t="shared" si="3"/>
        <v>42347.725397279995</v>
      </c>
      <c r="L25" s="657">
        <f t="shared" si="3"/>
        <v>43743.196813679999</v>
      </c>
      <c r="M25" s="657">
        <f t="shared" si="3"/>
        <v>45076.150212479988</v>
      </c>
      <c r="N25" s="657">
        <f t="shared" si="3"/>
        <v>47016.451931279989</v>
      </c>
      <c r="O25" s="657">
        <f t="shared" si="3"/>
        <v>49593.772615679991</v>
      </c>
      <c r="P25" s="657">
        <f t="shared" si="3"/>
        <v>51537.730232879971</v>
      </c>
      <c r="Q25" s="657">
        <f t="shared" si="3"/>
        <v>52677.924036479963</v>
      </c>
      <c r="R25" s="658">
        <f t="shared" ref="R25" si="4">SUM(R19:R24)</f>
        <v>54532.075009679946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715943.63941588486</v>
      </c>
      <c r="K26" s="654">
        <f>(VLOOKUP(年度マスタ!$K$4&amp;"_"&amp;K$18,データシート1!$A:$BT,MATCH("da_合計",データシート1!$A$1:$BT$1,0),0))/10^3</f>
        <v>766497.5587899317</v>
      </c>
      <c r="L26" s="654">
        <f>(VLOOKUP(年度マスタ!$K$4&amp;"_"&amp;L$18,データシート1!$A:$BT,MATCH("da_合計",データシート1!$A$1:$BT$1,0),0))/10^3</f>
        <v>806495.10123386409</v>
      </c>
      <c r="M26" s="654">
        <f>(VLOOKUP(年度マスタ!$K$4&amp;"_"&amp;M$18,データシート1!$A:$BT,MATCH("da_合計",データシート1!$A$1:$BT$1,0),0))/10^3</f>
        <v>761432.64211155754</v>
      </c>
      <c r="N26" s="654">
        <f>(VLOOKUP(年度マスタ!$K$4&amp;"_"&amp;N$18,データシート1!$A:$BT,MATCH("da_合計",データシート1!$A$1:$BT$1,0),0))/10^3</f>
        <v>649162.86424069607</v>
      </c>
      <c r="O26" s="654">
        <f>(VLOOKUP(年度マスタ!$K$4&amp;"_"&amp;O$18,データシート1!$A:$BT,MATCH("da_合計",データシート1!$A$1:$BT$1,0),0))/10^3</f>
        <v>611569.89886842738</v>
      </c>
      <c r="P26" s="654">
        <f>(VLOOKUP(年度マスタ!$K$4&amp;"_"&amp;P$18,データシート1!$A:$BT,MATCH("da_合計",データシート1!$A$1:$BT$1,0),0))/10^3</f>
        <v>432067.62036868045</v>
      </c>
      <c r="Q26" s="654">
        <f>(VLOOKUP(年度マスタ!$K$4&amp;"_"&amp;Q$18,データシート1!$A:$BT,MATCH("da_合計",データシート1!$A$1:$BT$1,0),0))/10^3</f>
        <v>445866.74390460079</v>
      </c>
      <c r="R26" s="655">
        <f>Q26</f>
        <v>445866.74390460079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5.7186823519633029E-2</v>
      </c>
      <c r="K27" s="839">
        <f t="shared" ref="K27:P27" si="5">K25/K26</f>
        <v>5.5248349993618079E-2</v>
      </c>
      <c r="L27" s="839">
        <f t="shared" si="5"/>
        <v>5.4238639201598236E-2</v>
      </c>
      <c r="M27" s="839">
        <f t="shared" si="5"/>
        <v>5.9199130322910271E-2</v>
      </c>
      <c r="N27" s="839">
        <f t="shared" si="5"/>
        <v>7.2426280862928821E-2</v>
      </c>
      <c r="O27" s="839">
        <f t="shared" si="5"/>
        <v>8.1092566372939739E-2</v>
      </c>
      <c r="P27" s="839">
        <f t="shared" si="5"/>
        <v>0.11928163047465386</v>
      </c>
      <c r="Q27" s="839">
        <f>Q25/Q26</f>
        <v>0.11814723739017215</v>
      </c>
      <c r="R27" s="840">
        <f>R25/R26</f>
        <v>0.12230576905585006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1623</v>
      </c>
      <c r="AD50" s="1136" t="s">
        <v>1624</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0.12230576905585006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1.465972158578063</v>
      </c>
      <c r="AA52" s="173"/>
      <c r="AB52" s="678" t="s">
        <v>413</v>
      </c>
      <c r="AC52" s="679">
        <f>$AD6</f>
        <v>559648.61499999999</v>
      </c>
      <c r="AD52" s="680">
        <f>R19+R20</f>
        <v>39844.708609679947</v>
      </c>
      <c r="AE52" s="681">
        <f t="shared" ref="AE52:AE54" si="6">IFERROR(AD52/AC52,"-")</f>
        <v>7.1195938919066115E-2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207761.48909539921</v>
      </c>
      <c r="Z53" s="1130"/>
      <c r="AA53" s="173"/>
      <c r="AB53" s="678" t="s">
        <v>377</v>
      </c>
      <c r="AC53" s="679">
        <f>$AD9</f>
        <v>85615.225999999995</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8364.3920000000016</v>
      </c>
      <c r="AD54" s="679">
        <f>R22</f>
        <v>0</v>
      </c>
      <c r="AE54" s="681">
        <f t="shared" si="6"/>
        <v>0</v>
      </c>
      <c r="AF54" s="473"/>
      <c r="AG54" s="41"/>
      <c r="AH54" s="420"/>
      <c r="AI54" s="442" t="s">
        <v>440</v>
      </c>
      <c r="AJ54" s="443">
        <f>VLOOKUP(年度マスタ!$K$4&amp;"_"&amp;AJ$53,データシート1!$A$1:$BT$2000,MATCH("ca_太陽光発電（10kW未満）",データシート1!$A$1:$BT$1,0),0)</f>
        <v>2163</v>
      </c>
      <c r="AK54" s="443">
        <f>VLOOKUP(年度マスタ!$K$4&amp;"_"&amp;AK$53,データシート1!$A$1:$BT$2000,MATCH("ca_太陽光発電（10kW未満）",データシート1!$A$1:$BT$1,0),0)</f>
        <v>2347</v>
      </c>
      <c r="AL54" s="443">
        <f>VLOOKUP(年度マスタ!$K$4&amp;"_"&amp;AL$53,データシート1!$A$1:$BT$2000,MATCH("ca_太陽光発電（10kW未満）",データシート1!$A$1:$BT$1,0),0)</f>
        <v>2500</v>
      </c>
      <c r="AM54" s="443">
        <f>VLOOKUP(年度マスタ!$K$4&amp;"_"&amp;AM$53,データシート1!$A$1:$BT$2000,MATCH("ca_太陽光発電（10kW未満）",データシート1!$A$1:$BT$1,0),0)</f>
        <v>2664</v>
      </c>
      <c r="AN54" s="443">
        <f>VLOOKUP(年度マスタ!$K$4&amp;"_"&amp;AN$53,データシート1!$A$1:$BT$2000,MATCH("ca_太陽光発電（10kW未満）",データシート1!$A$1:$BT$1,0),0)</f>
        <v>2831</v>
      </c>
      <c r="AO54" s="443">
        <f>VLOOKUP(年度マスタ!$K$4&amp;"_"&amp;AO$53,データシート1!$A$1:$BT$2000,MATCH("ca_太陽光発電（10kW未満）",データシート1!$A$1:$BT$1,0),0)</f>
        <v>2993</v>
      </c>
      <c r="AP54" s="443">
        <f>VLOOKUP(年度マスタ!$K$4&amp;"_"&amp;AP$53,データシート1!$A$1:$BT$2000,MATCH("ca_太陽光発電（10kW未満）",データシート1!$A$1:$BT$1,0),0)</f>
        <v>3179</v>
      </c>
      <c r="AQ54" s="443">
        <f>VLOOKUP(年度マスタ!$K$4&amp;"_"&amp;AQ$53,データシート1!$A$1:$BT$2000,MATCH("ca_太陽光発電（10kW未満）",データシート1!$A$1:$BT$1,0),0)</f>
        <v>3330</v>
      </c>
      <c r="AR54" s="443">
        <f>VLOOKUP(年度マスタ!$K$4&amp;"_"&amp;AR$53,データシート1!$A$1:$BT$2000,MATCH("ca_太陽光発電（10kW未満）",データシート1!$A$1:$BT$1,0),0)</f>
        <v>3492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筑紫野市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福岡県</v>
      </c>
      <c r="AY12" s="1023" t="str">
        <f>年度マスタ!$J4</f>
        <v>筑紫野市</v>
      </c>
      <c r="AZ12" s="1023" t="str">
        <f>年度マスタ!$K4</f>
        <v>40217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03209</v>
      </c>
      <c r="AY21" s="18" t="str">
        <f>IF(IFERROR(比較地域マスタ!$Z6,"")=0,"",IFERROR(比較地域マスタ!$Z6,""))</f>
        <v>一関市</v>
      </c>
      <c r="BB21" s="110" t="str">
        <f t="shared" ref="BB21:BC68" si="0">AX21</f>
        <v>03209</v>
      </c>
      <c r="BC21" s="1031" t="str">
        <f t="shared" si="0"/>
        <v>一関市</v>
      </c>
      <c r="BD21" s="34">
        <f>SUM(BE21,BI21:BK21,BQ21)</f>
        <v>842.29385536821724</v>
      </c>
      <c r="BE21" s="34">
        <f>SUM(BF21:BH21)</f>
        <v>275.24936323849568</v>
      </c>
      <c r="BF21" s="34">
        <f>VLOOKUP($AX21&amp;"_"&amp;$BC$14,データシート1!$A:$BT,MATCH($BC$12&amp;"_"&amp;BF$20,データシート1!$A$1:$BT$1,0),0)</f>
        <v>214.54981651736009</v>
      </c>
      <c r="BG21" s="34">
        <f>VLOOKUP($AX21&amp;"_"&amp;$BC$14,データシート1!$A:$BT,MATCH($BC$12&amp;"_"&amp;BG$20,データシート1!$A$1:$BT$1,0),0)</f>
        <v>14.362611453847839</v>
      </c>
      <c r="BH21" s="34">
        <f>VLOOKUP($AX21&amp;"_"&amp;$BC$14,データシート1!$A:$BT,MATCH($BC$12&amp;"_"&amp;BH$20,データシート1!$A$1:$BT$1,0),0)</f>
        <v>46.336935267287743</v>
      </c>
      <c r="BI21" s="34">
        <f>VLOOKUP($AX21&amp;"_"&amp;$BC$14,データシート1!$A:$BT,MATCH($BC$12&amp;"_"&amp;BI$20,データシート1!$A$1:$BT$1,0),0)</f>
        <v>138.02213941790527</v>
      </c>
      <c r="BJ21" s="34">
        <f>VLOOKUP($AX21&amp;"_"&amp;$BC$14,データシート1!$A:$BT,MATCH($BC$12&amp;"_"&amp;BJ$20,データシート1!$A$1:$BT$1,0),0)</f>
        <v>184.18133802519077</v>
      </c>
      <c r="BK21" s="34">
        <f t="shared" ref="BK21:BK68" si="1">SUM(BL21,BO21:BP21)</f>
        <v>225.84408982264389</v>
      </c>
      <c r="BL21" s="34">
        <f t="shared" ref="BL21:BL67" si="2">SUM(BM21:BN21)</f>
        <v>219.31687831246973</v>
      </c>
      <c r="BM21" s="34">
        <f>VLOOKUP($AX21&amp;"_"&amp;$BC$14,データシート1!$A:$BT,MATCH($BC$12&amp;"_"&amp;BM$20,データシート1!$A$1:$BT$1,0),0)</f>
        <v>99.833951302008714</v>
      </c>
      <c r="BN21" s="34">
        <f>VLOOKUP($AX21&amp;"_"&amp;$BC$14,データシート1!$A:$BT,MATCH($BC$12&amp;"_"&amp;BN$20,データシート1!$A$1:$BT$1,0),0)</f>
        <v>119.48292701046103</v>
      </c>
      <c r="BO21" s="34">
        <f>VLOOKUP($AX21&amp;"_"&amp;$BC$14,データシート1!$A:$BT,MATCH($BC$12&amp;"_"&amp;BO$20,データシート1!$A$1:$BT$1,0),0)</f>
        <v>6.5272115101741699</v>
      </c>
      <c r="BP21" s="34">
        <f>VLOOKUP($AX21&amp;"_"&amp;$BC$14,データシート1!$A:$BT,MATCH($BC$12&amp;"_"&amp;BP$20,データシート1!$A$1:$BT$1,0),0)</f>
        <v>0</v>
      </c>
      <c r="BQ21" s="34">
        <f>VLOOKUP($AX21&amp;"_"&amp;$BC$14,データシート1!$A:$BT,MATCH($BC$12&amp;"_"&amp;BQ$20,データシート1!$A$1:$BT$1,0),0)</f>
        <v>18.996924863981739</v>
      </c>
      <c r="BR21" s="35">
        <f t="shared" ref="BR21:BR68" si="3">BD21</f>
        <v>842.29385536821724</v>
      </c>
      <c r="BT21" s="111" t="str">
        <f t="shared" ref="BT21:BT68" si="4">AY21</f>
        <v>一関市</v>
      </c>
      <c r="BU21" s="34">
        <f>BD21</f>
        <v>842.29385536821724</v>
      </c>
      <c r="BV21" s="60">
        <f>BE21/$BR21</f>
        <v>0.32678543418575412</v>
      </c>
      <c r="BW21" s="60">
        <f t="shared" ref="BW21:CH42" si="5">BF21/$BR21</f>
        <v>0.25472086154963991</v>
      </c>
      <c r="BX21" s="60">
        <f t="shared" si="5"/>
        <v>1.7051782299384196E-2</v>
      </c>
      <c r="BY21" s="60">
        <f t="shared" si="5"/>
        <v>5.5012790336730032E-2</v>
      </c>
      <c r="BZ21" s="60">
        <f t="shared" si="5"/>
        <v>0.16386459255074051</v>
      </c>
      <c r="CA21" s="60">
        <f t="shared" si="5"/>
        <v>0.21866636786121874</v>
      </c>
      <c r="CB21" s="60">
        <f t="shared" si="5"/>
        <v>0.26812980812250359</v>
      </c>
      <c r="CC21" s="60">
        <f t="shared" si="5"/>
        <v>0.2603804799414014</v>
      </c>
      <c r="CD21" s="60">
        <f t="shared" si="5"/>
        <v>0.11852627282715401</v>
      </c>
      <c r="CE21" s="60">
        <f t="shared" si="5"/>
        <v>0.1418542071142474</v>
      </c>
      <c r="CF21" s="60">
        <f t="shared" si="5"/>
        <v>7.7493281811022276E-3</v>
      </c>
      <c r="CG21" s="60">
        <f t="shared" si="5"/>
        <v>0</v>
      </c>
      <c r="CH21" s="60">
        <f>BQ21/$BR21</f>
        <v>2.2553797279783124E-2</v>
      </c>
      <c r="CI21" s="112">
        <f t="shared" ref="CI21:CI68" si="6">BR21/$BR21</f>
        <v>1</v>
      </c>
      <c r="CK21" s="113" t="str">
        <f t="shared" ref="CK21:CK68" si="7">AY21</f>
        <v>一関市</v>
      </c>
      <c r="CL21" s="114">
        <f>CN21+CP21+CR21</f>
        <v>275.24936323849568</v>
      </c>
      <c r="CM21" s="61">
        <f>IF(IF(CL21=0,0,CW21/CL21)&gt;1,1,IF(CL21=0,0,CW21/CL21))</f>
        <v>1</v>
      </c>
      <c r="CN21" s="62">
        <f>BF21</f>
        <v>214.54981651736009</v>
      </c>
      <c r="CO21" s="61">
        <f>IF(IF(CN21=0,0,CX21/CN21)&gt;1,1,IF(CN21=0,0,CX21/CN21))</f>
        <v>1</v>
      </c>
      <c r="CP21" s="62">
        <f t="shared" ref="CP21:CP68" si="8">BG21</f>
        <v>14.362611453847839</v>
      </c>
      <c r="CQ21" s="61">
        <f>IF(IF(CP21=0,0,CY21/CP21)&gt;1,1,IF(CP21=0,0,CY21/CP21))</f>
        <v>0</v>
      </c>
      <c r="CR21" s="62">
        <f t="shared" ref="CR21:CR68" si="9">BH21</f>
        <v>46.336935267287743</v>
      </c>
      <c r="CS21" s="61">
        <f>IF(IF(CR21=0,0,CZ21/CR21)&gt;1,1,IF(CR21=0,0,CZ21/CR21))</f>
        <v>0</v>
      </c>
      <c r="CT21" s="62">
        <f t="shared" ref="CT21:CT68" si="10">BI21</f>
        <v>138.02213941790527</v>
      </c>
      <c r="CU21" s="63">
        <f>IF(IF(CT21=0,0,DA21/CT21)&gt;1,1,IF(CT21=0,0,DA21/CT21))</f>
        <v>0.16181461969935723</v>
      </c>
      <c r="CV21" s="16"/>
      <c r="CW21" s="956">
        <f>SUM(CX21:CZ21)</f>
        <v>455.399</v>
      </c>
      <c r="CX21" s="957">
        <f>VLOOKUP($AX21&amp;"_"&amp;$CW$14,データシート1!$A:$BT,MATCH($CW$12&amp;"_"&amp;CX$20,データシート1!$A$1:$BT$1,0),0)</f>
        <v>455.399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22.334000000000003</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477.733</v>
      </c>
      <c r="DE21" s="16"/>
      <c r="DF21" s="115">
        <f>VLOOKUP($AX21&amp;"_"&amp;$DF$14,データシート1!$A:$BT,MATCH($DF$12&amp;"_"&amp;DF$20,データシート1!$A$1:$BT$1,0),0)</f>
        <v>17</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3</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20</v>
      </c>
      <c r="DM21" s="16"/>
      <c r="DN21" s="118">
        <f>IF($DD21=0,0,ROUND(CX21/$DD21,2))</f>
        <v>0.95</v>
      </c>
      <c r="DO21" s="119">
        <f>IF($DD21=0,0,ROUND(CY21/$DD21,2))</f>
        <v>0</v>
      </c>
      <c r="DP21" s="119">
        <f t="shared" ref="DP21:DR36" si="13">IF($DD21=0,0,ROUND(CZ21/$DD21,2))</f>
        <v>0</v>
      </c>
      <c r="DQ21" s="119">
        <f t="shared" si="13"/>
        <v>0.05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27214</v>
      </c>
      <c r="AY22" s="18" t="str">
        <f>IF(IFERROR(比較地域マスタ!$Z7,"")=0,"",IFERROR(比較地域マスタ!$Z7,""))</f>
        <v>富田林市</v>
      </c>
      <c r="BB22" s="110" t="str">
        <f t="shared" si="0"/>
        <v>27214</v>
      </c>
      <c r="BC22" s="1031" t="str">
        <f t="shared" si="0"/>
        <v>富田林市</v>
      </c>
      <c r="BD22" s="34">
        <f t="shared" ref="BD22:BD68" si="14">SUM(BE22,BI22:BK22,BQ22)</f>
        <v>398.34370025800791</v>
      </c>
      <c r="BE22" s="34">
        <f t="shared" ref="BE22:BE67" si="15">SUM(BF22:BH22)</f>
        <v>80.174321475444572</v>
      </c>
      <c r="BF22" s="34">
        <f>VLOOKUP($AX22&amp;"_"&amp;$BC$14,データシート1!$A:$BT,MATCH($BC$12&amp;"_"&amp;BF$20,データシート1!$A$1:$BT$1,0),0)</f>
        <v>71.2194064418198</v>
      </c>
      <c r="BG22" s="34">
        <f>VLOOKUP($AX22&amp;"_"&amp;$BC$14,データシート1!$A:$BT,MATCH($BC$12&amp;"_"&amp;BG$20,データシート1!$A$1:$BT$1,0),0)</f>
        <v>2.542534296198208</v>
      </c>
      <c r="BH22" s="34">
        <f>VLOOKUP($AX22&amp;"_"&amp;$BC$14,データシート1!$A:$BT,MATCH($BC$12&amp;"_"&amp;BH$20,データシート1!$A$1:$BT$1,0),0)</f>
        <v>6.4123807374265658</v>
      </c>
      <c r="BI22" s="34">
        <f>VLOOKUP($AX22&amp;"_"&amp;$BC$14,データシート1!$A:$BT,MATCH($BC$12&amp;"_"&amp;BI$20,データシート1!$A$1:$BT$1,0),0)</f>
        <v>81.560917703173246</v>
      </c>
      <c r="BJ22" s="34">
        <f>VLOOKUP($AX22&amp;"_"&amp;$BC$14,データシート1!$A:$BT,MATCH($BC$12&amp;"_"&amp;BJ$20,データシート1!$A$1:$BT$1,0),0)</f>
        <v>100.7859952951882</v>
      </c>
      <c r="BK22" s="34">
        <f t="shared" si="1"/>
        <v>122.45404461773252</v>
      </c>
      <c r="BL22" s="34">
        <f t="shared" si="2"/>
        <v>116.09049216959338</v>
      </c>
      <c r="BM22" s="34">
        <f>VLOOKUP($AX22&amp;"_"&amp;$BC$14,データシート1!$A:$BT,MATCH($BC$12&amp;"_"&amp;BM$20,データシート1!$A$1:$BT$1,0),0)</f>
        <v>67.705343263941572</v>
      </c>
      <c r="BN22" s="34">
        <f>VLOOKUP($AX22&amp;"_"&amp;$BC$14,データシート1!$A:$BT,MATCH($BC$12&amp;"_"&amp;BN$20,データシート1!$A$1:$BT$1,0),0)</f>
        <v>48.385148905651803</v>
      </c>
      <c r="BO22" s="34">
        <f>VLOOKUP($AX22&amp;"_"&amp;$BC$14,データシート1!$A:$BT,MATCH($BC$12&amp;"_"&amp;BO$20,データシート1!$A$1:$BT$1,0),0)</f>
        <v>6.3635524481391501</v>
      </c>
      <c r="BP22" s="34">
        <f>VLOOKUP($AX22&amp;"_"&amp;$BC$14,データシート1!$A:$BT,MATCH($BC$12&amp;"_"&amp;BP$20,データシート1!$A$1:$BT$1,0),0)</f>
        <v>0</v>
      </c>
      <c r="BQ22" s="34">
        <f>VLOOKUP($AX22&amp;"_"&amp;$BC$14,データシート1!$A:$BT,MATCH($BC$12&amp;"_"&amp;BQ$20,データシート1!$A$1:$BT$1,0),0)</f>
        <v>13.36842116646943</v>
      </c>
      <c r="BR22" s="35">
        <f t="shared" si="3"/>
        <v>398.34370025800791</v>
      </c>
      <c r="BT22" s="121" t="str">
        <f t="shared" si="4"/>
        <v>富田林市</v>
      </c>
      <c r="BU22" s="33">
        <f>BD22</f>
        <v>398.34370025800791</v>
      </c>
      <c r="BV22" s="59">
        <f t="shared" ref="BV22:BZ68" si="16">BE22/$BR22</f>
        <v>0.20126920903610507</v>
      </c>
      <c r="BW22" s="59">
        <f t="shared" si="5"/>
        <v>0.17878883586131991</v>
      </c>
      <c r="BX22" s="59">
        <f t="shared" si="5"/>
        <v>6.3827651712614107E-3</v>
      </c>
      <c r="BY22" s="59">
        <f t="shared" si="5"/>
        <v>1.6097608003523729E-2</v>
      </c>
      <c r="BZ22" s="59">
        <f t="shared" si="5"/>
        <v>0.20475011315691977</v>
      </c>
      <c r="CA22" s="59">
        <f t="shared" si="5"/>
        <v>0.2530126502061133</v>
      </c>
      <c r="CB22" s="59">
        <f t="shared" si="5"/>
        <v>0.30740801106787635</v>
      </c>
      <c r="CC22" s="59">
        <f t="shared" si="5"/>
        <v>0.29143298135354306</v>
      </c>
      <c r="CD22" s="59">
        <f t="shared" si="5"/>
        <v>0.16996714952461581</v>
      </c>
      <c r="CE22" s="59">
        <f t="shared" si="5"/>
        <v>0.12146583182892727</v>
      </c>
      <c r="CF22" s="59">
        <f t="shared" si="5"/>
        <v>1.5975029714333292E-2</v>
      </c>
      <c r="CG22" s="59">
        <f t="shared" si="5"/>
        <v>0</v>
      </c>
      <c r="CH22" s="59">
        <f t="shared" si="5"/>
        <v>3.3560016532985661E-2</v>
      </c>
      <c r="CI22" s="122">
        <f t="shared" si="6"/>
        <v>1</v>
      </c>
      <c r="CK22" s="123" t="str">
        <f t="shared" si="7"/>
        <v>富田林市</v>
      </c>
      <c r="CL22" s="124">
        <f t="shared" ref="CL22:CL68" si="17">CN22+CP22+CR22</f>
        <v>80.174321475444572</v>
      </c>
      <c r="CM22" s="65">
        <f t="shared" ref="CM22:CM68" si="18">IF(IF(CL22=0,0,CW22/CL22)&gt;1,1,IF(CL22=0,0,CW22/CL22))</f>
        <v>8.698545708473461E-2</v>
      </c>
      <c r="CN22" s="66">
        <f t="shared" ref="CN22:CN68" si="19">BF22</f>
        <v>71.2194064418198</v>
      </c>
      <c r="CO22" s="65">
        <f t="shared" ref="CO22:CO68" si="20">IF(IF(CN22=0,0,CX22/CN22)&gt;1,1,IF(CN22=0,0,CX22/CN22))</f>
        <v>9.7922748144456465E-2</v>
      </c>
      <c r="CP22" s="66">
        <f t="shared" si="8"/>
        <v>2.542534296198208</v>
      </c>
      <c r="CQ22" s="65">
        <f t="shared" ref="CQ22:CQ68" si="21">IF(IF(CP22=0,0,CY22/CP22)&gt;1,1,IF(CP22=0,0,CY22/CP22))</f>
        <v>0</v>
      </c>
      <c r="CR22" s="66">
        <f t="shared" si="9"/>
        <v>6.4123807374265658</v>
      </c>
      <c r="CS22" s="65">
        <f t="shared" ref="CS22:CS68" si="22">IF(IF(CR22=0,0,CZ22/CR22)&gt;1,1,IF(CR22=0,0,CZ22/CR22))</f>
        <v>0</v>
      </c>
      <c r="CT22" s="66">
        <f t="shared" si="10"/>
        <v>81.560917703173246</v>
      </c>
      <c r="CU22" s="67">
        <f t="shared" ref="CU22:CU68" si="23">IF(IF(CT22=0,0,DA22/CT22)&gt;1,1,IF(CT22=0,0,DA22/CT22))</f>
        <v>0.46120128438104241</v>
      </c>
      <c r="CV22" s="16"/>
      <c r="CW22" s="959">
        <f t="shared" ref="CW22:CW68" si="24">SUM(CX22:CZ22)</f>
        <v>6.9740000000000002</v>
      </c>
      <c r="CX22" s="960">
        <f>VLOOKUP($AX22&amp;"_"&amp;$CW$14,データシート1!$A:$BT,MATCH($CW$12&amp;"_"&amp;CX$20,データシート1!$A$1:$BT$1,0),0)</f>
        <v>6.9740000000000002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37.616</v>
      </c>
      <c r="DB22" s="960">
        <f>VLOOKUP($AX22&amp;"_"&amp;$CW$14,データシート1!$A:$BT,MATCH($CW$12&amp;"_"&amp;DB$20,データシート1!$A$1:$BT$1,0),0)</f>
        <v>0</v>
      </c>
      <c r="DC22" s="960">
        <f>VLOOKUP($AX22&amp;"_"&amp;$CW$14,データシート1!$A:$BT,MATCH($CW$12&amp;"_"&amp;DC$20,データシート1!$A$1:$BT$1,0),0)</f>
        <v>0</v>
      </c>
      <c r="DD22" s="961">
        <f t="shared" si="11"/>
        <v>44.59</v>
      </c>
      <c r="DE22" s="16"/>
      <c r="DF22" s="125">
        <f>VLOOKUP($AX22&amp;"_"&amp;$DF$14,データシート1!$A:$BT,MATCH($DF$12&amp;"_"&amp;DF$20,データシート1!$A$1:$BT$1,0),0)</f>
        <v>2</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4</v>
      </c>
      <c r="DJ22" s="64">
        <f>VLOOKUP($AX22&amp;"_"&amp;$DF$14,データシート1!$A:$BT,MATCH($DF$12&amp;"_"&amp;DJ$20,データシート1!$A$1:$BT$1,0),0)</f>
        <v>0</v>
      </c>
      <c r="DK22" s="64">
        <f>VLOOKUP($AX22&amp;"_"&amp;$DF$14,データシート1!$A:$BT,MATCH($DF$12&amp;"_"&amp;DK$20,データシート1!$A$1:$BT$1,0),0)</f>
        <v>0</v>
      </c>
      <c r="DL22" s="68">
        <f t="shared" si="12"/>
        <v>6</v>
      </c>
      <c r="DM22" s="16"/>
      <c r="DN22" s="126">
        <f>IF($DD22=0,0,ROUND(CX22/$DD22,2))</f>
        <v>0.16</v>
      </c>
      <c r="DO22" s="127">
        <f>IF($DD22=0,0,ROUND(CY22/$DD22,2))</f>
        <v>0</v>
      </c>
      <c r="DP22" s="127">
        <f t="shared" si="13"/>
        <v>0</v>
      </c>
      <c r="DQ22" s="127">
        <f t="shared" si="13"/>
        <v>0.84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28219</v>
      </c>
      <c r="AY23" s="18" t="str">
        <f>IF(IFERROR(比較地域マスタ!$Z8,"")=0,"",IFERROR(比較地域マスタ!$Z8,""))</f>
        <v>三田市</v>
      </c>
      <c r="BB23" s="110" t="str">
        <f t="shared" si="0"/>
        <v>28219</v>
      </c>
      <c r="BC23" s="1031" t="str">
        <f t="shared" si="0"/>
        <v>三田市</v>
      </c>
      <c r="BD23" s="34">
        <f t="shared" si="14"/>
        <v>1196.4352995434317</v>
      </c>
      <c r="BE23" s="34">
        <f t="shared" si="15"/>
        <v>877.15338722007994</v>
      </c>
      <c r="BF23" s="34">
        <f>VLOOKUP($AX23&amp;"_"&amp;$BC$14,データシート1!$A:$BT,MATCH($BC$12&amp;"_"&amp;BF$20,データシート1!$A$1:$BT$1,0),0)</f>
        <v>864.19962105318189</v>
      </c>
      <c r="BG23" s="34">
        <f>VLOOKUP($AX23&amp;"_"&amp;$BC$14,データシート1!$A:$BT,MATCH($BC$12&amp;"_"&amp;BG$20,データシート1!$A$1:$BT$1,0),0)</f>
        <v>1.7599738094551205</v>
      </c>
      <c r="BH23" s="34">
        <f>VLOOKUP($AX23&amp;"_"&amp;$BC$14,データシート1!$A:$BT,MATCH($BC$12&amp;"_"&amp;BH$20,データシート1!$A$1:$BT$1,0),0)</f>
        <v>11.193792357442941</v>
      </c>
      <c r="BI23" s="34">
        <f>VLOOKUP($AX23&amp;"_"&amp;$BC$14,データシート1!$A:$BT,MATCH($BC$12&amp;"_"&amp;BI$20,データシート1!$A$1:$BT$1,0),0)</f>
        <v>94.648563822759684</v>
      </c>
      <c r="BJ23" s="34">
        <f>VLOOKUP($AX23&amp;"_"&amp;$BC$14,データシート1!$A:$BT,MATCH($BC$12&amp;"_"&amp;BJ$20,データシート1!$A$1:$BT$1,0),0)</f>
        <v>84.345771571643795</v>
      </c>
      <c r="BK23" s="34">
        <f t="shared" si="1"/>
        <v>124.41099698295076</v>
      </c>
      <c r="BL23" s="34">
        <f t="shared" si="2"/>
        <v>118.00616484988163</v>
      </c>
      <c r="BM23" s="34">
        <f>VLOOKUP($AX23&amp;"_"&amp;$BC$14,データシート1!$A:$BT,MATCH($BC$12&amp;"_"&amp;BM$20,データシート1!$A$1:$BT$1,0),0)</f>
        <v>76.572344357065234</v>
      </c>
      <c r="BN23" s="34">
        <f>VLOOKUP($AX23&amp;"_"&amp;$BC$14,データシート1!$A:$BT,MATCH($BC$12&amp;"_"&amp;BN$20,データシート1!$A$1:$BT$1,0),0)</f>
        <v>41.433820492816402</v>
      </c>
      <c r="BO23" s="34">
        <f>VLOOKUP($AX23&amp;"_"&amp;$BC$14,データシート1!$A:$BT,MATCH($BC$12&amp;"_"&amp;BO$20,データシート1!$A$1:$BT$1,0),0)</f>
        <v>6.4048321330691396</v>
      </c>
      <c r="BP23" s="34">
        <f>VLOOKUP($AX23&amp;"_"&amp;$BC$14,データシート1!$A:$BT,MATCH($BC$12&amp;"_"&amp;BP$20,データシート1!$A$1:$BT$1,0),0)</f>
        <v>0</v>
      </c>
      <c r="BQ23" s="34">
        <f>VLOOKUP($AX23&amp;"_"&amp;$BC$14,データシート1!$A:$BT,MATCH($BC$12&amp;"_"&amp;BQ$20,データシート1!$A$1:$BT$1,0),0)</f>
        <v>15.876579945997401</v>
      </c>
      <c r="BR23" s="35">
        <f t="shared" si="3"/>
        <v>1196.4352995434317</v>
      </c>
      <c r="BT23" s="121" t="str">
        <f t="shared" si="4"/>
        <v>三田市</v>
      </c>
      <c r="BU23" s="33">
        <f t="shared" ref="BU23:BU68" si="25">BD23</f>
        <v>1196.4352995434317</v>
      </c>
      <c r="BV23" s="59">
        <f t="shared" si="16"/>
        <v>0.73313900681032063</v>
      </c>
      <c r="BW23" s="59">
        <f t="shared" si="5"/>
        <v>0.72231203925775733</v>
      </c>
      <c r="BX23" s="59">
        <f t="shared" si="5"/>
        <v>1.4710146132655389E-3</v>
      </c>
      <c r="BY23" s="59">
        <f t="shared" si="5"/>
        <v>9.3559529392977393E-3</v>
      </c>
      <c r="BZ23" s="59">
        <f t="shared" si="5"/>
        <v>7.9108802505976086E-2</v>
      </c>
      <c r="CA23" s="59">
        <f t="shared" si="5"/>
        <v>7.0497561885570201E-2</v>
      </c>
      <c r="CB23" s="59">
        <f t="shared" si="5"/>
        <v>0.10398472615312077</v>
      </c>
      <c r="CC23" s="59">
        <f t="shared" si="5"/>
        <v>9.8631463728054189E-2</v>
      </c>
      <c r="CD23" s="59">
        <f t="shared" si="5"/>
        <v>6.4000405526555254E-2</v>
      </c>
      <c r="CE23" s="59">
        <f t="shared" si="5"/>
        <v>3.4631058201498942E-2</v>
      </c>
      <c r="CF23" s="59">
        <f t="shared" si="5"/>
        <v>5.3532624250665871E-3</v>
      </c>
      <c r="CG23" s="59">
        <f t="shared" si="5"/>
        <v>0</v>
      </c>
      <c r="CH23" s="59">
        <f t="shared" si="5"/>
        <v>1.3269902645012243E-2</v>
      </c>
      <c r="CI23" s="122">
        <f t="shared" si="6"/>
        <v>1</v>
      </c>
      <c r="CK23" s="123" t="str">
        <f t="shared" si="7"/>
        <v>三田市</v>
      </c>
      <c r="CL23" s="124">
        <f t="shared" si="17"/>
        <v>877.15338722007994</v>
      </c>
      <c r="CM23" s="65">
        <f t="shared" si="18"/>
        <v>6.4912250046084724E-2</v>
      </c>
      <c r="CN23" s="66">
        <f t="shared" si="19"/>
        <v>864.19962105318189</v>
      </c>
      <c r="CO23" s="65">
        <f t="shared" si="20"/>
        <v>6.5885240646843674E-2</v>
      </c>
      <c r="CP23" s="66">
        <f t="shared" si="8"/>
        <v>1.7599738094551205</v>
      </c>
      <c r="CQ23" s="65">
        <f t="shared" si="21"/>
        <v>0</v>
      </c>
      <c r="CR23" s="66">
        <f t="shared" si="9"/>
        <v>11.193792357442941</v>
      </c>
      <c r="CS23" s="65">
        <f t="shared" si="22"/>
        <v>0</v>
      </c>
      <c r="CT23" s="66">
        <f t="shared" si="10"/>
        <v>94.648563822759684</v>
      </c>
      <c r="CU23" s="67">
        <f t="shared" si="23"/>
        <v>0.65654456327901778</v>
      </c>
      <c r="CV23" s="16"/>
      <c r="CW23" s="959">
        <f t="shared" si="24"/>
        <v>56.938000000000002</v>
      </c>
      <c r="CX23" s="962">
        <f>VLOOKUP($AX23&amp;"_"&amp;$CW$14,データシート1!$A:$BT,MATCH($CW$12&amp;"_"&amp;CX$20,データシート1!$A$1:$BT$1,0),0)</f>
        <v>56.938000000000002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62.140999999999998</v>
      </c>
      <c r="DB23" s="962">
        <f>VLOOKUP($AX23&amp;"_"&amp;$CW$14,データシート1!$A:$BT,MATCH($CW$12&amp;"_"&amp;DB$20,データシート1!$A$1:$BT$1,0),0)</f>
        <v>0</v>
      </c>
      <c r="DC23" s="962">
        <f>VLOOKUP($AX23&amp;"_"&amp;$CW$14,データシート1!$A:$BT,MATCH($CW$12&amp;"_"&amp;DC$20,データシート1!$A$1:$BT$1,0),0)</f>
        <v>0</v>
      </c>
      <c r="DD23" s="961">
        <f t="shared" si="11"/>
        <v>119.07900000000001</v>
      </c>
      <c r="DE23" s="16"/>
      <c r="DF23" s="125">
        <f>VLOOKUP($AX23&amp;"_"&amp;$DF$14,データシート1!$A:$BT,MATCH($DF$12&amp;"_"&amp;DF$20,データシート1!$A$1:$BT$1,0),0)</f>
        <v>14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7</v>
      </c>
      <c r="DJ23" s="64">
        <f>VLOOKUP($AX23&amp;"_"&amp;$DF$14,データシート1!$A:$BT,MATCH($DF$12&amp;"_"&amp;DJ$20,データシート1!$A$1:$BT$1,0),0)</f>
        <v>0</v>
      </c>
      <c r="DK23" s="64">
        <f>VLOOKUP($AX23&amp;"_"&amp;$DF$14,データシート1!$A:$BT,MATCH($DF$12&amp;"_"&amp;DK$20,データシート1!$A$1:$BT$1,0),0)</f>
        <v>0</v>
      </c>
      <c r="DL23" s="68">
        <f t="shared" si="12"/>
        <v>21</v>
      </c>
      <c r="DM23" s="16"/>
      <c r="DN23" s="126">
        <f t="shared" ref="DN23:DN67" si="26">IF($DD23=0,0,ROUND(CX23/$DD23,2))</f>
        <v>0.48</v>
      </c>
      <c r="DO23" s="127">
        <f t="shared" ref="DO23:DO67" si="27">IF($DD23=0,0,ROUND(CY23/$DD23,2))</f>
        <v>0</v>
      </c>
      <c r="DP23" s="127">
        <f t="shared" si="13"/>
        <v>0</v>
      </c>
      <c r="DQ23" s="127">
        <f t="shared" si="13"/>
        <v>0.52</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40202</v>
      </c>
      <c r="AY24" s="18" t="str">
        <f>IF(IFERROR(比較地域マスタ!$Z9,"")=0,"",IFERROR(比較地域マスタ!$Z9,""))</f>
        <v>大牟田市</v>
      </c>
      <c r="BB24" s="110" t="str">
        <f t="shared" si="0"/>
        <v>40202</v>
      </c>
      <c r="BC24" s="1031" t="str">
        <f t="shared" si="0"/>
        <v>大牟田市</v>
      </c>
      <c r="BD24" s="34">
        <f t="shared" si="14"/>
        <v>915.49027129706406</v>
      </c>
      <c r="BE24" s="34">
        <f t="shared" si="15"/>
        <v>517.59287131948122</v>
      </c>
      <c r="BF24" s="34">
        <f>VLOOKUP($AX24&amp;"_"&amp;$BC$14,データシート1!$A:$BT,MATCH($BC$12&amp;"_"&amp;BF$20,データシート1!$A$1:$BT$1,0),0)</f>
        <v>506.77463134298966</v>
      </c>
      <c r="BG24" s="34">
        <f>VLOOKUP($AX24&amp;"_"&amp;$BC$14,データシート1!$A:$BT,MATCH($BC$12&amp;"_"&amp;BG$20,データシート1!$A$1:$BT$1,0),0)</f>
        <v>6.9540639547246883</v>
      </c>
      <c r="BH24" s="34">
        <f>VLOOKUP($AX24&amp;"_"&amp;$BC$14,データシート1!$A:$BT,MATCH($BC$12&amp;"_"&amp;BH$20,データシート1!$A$1:$BT$1,0),0)</f>
        <v>3.8641760217668408</v>
      </c>
      <c r="BI24" s="34">
        <f>VLOOKUP($AX24&amp;"_"&amp;$BC$14,データシート1!$A:$BT,MATCH($BC$12&amp;"_"&amp;BI$20,データシート1!$A$1:$BT$1,0),0)</f>
        <v>128.24027041853449</v>
      </c>
      <c r="BJ24" s="34">
        <f>VLOOKUP($AX24&amp;"_"&amp;$BC$14,データシート1!$A:$BT,MATCH($BC$12&amp;"_"&amp;BJ$20,データシート1!$A$1:$BT$1,0),0)</f>
        <v>101.28981814771555</v>
      </c>
      <c r="BK24" s="34">
        <f t="shared" si="1"/>
        <v>168.36731141133276</v>
      </c>
      <c r="BL24" s="34">
        <f t="shared" si="2"/>
        <v>157.82380303050854</v>
      </c>
      <c r="BM24" s="34">
        <f>VLOOKUP($AX24&amp;"_"&amp;$BC$14,データシート1!$A:$BT,MATCH($BC$12&amp;"_"&amp;BM$20,データシート1!$A$1:$BT$1,0),0)</f>
        <v>91.400514486737066</v>
      </c>
      <c r="BN24" s="34">
        <f>VLOOKUP($AX24&amp;"_"&amp;$BC$14,データシート1!$A:$BT,MATCH($BC$12&amp;"_"&amp;BN$20,データシート1!$A$1:$BT$1,0),0)</f>
        <v>66.423288543771491</v>
      </c>
      <c r="BO24" s="34">
        <f>VLOOKUP($AX24&amp;"_"&amp;$BC$14,データシート1!$A:$BT,MATCH($BC$12&amp;"_"&amp;BO$20,データシート1!$A$1:$BT$1,0),0)</f>
        <v>6.4381127842856802</v>
      </c>
      <c r="BP24" s="34">
        <f>VLOOKUP($AX24&amp;"_"&amp;$BC$14,データシート1!$A:$BT,MATCH($BC$12&amp;"_"&amp;BP$20,データシート1!$A$1:$BT$1,0),0)</f>
        <v>4.1053955965385409</v>
      </c>
      <c r="BQ24" s="34">
        <f>VLOOKUP($AX24&amp;"_"&amp;$BC$14,データシート1!$A:$BT,MATCH($BC$12&amp;"_"&amp;BQ$20,データシート1!$A$1:$BT$1,0),0)</f>
        <v>0</v>
      </c>
      <c r="BR24" s="35">
        <f t="shared" si="3"/>
        <v>915.49027129706406</v>
      </c>
      <c r="BT24" s="121" t="str">
        <f t="shared" si="4"/>
        <v>大牟田市</v>
      </c>
      <c r="BU24" s="33">
        <f t="shared" si="25"/>
        <v>915.49027129706406</v>
      </c>
      <c r="BV24" s="59">
        <f t="shared" si="16"/>
        <v>0.56537233387107122</v>
      </c>
      <c r="BW24" s="59">
        <f t="shared" si="5"/>
        <v>0.55355545245171511</v>
      </c>
      <c r="BX24" s="59">
        <f t="shared" si="5"/>
        <v>7.5959998404703851E-3</v>
      </c>
      <c r="BY24" s="59">
        <f t="shared" si="5"/>
        <v>4.2208815788856904E-3</v>
      </c>
      <c r="BZ24" s="59">
        <f t="shared" si="5"/>
        <v>0.14007824489149845</v>
      </c>
      <c r="CA24" s="59">
        <f t="shared" si="5"/>
        <v>0.11063997218037983</v>
      </c>
      <c r="CB24" s="59">
        <f t="shared" si="5"/>
        <v>0.18390944905705053</v>
      </c>
      <c r="CC24" s="59">
        <f t="shared" si="5"/>
        <v>0.17239265995356151</v>
      </c>
      <c r="CD24" s="59">
        <f t="shared" si="5"/>
        <v>9.9837778021650711E-2</v>
      </c>
      <c r="CE24" s="59">
        <f t="shared" si="5"/>
        <v>7.2554881931910828E-2</v>
      </c>
      <c r="CF24" s="59">
        <f t="shared" si="5"/>
        <v>7.0324207543616818E-3</v>
      </c>
      <c r="CG24" s="59">
        <f t="shared" si="5"/>
        <v>4.4843683491273241E-3</v>
      </c>
      <c r="CH24" s="59">
        <f t="shared" si="5"/>
        <v>0</v>
      </c>
      <c r="CI24" s="122">
        <f t="shared" si="6"/>
        <v>1</v>
      </c>
      <c r="CK24" s="123" t="str">
        <f t="shared" si="7"/>
        <v>大牟田市</v>
      </c>
      <c r="CL24" s="124">
        <f t="shared" si="17"/>
        <v>517.59287131948122</v>
      </c>
      <c r="CM24" s="65">
        <f t="shared" si="18"/>
        <v>1</v>
      </c>
      <c r="CN24" s="66">
        <f t="shared" si="19"/>
        <v>506.77463134298966</v>
      </c>
      <c r="CO24" s="65">
        <f t="shared" si="20"/>
        <v>1</v>
      </c>
      <c r="CP24" s="66">
        <f t="shared" si="8"/>
        <v>6.9540639547246883</v>
      </c>
      <c r="CQ24" s="65">
        <f t="shared" si="21"/>
        <v>0</v>
      </c>
      <c r="CR24" s="66">
        <f t="shared" si="9"/>
        <v>3.8641760217668408</v>
      </c>
      <c r="CS24" s="65">
        <f t="shared" si="22"/>
        <v>0</v>
      </c>
      <c r="CT24" s="66">
        <f t="shared" si="10"/>
        <v>128.24027041853449</v>
      </c>
      <c r="CU24" s="67">
        <f t="shared" si="23"/>
        <v>0.16844942645159827</v>
      </c>
      <c r="CV24" s="16"/>
      <c r="CW24" s="959">
        <f t="shared" si="24"/>
        <v>768.721</v>
      </c>
      <c r="CX24" s="962">
        <f>VLOOKUP($AX24&amp;"_"&amp;$CW$14,データシート1!$A:$BT,MATCH($CW$12&amp;"_"&amp;CX$20,データシート1!$A$1:$BT$1,0),0)</f>
        <v>768.721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21.602</v>
      </c>
      <c r="DB24" s="962">
        <f>VLOOKUP($AX24&amp;"_"&amp;$CW$14,データシート1!$A:$BT,MATCH($CW$12&amp;"_"&amp;DB$20,データシート1!$A$1:$BT$1,0),0)</f>
        <v>78.28</v>
      </c>
      <c r="DC24" s="962">
        <f>VLOOKUP($AX24&amp;"_"&amp;$CW$14,データシート1!$A:$BT,MATCH($CW$12&amp;"_"&amp;DC$20,データシート1!$A$1:$BT$1,0),0)</f>
        <v>0</v>
      </c>
      <c r="DD24" s="961">
        <f t="shared" si="11"/>
        <v>868.60299999999995</v>
      </c>
      <c r="DE24" s="16"/>
      <c r="DF24" s="125">
        <f>VLOOKUP($AX24&amp;"_"&amp;$DF$14,データシート1!$A:$BT,MATCH($DF$12&amp;"_"&amp;DF$20,データシート1!$A$1:$BT$1,0),0)</f>
        <v>17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4</v>
      </c>
      <c r="DJ24" s="64">
        <f>VLOOKUP($AX24&amp;"_"&amp;$DF$14,データシート1!$A:$BT,MATCH($DF$12&amp;"_"&amp;DJ$20,データシート1!$A$1:$BT$1,0),0)</f>
        <v>1</v>
      </c>
      <c r="DK24" s="64">
        <f>VLOOKUP($AX24&amp;"_"&amp;$DF$14,データシート1!$A:$BT,MATCH($DF$12&amp;"_"&amp;DK$20,データシート1!$A$1:$BT$1,0),0)</f>
        <v>0</v>
      </c>
      <c r="DL24" s="68">
        <f t="shared" si="12"/>
        <v>22</v>
      </c>
      <c r="DM24" s="16"/>
      <c r="DN24" s="126">
        <f t="shared" si="26"/>
        <v>0.89</v>
      </c>
      <c r="DO24" s="127">
        <f t="shared" si="27"/>
        <v>0</v>
      </c>
      <c r="DP24" s="127">
        <f t="shared" si="13"/>
        <v>0</v>
      </c>
      <c r="DQ24" s="127">
        <f t="shared" si="13"/>
        <v>0.02</v>
      </c>
      <c r="DR24" s="127">
        <f t="shared" si="13"/>
        <v>0.09</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40217</v>
      </c>
      <c r="AY25" s="18" t="str">
        <f>IF(IFERROR(比較地域マスタ!$Z10,"")=0,"",IFERROR(比較地域マスタ!$Z10,""))</f>
        <v>筑紫野市</v>
      </c>
      <c r="BB25" s="110" t="str">
        <f t="shared" si="0"/>
        <v>40217</v>
      </c>
      <c r="BC25" s="1031" t="str">
        <f t="shared" si="0"/>
        <v>筑紫野市</v>
      </c>
      <c r="BD25" s="34">
        <f t="shared" si="14"/>
        <v>373.75520497556107</v>
      </c>
      <c r="BE25" s="34">
        <f t="shared" si="15"/>
        <v>56.571734853340296</v>
      </c>
      <c r="BF25" s="34">
        <f>VLOOKUP($AX25&amp;"_"&amp;$BC$14,データシート1!$A:$BT,MATCH($BC$12&amp;"_"&amp;BF$20,データシート1!$A$1:$BT$1,0),0)</f>
        <v>49.146129524682244</v>
      </c>
      <c r="BG25" s="34">
        <f>VLOOKUP($AX25&amp;"_"&amp;$BC$14,データシート1!$A:$BT,MATCH($BC$12&amp;"_"&amp;BG$20,データシート1!$A$1:$BT$1,0),0)</f>
        <v>4.9525326747272738</v>
      </c>
      <c r="BH25" s="34">
        <f>VLOOKUP($AX25&amp;"_"&amp;$BC$14,データシート1!$A:$BT,MATCH($BC$12&amp;"_"&amp;BH$20,データシート1!$A$1:$BT$1,0),0)</f>
        <v>2.4730726539307781</v>
      </c>
      <c r="BI25" s="34">
        <f>VLOOKUP($AX25&amp;"_"&amp;$BC$14,データシート1!$A:$BT,MATCH($BC$12&amp;"_"&amp;BI$20,データシート1!$A$1:$BT$1,0),0)</f>
        <v>98.776844562412407</v>
      </c>
      <c r="BJ25" s="34">
        <f>VLOOKUP($AX25&amp;"_"&amp;$BC$14,データシート1!$A:$BT,MATCH($BC$12&amp;"_"&amp;BJ$20,データシート1!$A$1:$BT$1,0),0)</f>
        <v>84.512905457750307</v>
      </c>
      <c r="BK25" s="34">
        <f t="shared" si="1"/>
        <v>125.65189522722139</v>
      </c>
      <c r="BL25" s="34">
        <f t="shared" si="2"/>
        <v>119.48084507217158</v>
      </c>
      <c r="BM25" s="34">
        <f>VLOOKUP($AX25&amp;"_"&amp;$BC$14,データシート1!$A:$BT,MATCH($BC$12&amp;"_"&amp;BM$20,データシート1!$A$1:$BT$1,0),0)</f>
        <v>74.929149335362823</v>
      </c>
      <c r="BN25" s="34">
        <f>VLOOKUP($AX25&amp;"_"&amp;$BC$14,データシート1!$A:$BT,MATCH($BC$12&amp;"_"&amp;BN$20,データシート1!$A$1:$BT$1,0),0)</f>
        <v>44.551695736808753</v>
      </c>
      <c r="BO25" s="34">
        <f>VLOOKUP($AX25&amp;"_"&amp;$BC$14,データシート1!$A:$BT,MATCH($BC$12&amp;"_"&amp;BO$20,データシート1!$A$1:$BT$1,0),0)</f>
        <v>6.1710501550498096</v>
      </c>
      <c r="BP25" s="34">
        <f>VLOOKUP($AX25&amp;"_"&amp;$BC$14,データシート1!$A:$BT,MATCH($BC$12&amp;"_"&amp;BP$20,データシート1!$A$1:$BT$1,0),0)</f>
        <v>0</v>
      </c>
      <c r="BQ25" s="34">
        <f>VLOOKUP($AX25&amp;"_"&amp;$BC$14,データシート1!$A:$BT,MATCH($BC$12&amp;"_"&amp;BQ$20,データシート1!$A$1:$BT$1,0),0)</f>
        <v>8.2418248748366842</v>
      </c>
      <c r="BR25" s="35">
        <f t="shared" si="3"/>
        <v>373.75520497556107</v>
      </c>
      <c r="BT25" s="121" t="str">
        <f t="shared" si="4"/>
        <v>筑紫野市</v>
      </c>
      <c r="BU25" s="33">
        <f t="shared" si="25"/>
        <v>373.75520497556107</v>
      </c>
      <c r="BV25" s="59">
        <f t="shared" si="16"/>
        <v>0.15136039338111526</v>
      </c>
      <c r="BW25" s="59">
        <f t="shared" si="5"/>
        <v>0.13149282971964441</v>
      </c>
      <c r="BX25" s="59">
        <f t="shared" si="5"/>
        <v>1.3250739009911869E-2</v>
      </c>
      <c r="BY25" s="59">
        <f t="shared" si="5"/>
        <v>6.6168246515589963E-3</v>
      </c>
      <c r="BZ25" s="59">
        <f t="shared" si="5"/>
        <v>0.26428219125101193</v>
      </c>
      <c r="CA25" s="59">
        <f t="shared" si="5"/>
        <v>0.22611833717011753</v>
      </c>
      <c r="CB25" s="59">
        <f t="shared" si="5"/>
        <v>0.33618767994264442</v>
      </c>
      <c r="CC25" s="59">
        <f t="shared" si="5"/>
        <v>0.31967673889647674</v>
      </c>
      <c r="CD25" s="59">
        <f t="shared" si="5"/>
        <v>0.20047653741775248</v>
      </c>
      <c r="CE25" s="59">
        <f t="shared" si="5"/>
        <v>0.11920020147872423</v>
      </c>
      <c r="CF25" s="59">
        <f t="shared" si="5"/>
        <v>1.6510941046167689E-2</v>
      </c>
      <c r="CG25" s="59">
        <f t="shared" si="5"/>
        <v>0</v>
      </c>
      <c r="CH25" s="59">
        <f t="shared" si="5"/>
        <v>2.2051398255110845E-2</v>
      </c>
      <c r="CI25" s="122">
        <f t="shared" si="6"/>
        <v>1</v>
      </c>
      <c r="CK25" s="123" t="str">
        <f t="shared" si="7"/>
        <v>筑紫野市</v>
      </c>
      <c r="CL25" s="124">
        <f t="shared" si="17"/>
        <v>56.571734853340296</v>
      </c>
      <c r="CM25" s="65">
        <f t="shared" si="18"/>
        <v>0.15106483868941131</v>
      </c>
      <c r="CN25" s="66">
        <f t="shared" si="19"/>
        <v>49.146129524682244</v>
      </c>
      <c r="CO25" s="65">
        <f t="shared" si="20"/>
        <v>0.1738895836285137</v>
      </c>
      <c r="CP25" s="66">
        <f t="shared" si="8"/>
        <v>4.9525326747272738</v>
      </c>
      <c r="CQ25" s="65">
        <f t="shared" si="21"/>
        <v>0</v>
      </c>
      <c r="CR25" s="66">
        <f t="shared" si="9"/>
        <v>2.4730726539307781</v>
      </c>
      <c r="CS25" s="65">
        <f t="shared" si="22"/>
        <v>0</v>
      </c>
      <c r="CT25" s="66">
        <f t="shared" si="10"/>
        <v>98.776844562412407</v>
      </c>
      <c r="CU25" s="67">
        <f t="shared" si="23"/>
        <v>0.38944349933849021</v>
      </c>
      <c r="CV25" s="16"/>
      <c r="CW25" s="959">
        <f t="shared" si="24"/>
        <v>8.5459999999999994</v>
      </c>
      <c r="CX25" s="962">
        <f>VLOOKUP($AX25&amp;"_"&amp;$CW$14,データシート1!$A:$BT,MATCH($CW$12&amp;"_"&amp;CX$20,データシート1!$A$1:$BT$1,0),0)</f>
        <v>8.5459999999999994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38.468000000000004</v>
      </c>
      <c r="DB25" s="962">
        <f>VLOOKUP($AX25&amp;"_"&amp;$CW$14,データシート1!$A:$BT,MATCH($CW$12&amp;"_"&amp;DB$20,データシート1!$A$1:$BT$1,0),0)</f>
        <v>0</v>
      </c>
      <c r="DC25" s="962">
        <f>VLOOKUP($AX25&amp;"_"&amp;$CW$14,データシート1!$A:$BT,MATCH($CW$12&amp;"_"&amp;DC$20,データシート1!$A$1:$BT$1,0),0)</f>
        <v>0</v>
      </c>
      <c r="DD25" s="961">
        <f t="shared" si="11"/>
        <v>47.014000000000003</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0.18</v>
      </c>
      <c r="DO25" s="127">
        <f t="shared" si="27"/>
        <v>0</v>
      </c>
      <c r="DP25" s="127">
        <f t="shared" si="13"/>
        <v>0</v>
      </c>
      <c r="DQ25" s="127">
        <f t="shared" si="13"/>
        <v>0.82</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01203</v>
      </c>
      <c r="AY26" s="18" t="str">
        <f>IF(IFERROR(比較地域マスタ!$Z11,"")=0,"",IFERROR(比較地域マスタ!$Z11,""))</f>
        <v>小樽市</v>
      </c>
      <c r="BB26" s="110" t="str">
        <f t="shared" si="0"/>
        <v>01203</v>
      </c>
      <c r="BC26" s="1031" t="str">
        <f t="shared" si="0"/>
        <v>小樽市</v>
      </c>
      <c r="BD26" s="34">
        <f t="shared" si="14"/>
        <v>1095.5683864539335</v>
      </c>
      <c r="BE26" s="34">
        <f t="shared" si="15"/>
        <v>433.85415188698153</v>
      </c>
      <c r="BF26" s="34">
        <f>VLOOKUP($AX26&amp;"_"&amp;$BC$14,データシート1!$A:$BT,MATCH($BC$12&amp;"_"&amp;BF$20,データシート1!$A$1:$BT$1,0),0)</f>
        <v>420.71374192298401</v>
      </c>
      <c r="BG26" s="34">
        <f>VLOOKUP($AX26&amp;"_"&amp;$BC$14,データシート1!$A:$BT,MATCH($BC$12&amp;"_"&amp;BG$20,データシート1!$A$1:$BT$1,0),0)</f>
        <v>6.7553492477470591</v>
      </c>
      <c r="BH26" s="34">
        <f>VLOOKUP($AX26&amp;"_"&amp;$BC$14,データシート1!$A:$BT,MATCH($BC$12&amp;"_"&amp;BH$20,データシート1!$A$1:$BT$1,0),0)</f>
        <v>6.385060716250468</v>
      </c>
      <c r="BI26" s="34">
        <f>VLOOKUP($AX26&amp;"_"&amp;$BC$14,データシート1!$A:$BT,MATCH($BC$12&amp;"_"&amp;BI$20,データシート1!$A$1:$BT$1,0),0)</f>
        <v>189.79451397763239</v>
      </c>
      <c r="BJ26" s="34">
        <f>VLOOKUP($AX26&amp;"_"&amp;$BC$14,データシート1!$A:$BT,MATCH($BC$12&amp;"_"&amp;BJ$20,データシート1!$A$1:$BT$1,0),0)</f>
        <v>271.98569888025526</v>
      </c>
      <c r="BK26" s="34">
        <f t="shared" si="1"/>
        <v>190.9893771277352</v>
      </c>
      <c r="BL26" s="34">
        <f t="shared" si="2"/>
        <v>125.35474085519532</v>
      </c>
      <c r="BM26" s="34">
        <f>VLOOKUP($AX26&amp;"_"&amp;$BC$14,データシート1!$A:$BT,MATCH($BC$12&amp;"_"&amp;BM$20,データシート1!$A$1:$BT$1,0),0)</f>
        <v>68.001634839401575</v>
      </c>
      <c r="BN26" s="34">
        <f>VLOOKUP($AX26&amp;"_"&amp;$BC$14,データシート1!$A:$BT,MATCH($BC$12&amp;"_"&amp;BN$20,データシート1!$A$1:$BT$1,0),0)</f>
        <v>57.353106015793742</v>
      </c>
      <c r="BO26" s="34">
        <f>VLOOKUP($AX26&amp;"_"&amp;$BC$14,データシート1!$A:$BT,MATCH($BC$12&amp;"_"&amp;BO$20,データシート1!$A$1:$BT$1,0),0)</f>
        <v>6.4474547214692697</v>
      </c>
      <c r="BP26" s="34">
        <f>VLOOKUP($AX26&amp;"_"&amp;$BC$14,データシート1!$A:$BT,MATCH($BC$12&amp;"_"&amp;BP$20,データシート1!$A$1:$BT$1,0),0)</f>
        <v>59.187181551070616</v>
      </c>
      <c r="BQ26" s="34">
        <f>VLOOKUP($AX26&amp;"_"&amp;$BC$14,データシート1!$A:$BT,MATCH($BC$12&amp;"_"&amp;BQ$20,データシート1!$A$1:$BT$1,0),0)</f>
        <v>8.9446445813292694</v>
      </c>
      <c r="BR26" s="35">
        <f t="shared" si="3"/>
        <v>1095.5683864539335</v>
      </c>
      <c r="BT26" s="121" t="str">
        <f t="shared" si="4"/>
        <v>小樽市</v>
      </c>
      <c r="BU26" s="33">
        <f t="shared" si="25"/>
        <v>1095.5683864539335</v>
      </c>
      <c r="BV26" s="59">
        <f t="shared" si="16"/>
        <v>0.39600827958467588</v>
      </c>
      <c r="BW26" s="59">
        <f t="shared" si="5"/>
        <v>0.38401413104363447</v>
      </c>
      <c r="BX26" s="59">
        <f t="shared" si="5"/>
        <v>6.166068071398397E-3</v>
      </c>
      <c r="BY26" s="59">
        <f t="shared" si="5"/>
        <v>5.8280804696430035E-3</v>
      </c>
      <c r="BZ26" s="59">
        <f t="shared" si="5"/>
        <v>0.17323839965111376</v>
      </c>
      <c r="CA26" s="59">
        <f t="shared" si="5"/>
        <v>0.24825990074485571</v>
      </c>
      <c r="CB26" s="59">
        <f t="shared" si="5"/>
        <v>0.17432903275524181</v>
      </c>
      <c r="CC26" s="59">
        <f t="shared" si="5"/>
        <v>0.11441982299337389</v>
      </c>
      <c r="CD26" s="59">
        <f t="shared" si="5"/>
        <v>6.2069730817539352E-2</v>
      </c>
      <c r="CE26" s="59">
        <f t="shared" si="5"/>
        <v>5.2350092175834542E-2</v>
      </c>
      <c r="CF26" s="59">
        <f t="shared" si="5"/>
        <v>5.885031734383997E-3</v>
      </c>
      <c r="CG26" s="59">
        <f t="shared" si="5"/>
        <v>5.4024178027483931E-2</v>
      </c>
      <c r="CH26" s="59">
        <f t="shared" si="5"/>
        <v>8.1643872641129506E-3</v>
      </c>
      <c r="CI26" s="122">
        <f t="shared" si="6"/>
        <v>1</v>
      </c>
      <c r="CK26" s="123" t="str">
        <f t="shared" si="7"/>
        <v>小樽市</v>
      </c>
      <c r="CL26" s="124">
        <f t="shared" si="17"/>
        <v>433.85415188698153</v>
      </c>
      <c r="CM26" s="65">
        <f t="shared" si="18"/>
        <v>0.11091976368255657</v>
      </c>
      <c r="CN26" s="66">
        <f t="shared" si="19"/>
        <v>420.71374192298401</v>
      </c>
      <c r="CO26" s="65">
        <f t="shared" si="20"/>
        <v>0.11438418859351024</v>
      </c>
      <c r="CP26" s="66">
        <f t="shared" si="8"/>
        <v>6.7553492477470591</v>
      </c>
      <c r="CQ26" s="65">
        <f t="shared" si="21"/>
        <v>0</v>
      </c>
      <c r="CR26" s="66">
        <f t="shared" si="9"/>
        <v>6.385060716250468</v>
      </c>
      <c r="CS26" s="65">
        <f t="shared" si="22"/>
        <v>0</v>
      </c>
      <c r="CT26" s="66">
        <f t="shared" si="10"/>
        <v>189.79451397763239</v>
      </c>
      <c r="CU26" s="67">
        <f t="shared" si="23"/>
        <v>0.26060289606594772</v>
      </c>
      <c r="CV26" s="16"/>
      <c r="CW26" s="959">
        <f t="shared" si="24"/>
        <v>48.122999999999998</v>
      </c>
      <c r="CX26" s="962">
        <f>VLOOKUP($AX26&amp;"_"&amp;$CW$14,データシート1!$A:$BT,MATCH($CW$12&amp;"_"&amp;CX$20,データシート1!$A$1:$BT$1,0),0)</f>
        <v>48.122999999999998</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49.460999999999999</v>
      </c>
      <c r="DB26" s="962">
        <f>VLOOKUP($AX26&amp;"_"&amp;$CW$14,データシート1!$A:$BT,MATCH($CW$12&amp;"_"&amp;DB$20,データシート1!$A$1:$BT$1,0),0)</f>
        <v>20.984000000000002</v>
      </c>
      <c r="DC26" s="962">
        <f>VLOOKUP($AX26&amp;"_"&amp;$CW$14,データシート1!$A:$BT,MATCH($CW$12&amp;"_"&amp;DC$20,データシート1!$A$1:$BT$1,0),0)</f>
        <v>0</v>
      </c>
      <c r="DD26" s="961">
        <f t="shared" si="11"/>
        <v>118.56800000000001</v>
      </c>
      <c r="DE26" s="16"/>
      <c r="DF26" s="125">
        <f>VLOOKUP($AX26&amp;"_"&amp;$DF$14,データシート1!$A:$BT,MATCH($DF$12&amp;"_"&amp;DF$20,データシート1!$A$1:$BT$1,0),0)</f>
        <v>10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8</v>
      </c>
      <c r="DJ26" s="64">
        <f>VLOOKUP($AX26&amp;"_"&amp;$DF$14,データシート1!$A:$BT,MATCH($DF$12&amp;"_"&amp;DJ$20,データシート1!$A$1:$BT$1,0),0)</f>
        <v>1</v>
      </c>
      <c r="DK26" s="64">
        <f>VLOOKUP($AX26&amp;"_"&amp;$DF$14,データシート1!$A:$BT,MATCH($DF$12&amp;"_"&amp;DK$20,データシート1!$A$1:$BT$1,0),0)</f>
        <v>0</v>
      </c>
      <c r="DL26" s="68">
        <f t="shared" si="12"/>
        <v>19</v>
      </c>
      <c r="DM26" s="16"/>
      <c r="DN26" s="126">
        <f t="shared" si="26"/>
        <v>0.41</v>
      </c>
      <c r="DO26" s="127">
        <f t="shared" si="27"/>
        <v>0</v>
      </c>
      <c r="DP26" s="127">
        <f t="shared" si="13"/>
        <v>0</v>
      </c>
      <c r="DQ26" s="127">
        <f t="shared" si="13"/>
        <v>0.42</v>
      </c>
      <c r="DR26" s="127">
        <f t="shared" si="13"/>
        <v>0.18</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21204</v>
      </c>
      <c r="AY27" s="18" t="str">
        <f>IF(IFERROR(比較地域マスタ!$Z12,"")=0,"",IFERROR(比較地域マスタ!$Z12,""))</f>
        <v>多治見市</v>
      </c>
      <c r="BB27" s="110" t="str">
        <f t="shared" si="0"/>
        <v>21204</v>
      </c>
      <c r="BC27" s="1031" t="str">
        <f t="shared" si="0"/>
        <v>多治見市</v>
      </c>
      <c r="BD27" s="34">
        <f t="shared" si="14"/>
        <v>587.90743357436963</v>
      </c>
      <c r="BE27" s="34">
        <f t="shared" si="15"/>
        <v>107.89838012005795</v>
      </c>
      <c r="BF27" s="34">
        <f>VLOOKUP($AX27&amp;"_"&amp;$BC$14,データシート1!$A:$BT,MATCH($BC$12&amp;"_"&amp;BF$20,データシート1!$A$1:$BT$1,0),0)</f>
        <v>99.309943417394308</v>
      </c>
      <c r="BG27" s="34">
        <f>VLOOKUP($AX27&amp;"_"&amp;$BC$14,データシート1!$A:$BT,MATCH($BC$12&amp;"_"&amp;BG$20,データシート1!$A$1:$BT$1,0),0)</f>
        <v>7.0133024878238066</v>
      </c>
      <c r="BH27" s="34">
        <f>VLOOKUP($AX27&amp;"_"&amp;$BC$14,データシート1!$A:$BT,MATCH($BC$12&amp;"_"&amp;BH$20,データシート1!$A$1:$BT$1,0),0)</f>
        <v>1.5751342148398331</v>
      </c>
      <c r="BI27" s="34">
        <f>VLOOKUP($AX27&amp;"_"&amp;$BC$14,データシート1!$A:$BT,MATCH($BC$12&amp;"_"&amp;BI$20,データシート1!$A$1:$BT$1,0),0)</f>
        <v>145.00755850743849</v>
      </c>
      <c r="BJ27" s="34">
        <f>VLOOKUP($AX27&amp;"_"&amp;$BC$14,データシート1!$A:$BT,MATCH($BC$12&amp;"_"&amp;BJ$20,データシート1!$A$1:$BT$1,0),0)</f>
        <v>149.11584408216055</v>
      </c>
      <c r="BK27" s="34">
        <f t="shared" si="1"/>
        <v>163.79618018871264</v>
      </c>
      <c r="BL27" s="34">
        <f t="shared" si="2"/>
        <v>157.48114742682074</v>
      </c>
      <c r="BM27" s="34">
        <f>VLOOKUP($AX27&amp;"_"&amp;$BC$14,データシート1!$A:$BT,MATCH($BC$12&amp;"_"&amp;BM$20,データシート1!$A$1:$BT$1,0),0)</f>
        <v>96.573384836281619</v>
      </c>
      <c r="BN27" s="34">
        <f>VLOOKUP($AX27&amp;"_"&amp;$BC$14,データシート1!$A:$BT,MATCH($BC$12&amp;"_"&amp;BN$20,データシート1!$A$1:$BT$1,0),0)</f>
        <v>60.907762590539122</v>
      </c>
      <c r="BO27" s="34">
        <f>VLOOKUP($AX27&amp;"_"&amp;$BC$14,データシート1!$A:$BT,MATCH($BC$12&amp;"_"&amp;BO$20,データシート1!$A$1:$BT$1,0),0)</f>
        <v>6.3150327618918896</v>
      </c>
      <c r="BP27" s="34">
        <f>VLOOKUP($AX27&amp;"_"&amp;$BC$14,データシート1!$A:$BT,MATCH($BC$12&amp;"_"&amp;BP$20,データシート1!$A$1:$BT$1,0),0)</f>
        <v>0</v>
      </c>
      <c r="BQ27" s="34">
        <f>VLOOKUP($AX27&amp;"_"&amp;$BC$14,データシート1!$A:$BT,MATCH($BC$12&amp;"_"&amp;BQ$20,データシート1!$A$1:$BT$1,0),0)</f>
        <v>22.089470676000001</v>
      </c>
      <c r="BR27" s="35">
        <f t="shared" si="3"/>
        <v>587.90743357436963</v>
      </c>
      <c r="BT27" s="121" t="str">
        <f t="shared" si="4"/>
        <v>多治見市</v>
      </c>
      <c r="BU27" s="33">
        <f t="shared" si="25"/>
        <v>587.90743357436963</v>
      </c>
      <c r="BV27" s="59">
        <f t="shared" si="16"/>
        <v>0.18352953876438599</v>
      </c>
      <c r="BW27" s="59">
        <f t="shared" si="5"/>
        <v>0.1689210541421598</v>
      </c>
      <c r="BX27" s="59">
        <f t="shared" si="5"/>
        <v>1.1929263158290432E-2</v>
      </c>
      <c r="BY27" s="59">
        <f t="shared" si="5"/>
        <v>2.6792214639357512E-3</v>
      </c>
      <c r="BZ27" s="59">
        <f t="shared" si="5"/>
        <v>0.24665032320788846</v>
      </c>
      <c r="CA27" s="59">
        <f t="shared" si="5"/>
        <v>0.25363830352605599</v>
      </c>
      <c r="CB27" s="59">
        <f t="shared" si="5"/>
        <v>0.27860879253194987</v>
      </c>
      <c r="CC27" s="59">
        <f t="shared" si="5"/>
        <v>0.26786724989912813</v>
      </c>
      <c r="CD27" s="59">
        <f t="shared" si="5"/>
        <v>0.16426631017256085</v>
      </c>
      <c r="CE27" s="59">
        <f t="shared" si="5"/>
        <v>0.10360093972656727</v>
      </c>
      <c r="CF27" s="59">
        <f t="shared" si="5"/>
        <v>1.0741542632821711E-2</v>
      </c>
      <c r="CG27" s="59">
        <f t="shared" si="5"/>
        <v>0</v>
      </c>
      <c r="CH27" s="59">
        <f t="shared" si="5"/>
        <v>3.7573041969719723E-2</v>
      </c>
      <c r="CI27" s="122">
        <f t="shared" si="6"/>
        <v>1</v>
      </c>
      <c r="CK27" s="123" t="str">
        <f t="shared" si="7"/>
        <v>多治見市</v>
      </c>
      <c r="CL27" s="124">
        <f t="shared" si="17"/>
        <v>107.89838012005795</v>
      </c>
      <c r="CM27" s="65">
        <f t="shared" si="18"/>
        <v>0.76126258715473183</v>
      </c>
      <c r="CN27" s="66">
        <f t="shared" si="19"/>
        <v>99.309943417394308</v>
      </c>
      <c r="CO27" s="65">
        <f t="shared" si="20"/>
        <v>0.82709744033157118</v>
      </c>
      <c r="CP27" s="66">
        <f t="shared" si="8"/>
        <v>7.0133024878238066</v>
      </c>
      <c r="CQ27" s="65">
        <f t="shared" si="21"/>
        <v>0</v>
      </c>
      <c r="CR27" s="66">
        <f t="shared" si="9"/>
        <v>1.5751342148398331</v>
      </c>
      <c r="CS27" s="65">
        <f t="shared" si="22"/>
        <v>0</v>
      </c>
      <c r="CT27" s="66">
        <f t="shared" si="10"/>
        <v>145.00755850743849</v>
      </c>
      <c r="CU27" s="67">
        <f t="shared" si="23"/>
        <v>0.27975093448607424</v>
      </c>
      <c r="CV27" s="16"/>
      <c r="CW27" s="959">
        <f t="shared" si="24"/>
        <v>82.138999999999996</v>
      </c>
      <c r="CX27" s="962">
        <f>VLOOKUP($AX27&amp;"_"&amp;$CW$14,データシート1!$A:$BT,MATCH($CW$12&amp;"_"&amp;CX$20,データシート1!$A$1:$BT$1,0),0)</f>
        <v>82.138999999999996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40.566000000000003</v>
      </c>
      <c r="DB27" s="962">
        <f>VLOOKUP($AX27&amp;"_"&amp;$CW$14,データシート1!$A:$BT,MATCH($CW$12&amp;"_"&amp;DB$20,データシート1!$A$1:$BT$1,0),0)</f>
        <v>0</v>
      </c>
      <c r="DC27" s="962">
        <f>VLOOKUP($AX27&amp;"_"&amp;$CW$14,データシート1!$A:$BT,MATCH($CW$12&amp;"_"&amp;DC$20,データシート1!$A$1:$BT$1,0),0)</f>
        <v>0</v>
      </c>
      <c r="DD27" s="961">
        <f t="shared" si="11"/>
        <v>122.705</v>
      </c>
      <c r="DE27" s="16"/>
      <c r="DF27" s="125">
        <f>VLOOKUP($AX27&amp;"_"&amp;$DF$14,データシート1!$A:$BT,MATCH($DF$12&amp;"_"&amp;DF$20,データシート1!$A$1:$BT$1,0),0)</f>
        <v>12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15</v>
      </c>
      <c r="DM27" s="16"/>
      <c r="DN27" s="126">
        <f t="shared" si="26"/>
        <v>0.67</v>
      </c>
      <c r="DO27" s="127">
        <f t="shared" si="27"/>
        <v>0</v>
      </c>
      <c r="DP27" s="127">
        <f t="shared" si="13"/>
        <v>0</v>
      </c>
      <c r="DQ27" s="127">
        <f t="shared" si="13"/>
        <v>0.33</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22206</v>
      </c>
      <c r="AY28" s="18" t="str">
        <f>IF(IFERROR(比較地域マスタ!$Z13,"")=0,"",IFERROR(比較地域マスタ!$Z13,""))</f>
        <v>三島市</v>
      </c>
      <c r="BB28" s="110" t="str">
        <f t="shared" si="0"/>
        <v>22206</v>
      </c>
      <c r="BC28" s="1031" t="str">
        <f t="shared" si="0"/>
        <v>三島市</v>
      </c>
      <c r="BD28" s="34">
        <f t="shared" si="14"/>
        <v>550.79816825246928</v>
      </c>
      <c r="BE28" s="34">
        <f t="shared" si="15"/>
        <v>119.9842559157221</v>
      </c>
      <c r="BF28" s="34">
        <f>VLOOKUP($AX28&amp;"_"&amp;$BC$14,データシート1!$A:$BT,MATCH($BC$12&amp;"_"&amp;BF$20,データシート1!$A$1:$BT$1,0),0)</f>
        <v>107.29923061151327</v>
      </c>
      <c r="BG28" s="34">
        <f>VLOOKUP($AX28&amp;"_"&amp;$BC$14,データシート1!$A:$BT,MATCH($BC$12&amp;"_"&amp;BG$20,データシート1!$A$1:$BT$1,0),0)</f>
        <v>6.992293430030049</v>
      </c>
      <c r="BH28" s="34">
        <f>VLOOKUP($AX28&amp;"_"&amp;$BC$14,データシート1!$A:$BT,MATCH($BC$12&amp;"_"&amp;BH$20,データシート1!$A$1:$BT$1,0),0)</f>
        <v>5.6927318741787909</v>
      </c>
      <c r="BI28" s="34">
        <f>VLOOKUP($AX28&amp;"_"&amp;$BC$14,データシート1!$A:$BT,MATCH($BC$12&amp;"_"&amp;BI$20,データシート1!$A$1:$BT$1,0),0)</f>
        <v>140.56329139762238</v>
      </c>
      <c r="BJ28" s="34">
        <f>VLOOKUP($AX28&amp;"_"&amp;$BC$14,データシート1!$A:$BT,MATCH($BC$12&amp;"_"&amp;BJ$20,データシート1!$A$1:$BT$1,0),0)</f>
        <v>135.17361144174677</v>
      </c>
      <c r="BK28" s="34">
        <f t="shared" si="1"/>
        <v>144.66682428077809</v>
      </c>
      <c r="BL28" s="34">
        <f t="shared" si="2"/>
        <v>138.34058119426589</v>
      </c>
      <c r="BM28" s="34">
        <f>VLOOKUP($AX28&amp;"_"&amp;$BC$14,データシート1!$A:$BT,MATCH($BC$12&amp;"_"&amp;BM$20,データシート1!$A$1:$BT$1,0),0)</f>
        <v>85.564385931575671</v>
      </c>
      <c r="BN28" s="34">
        <f>VLOOKUP($AX28&amp;"_"&amp;$BC$14,データシート1!$A:$BT,MATCH($BC$12&amp;"_"&amp;BN$20,データシート1!$A$1:$BT$1,0),0)</f>
        <v>52.776195262690209</v>
      </c>
      <c r="BO28" s="34">
        <f>VLOOKUP($AX28&amp;"_"&amp;$BC$14,データシート1!$A:$BT,MATCH($BC$12&amp;"_"&amp;BO$20,データシート1!$A$1:$BT$1,0),0)</f>
        <v>6.3262430865121901</v>
      </c>
      <c r="BP28" s="34">
        <f>VLOOKUP($AX28&amp;"_"&amp;$BC$14,データシート1!$A:$BT,MATCH($BC$12&amp;"_"&amp;BP$20,データシート1!$A$1:$BT$1,0),0)</f>
        <v>0</v>
      </c>
      <c r="BQ28" s="34">
        <f>VLOOKUP($AX28&amp;"_"&amp;$BC$14,データシート1!$A:$BT,MATCH($BC$12&amp;"_"&amp;BQ$20,データシート1!$A$1:$BT$1,0),0)</f>
        <v>10.4101852166</v>
      </c>
      <c r="BR28" s="35">
        <f t="shared" si="3"/>
        <v>550.79816825246928</v>
      </c>
      <c r="BT28" s="121" t="str">
        <f t="shared" si="4"/>
        <v>三島市</v>
      </c>
      <c r="BU28" s="33">
        <f t="shared" si="25"/>
        <v>550.79816825246928</v>
      </c>
      <c r="BV28" s="59">
        <f t="shared" si="16"/>
        <v>0.21783706415800014</v>
      </c>
      <c r="BW28" s="59">
        <f t="shared" si="5"/>
        <v>0.19480680364632319</v>
      </c>
      <c r="BX28" s="59">
        <f t="shared" si="5"/>
        <v>1.2694837842715904E-2</v>
      </c>
      <c r="BY28" s="59">
        <f t="shared" si="5"/>
        <v>1.0335422668961045E-2</v>
      </c>
      <c r="BZ28" s="59">
        <f t="shared" si="5"/>
        <v>0.25519927171070839</v>
      </c>
      <c r="CA28" s="59">
        <f t="shared" si="5"/>
        <v>0.24541405406378777</v>
      </c>
      <c r="CB28" s="59">
        <f t="shared" si="5"/>
        <v>0.26264942880940589</v>
      </c>
      <c r="CC28" s="59">
        <f t="shared" si="5"/>
        <v>0.25116383671569281</v>
      </c>
      <c r="CD28" s="59">
        <f t="shared" si="5"/>
        <v>0.15534617009175589</v>
      </c>
      <c r="CE28" s="59">
        <f t="shared" si="5"/>
        <v>9.5817666623936898E-2</v>
      </c>
      <c r="CF28" s="59">
        <f t="shared" si="5"/>
        <v>1.1485592093713047E-2</v>
      </c>
      <c r="CG28" s="59">
        <f t="shared" si="5"/>
        <v>0</v>
      </c>
      <c r="CH28" s="59">
        <f t="shared" si="5"/>
        <v>1.8900181258097948E-2</v>
      </c>
      <c r="CI28" s="122">
        <f t="shared" si="6"/>
        <v>1</v>
      </c>
      <c r="CK28" s="123" t="str">
        <f t="shared" si="7"/>
        <v>三島市</v>
      </c>
      <c r="CL28" s="124">
        <f t="shared" si="17"/>
        <v>119.9842559157221</v>
      </c>
      <c r="CM28" s="65">
        <f t="shared" si="18"/>
        <v>1</v>
      </c>
      <c r="CN28" s="66">
        <f t="shared" si="19"/>
        <v>107.29923061151327</v>
      </c>
      <c r="CO28" s="65">
        <f t="shared" si="20"/>
        <v>1</v>
      </c>
      <c r="CP28" s="66">
        <f t="shared" si="8"/>
        <v>6.992293430030049</v>
      </c>
      <c r="CQ28" s="65">
        <f t="shared" si="21"/>
        <v>0</v>
      </c>
      <c r="CR28" s="66">
        <f t="shared" si="9"/>
        <v>5.6927318741787909</v>
      </c>
      <c r="CS28" s="65">
        <f t="shared" si="22"/>
        <v>0</v>
      </c>
      <c r="CT28" s="66">
        <f t="shared" si="10"/>
        <v>140.56329139762238</v>
      </c>
      <c r="CU28" s="67">
        <f t="shared" si="23"/>
        <v>0.16624539570503591</v>
      </c>
      <c r="CV28" s="16"/>
      <c r="CW28" s="959">
        <f t="shared" si="24"/>
        <v>177.50399999999999</v>
      </c>
      <c r="CX28" s="962">
        <f>VLOOKUP($AX28&amp;"_"&amp;$CW$14,データシート1!$A:$BT,MATCH($CW$12&amp;"_"&amp;CX$20,データシート1!$A$1:$BT$1,0),0)</f>
        <v>177.50399999999999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23.368000000000002</v>
      </c>
      <c r="DB28" s="962">
        <f>VLOOKUP($AX28&amp;"_"&amp;$CW$14,データシート1!$A:$BT,MATCH($CW$12&amp;"_"&amp;DB$20,データシート1!$A$1:$BT$1,0),0)</f>
        <v>0</v>
      </c>
      <c r="DC28" s="962">
        <f>VLOOKUP($AX28&amp;"_"&amp;$CW$14,データシート1!$A:$BT,MATCH($CW$12&amp;"_"&amp;DC$20,データシート1!$A$1:$BT$1,0),0)</f>
        <v>0</v>
      </c>
      <c r="DD28" s="961">
        <f t="shared" si="11"/>
        <v>200.87199999999999</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11</v>
      </c>
      <c r="DM28" s="16"/>
      <c r="DN28" s="126">
        <f t="shared" si="26"/>
        <v>0.88</v>
      </c>
      <c r="DO28" s="127">
        <f t="shared" si="27"/>
        <v>0</v>
      </c>
      <c r="DP28" s="127">
        <f t="shared" si="13"/>
        <v>0</v>
      </c>
      <c r="DQ28" s="127">
        <f t="shared" si="13"/>
        <v>0.12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17203</v>
      </c>
      <c r="AY29" s="18" t="str">
        <f>IF(IFERROR(比較地域マスタ!$Z14,"")=0,"",IFERROR(比較地域マスタ!$Z14,""))</f>
        <v>小松市</v>
      </c>
      <c r="BB29" s="110" t="str">
        <f t="shared" si="0"/>
        <v>17203</v>
      </c>
      <c r="BC29" s="1031" t="str">
        <f t="shared" si="0"/>
        <v>小松市</v>
      </c>
      <c r="BD29" s="34">
        <f t="shared" si="14"/>
        <v>974.66669980365032</v>
      </c>
      <c r="BE29" s="34">
        <f t="shared" si="15"/>
        <v>466.86629553439889</v>
      </c>
      <c r="BF29" s="34">
        <f>VLOOKUP($AX29&amp;"_"&amp;$BC$14,データシート1!$A:$BT,MATCH($BC$12&amp;"_"&amp;BF$20,データシート1!$A$1:$BT$1,0),0)</f>
        <v>442.34917205262195</v>
      </c>
      <c r="BG29" s="34">
        <f>VLOOKUP($AX29&amp;"_"&amp;$BC$14,データシート1!$A:$BT,MATCH($BC$12&amp;"_"&amp;BG$20,データシート1!$A$1:$BT$1,0),0)</f>
        <v>6.2149901855728515</v>
      </c>
      <c r="BH29" s="34">
        <f>VLOOKUP($AX29&amp;"_"&amp;$BC$14,データシート1!$A:$BT,MATCH($BC$12&amp;"_"&amp;BH$20,データシート1!$A$1:$BT$1,0),0)</f>
        <v>18.302133296204104</v>
      </c>
      <c r="BI29" s="34">
        <f>VLOOKUP($AX29&amp;"_"&amp;$BC$14,データシート1!$A:$BT,MATCH($BC$12&amp;"_"&amp;BI$20,データシート1!$A$1:$BT$1,0),0)</f>
        <v>156.35489224492409</v>
      </c>
      <c r="BJ29" s="34">
        <f>VLOOKUP($AX29&amp;"_"&amp;$BC$14,データシート1!$A:$BT,MATCH($BC$12&amp;"_"&amp;BJ$20,データシート1!$A$1:$BT$1,0),0)</f>
        <v>167.95143762450022</v>
      </c>
      <c r="BK29" s="34">
        <f t="shared" si="1"/>
        <v>174.76126157306729</v>
      </c>
      <c r="BL29" s="34">
        <f t="shared" si="2"/>
        <v>168.52102269575153</v>
      </c>
      <c r="BM29" s="34">
        <f>VLOOKUP($AX29&amp;"_"&amp;$BC$14,データシート1!$A:$BT,MATCH($BC$12&amp;"_"&amp;BM$20,データシート1!$A$1:$BT$1,0),0)</f>
        <v>100.41566136759073</v>
      </c>
      <c r="BN29" s="34">
        <f>VLOOKUP($AX29&amp;"_"&amp;$BC$14,データシート1!$A:$BT,MATCH($BC$12&amp;"_"&amp;BN$20,データシート1!$A$1:$BT$1,0),0)</f>
        <v>68.105361328160811</v>
      </c>
      <c r="BO29" s="34">
        <f>VLOOKUP($AX29&amp;"_"&amp;$BC$14,データシート1!$A:$BT,MATCH($BC$12&amp;"_"&amp;BO$20,データシート1!$A$1:$BT$1,0),0)</f>
        <v>6.24023887731577</v>
      </c>
      <c r="BP29" s="34">
        <f>VLOOKUP($AX29&amp;"_"&amp;$BC$14,データシート1!$A:$BT,MATCH($BC$12&amp;"_"&amp;BP$20,データシート1!$A$1:$BT$1,0),0)</f>
        <v>0</v>
      </c>
      <c r="BQ29" s="34">
        <f>VLOOKUP($AX29&amp;"_"&amp;$BC$14,データシート1!$A:$BT,MATCH($BC$12&amp;"_"&amp;BQ$20,データシート1!$A$1:$BT$1,0),0)</f>
        <v>8.73281282676</v>
      </c>
      <c r="BR29" s="35">
        <f t="shared" si="3"/>
        <v>974.66669980365032</v>
      </c>
      <c r="BT29" s="121" t="str">
        <f t="shared" si="4"/>
        <v>小松市</v>
      </c>
      <c r="BU29" s="33">
        <f t="shared" si="25"/>
        <v>974.66669980365032</v>
      </c>
      <c r="BV29" s="59">
        <f t="shared" si="16"/>
        <v>0.47900097092518967</v>
      </c>
      <c r="BW29" s="59">
        <f t="shared" si="5"/>
        <v>0.45384660432303126</v>
      </c>
      <c r="BX29" s="59">
        <f t="shared" si="5"/>
        <v>6.3765287013754354E-3</v>
      </c>
      <c r="BY29" s="59">
        <f t="shared" si="5"/>
        <v>1.8777837900783034E-2</v>
      </c>
      <c r="BZ29" s="59">
        <f t="shared" si="5"/>
        <v>0.16041883063864013</v>
      </c>
      <c r="CA29" s="59">
        <f t="shared" si="5"/>
        <v>0.17231679060989213</v>
      </c>
      <c r="CB29" s="59">
        <f t="shared" si="5"/>
        <v>0.17930361384899421</v>
      </c>
      <c r="CC29" s="59">
        <f t="shared" si="5"/>
        <v>0.1729011801980109</v>
      </c>
      <c r="CD29" s="59">
        <f t="shared" si="5"/>
        <v>0.10302564085529933</v>
      </c>
      <c r="CE29" s="59">
        <f t="shared" si="5"/>
        <v>6.9875539342711568E-2</v>
      </c>
      <c r="CF29" s="59">
        <f t="shared" si="5"/>
        <v>6.4024336509833418E-3</v>
      </c>
      <c r="CG29" s="59">
        <f t="shared" si="5"/>
        <v>0</v>
      </c>
      <c r="CH29" s="59">
        <f t="shared" si="5"/>
        <v>8.9597939772839818E-3</v>
      </c>
      <c r="CI29" s="122">
        <f t="shared" si="6"/>
        <v>1</v>
      </c>
      <c r="CK29" s="123" t="str">
        <f t="shared" si="7"/>
        <v>小松市</v>
      </c>
      <c r="CL29" s="124">
        <f t="shared" si="17"/>
        <v>466.86629553439889</v>
      </c>
      <c r="CM29" s="65">
        <f t="shared" si="18"/>
        <v>0.1938178036528081</v>
      </c>
      <c r="CN29" s="66">
        <f t="shared" si="19"/>
        <v>442.34917205262195</v>
      </c>
      <c r="CO29" s="65">
        <f t="shared" si="20"/>
        <v>0.2045601206398</v>
      </c>
      <c r="CP29" s="66">
        <f t="shared" si="8"/>
        <v>6.2149901855728515</v>
      </c>
      <c r="CQ29" s="65">
        <f t="shared" si="21"/>
        <v>0</v>
      </c>
      <c r="CR29" s="66">
        <f t="shared" si="9"/>
        <v>18.302133296204104</v>
      </c>
      <c r="CS29" s="65">
        <f t="shared" si="22"/>
        <v>0</v>
      </c>
      <c r="CT29" s="66">
        <f t="shared" si="10"/>
        <v>156.35489224492409</v>
      </c>
      <c r="CU29" s="67">
        <f t="shared" si="23"/>
        <v>5.6979349172166523E-2</v>
      </c>
      <c r="CV29" s="16"/>
      <c r="CW29" s="959">
        <f t="shared" si="24"/>
        <v>90.486999999999995</v>
      </c>
      <c r="CX29" s="962">
        <f>VLOOKUP($AX29&amp;"_"&amp;$CW$14,データシート1!$A:$BT,MATCH($CW$12&amp;"_"&amp;CX$20,データシート1!$A$1:$BT$1,0),0)</f>
        <v>90.486999999999995</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8.9090000000000007</v>
      </c>
      <c r="DB29" s="962">
        <f>VLOOKUP($AX29&amp;"_"&amp;$CW$14,データシート1!$A:$BT,MATCH($CW$12&amp;"_"&amp;DB$20,データシート1!$A$1:$BT$1,0),0)</f>
        <v>0</v>
      </c>
      <c r="DC29" s="962">
        <f>VLOOKUP($AX29&amp;"_"&amp;$CW$14,データシート1!$A:$BT,MATCH($CW$12&amp;"_"&amp;DC$20,データシート1!$A$1:$BT$1,0),0)</f>
        <v>0</v>
      </c>
      <c r="DD29" s="961">
        <f t="shared" si="11"/>
        <v>99.396000000000001</v>
      </c>
      <c r="DE29" s="16"/>
      <c r="DF29" s="125">
        <f>VLOOKUP($AX29&amp;"_"&amp;$DF$14,データシート1!$A:$BT,MATCH($DF$12&amp;"_"&amp;DF$20,データシート1!$A$1:$BT$1,0),0)</f>
        <v>11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2</v>
      </c>
      <c r="DJ29" s="64">
        <f>VLOOKUP($AX29&amp;"_"&amp;$DF$14,データシート1!$A:$BT,MATCH($DF$12&amp;"_"&amp;DJ$20,データシート1!$A$1:$BT$1,0),0)</f>
        <v>0</v>
      </c>
      <c r="DK29" s="64">
        <f>VLOOKUP($AX29&amp;"_"&amp;$DF$14,データシート1!$A:$BT,MATCH($DF$12&amp;"_"&amp;DK$20,データシート1!$A$1:$BT$1,0),0)</f>
        <v>0</v>
      </c>
      <c r="DL29" s="68">
        <f t="shared" si="12"/>
        <v>13</v>
      </c>
      <c r="DM29" s="16"/>
      <c r="DN29" s="126">
        <f t="shared" si="26"/>
        <v>0.91</v>
      </c>
      <c r="DO29" s="127">
        <f t="shared" si="27"/>
        <v>0</v>
      </c>
      <c r="DP29" s="127">
        <f t="shared" si="13"/>
        <v>0</v>
      </c>
      <c r="DQ29" s="127">
        <f t="shared" si="13"/>
        <v>0.09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08217</v>
      </c>
      <c r="AY30" s="18" t="str">
        <f>IF(IFERROR(比較地域マスタ!$Z15,"")=0,"",IFERROR(比較地域マスタ!$Z15,""))</f>
        <v>取手市</v>
      </c>
      <c r="BB30" s="110" t="str">
        <f t="shared" si="0"/>
        <v>08217</v>
      </c>
      <c r="BC30" s="1031" t="str">
        <f t="shared" si="0"/>
        <v>取手市</v>
      </c>
      <c r="BD30" s="34">
        <f t="shared" si="14"/>
        <v>920.71250725885625</v>
      </c>
      <c r="BE30" s="34">
        <f t="shared" si="15"/>
        <v>528.82486331628695</v>
      </c>
      <c r="BF30" s="34">
        <f>VLOOKUP($AX30&amp;"_"&amp;$BC$14,データシート1!$A:$BT,MATCH($BC$12&amp;"_"&amp;BF$20,データシート1!$A$1:$BT$1,0),0)</f>
        <v>520.28401591884574</v>
      </c>
      <c r="BG30" s="34">
        <f>VLOOKUP($AX30&amp;"_"&amp;$BC$14,データシート1!$A:$BT,MATCH($BC$12&amp;"_"&amp;BG$20,データシート1!$A$1:$BT$1,0),0)</f>
        <v>2.6840066481250635</v>
      </c>
      <c r="BH30" s="34">
        <f>VLOOKUP($AX30&amp;"_"&amp;$BC$14,データシート1!$A:$BT,MATCH($BC$12&amp;"_"&amp;BH$20,データシート1!$A$1:$BT$1,0),0)</f>
        <v>5.8568407493160706</v>
      </c>
      <c r="BI30" s="34">
        <f>VLOOKUP($AX30&amp;"_"&amp;$BC$14,データシート1!$A:$BT,MATCH($BC$12&amp;"_"&amp;BI$20,データシート1!$A$1:$BT$1,0),0)</f>
        <v>101.30079634395689</v>
      </c>
      <c r="BJ30" s="34">
        <f>VLOOKUP($AX30&amp;"_"&amp;$BC$14,データシート1!$A:$BT,MATCH($BC$12&amp;"_"&amp;BJ$20,データシート1!$A$1:$BT$1,0),0)</f>
        <v>159.43789789167138</v>
      </c>
      <c r="BK30" s="34">
        <f t="shared" si="1"/>
        <v>124.58393698105206</v>
      </c>
      <c r="BL30" s="34">
        <f t="shared" si="2"/>
        <v>118.39683037146796</v>
      </c>
      <c r="BM30" s="34">
        <f>VLOOKUP($AX30&amp;"_"&amp;$BC$14,データシート1!$A:$BT,MATCH($BC$12&amp;"_"&amp;BM$20,データシート1!$A$1:$BT$1,0),0)</f>
        <v>77.646061534190864</v>
      </c>
      <c r="BN30" s="34">
        <f>VLOOKUP($AX30&amp;"_"&amp;$BC$14,データシート1!$A:$BT,MATCH($BC$12&amp;"_"&amp;BN$20,データシート1!$A$1:$BT$1,0),0)</f>
        <v>40.750768837277086</v>
      </c>
      <c r="BO30" s="34">
        <f>VLOOKUP($AX30&amp;"_"&amp;$BC$14,データシート1!$A:$BT,MATCH($BC$12&amp;"_"&amp;BO$20,データシート1!$A$1:$BT$1,0),0)</f>
        <v>6.1871066095840996</v>
      </c>
      <c r="BP30" s="34">
        <f>VLOOKUP($AX30&amp;"_"&amp;$BC$14,データシート1!$A:$BT,MATCH($BC$12&amp;"_"&amp;BP$20,データシート1!$A$1:$BT$1,0),0)</f>
        <v>0</v>
      </c>
      <c r="BQ30" s="34">
        <f>VLOOKUP($AX30&amp;"_"&amp;$BC$14,データシート1!$A:$BT,MATCH($BC$12&amp;"_"&amp;BQ$20,データシート1!$A$1:$BT$1,0),0)</f>
        <v>6.5650127258889608</v>
      </c>
      <c r="BR30" s="35">
        <f t="shared" si="3"/>
        <v>920.71250725885625</v>
      </c>
      <c r="BT30" s="121" t="str">
        <f t="shared" si="4"/>
        <v>取手市</v>
      </c>
      <c r="BU30" s="33">
        <f t="shared" si="25"/>
        <v>920.71250725885625</v>
      </c>
      <c r="BV30" s="59">
        <f t="shared" si="16"/>
        <v>0.57436480893553132</v>
      </c>
      <c r="BW30" s="59">
        <f t="shared" si="5"/>
        <v>0.56508846335522744</v>
      </c>
      <c r="BX30" s="59">
        <f t="shared" si="5"/>
        <v>2.9151408577210314E-3</v>
      </c>
      <c r="BY30" s="59">
        <f t="shared" si="5"/>
        <v>6.3612047225827823E-3</v>
      </c>
      <c r="BZ30" s="59">
        <f t="shared" si="5"/>
        <v>0.11002435129891898</v>
      </c>
      <c r="CA30" s="59">
        <f t="shared" si="5"/>
        <v>0.17316795051079475</v>
      </c>
      <c r="CB30" s="59">
        <f t="shared" si="5"/>
        <v>0.13531252806803196</v>
      </c>
      <c r="CC30" s="59">
        <f t="shared" si="5"/>
        <v>0.12859261652039333</v>
      </c>
      <c r="CD30" s="59">
        <f t="shared" si="5"/>
        <v>8.4332580389679501E-2</v>
      </c>
      <c r="CE30" s="59">
        <f t="shared" si="5"/>
        <v>4.4260036130713817E-2</v>
      </c>
      <c r="CF30" s="59">
        <f t="shared" si="5"/>
        <v>6.7199115476386248E-3</v>
      </c>
      <c r="CG30" s="59">
        <f t="shared" si="5"/>
        <v>0</v>
      </c>
      <c r="CH30" s="59">
        <f t="shared" si="5"/>
        <v>7.130361186722993E-3</v>
      </c>
      <c r="CI30" s="122">
        <f t="shared" si="6"/>
        <v>1</v>
      </c>
      <c r="CK30" s="123" t="str">
        <f t="shared" si="7"/>
        <v>取手市</v>
      </c>
      <c r="CL30" s="124">
        <f t="shared" si="17"/>
        <v>528.82486331628695</v>
      </c>
      <c r="CM30" s="65">
        <f t="shared" si="18"/>
        <v>0.19438949854843934</v>
      </c>
      <c r="CN30" s="66">
        <f t="shared" si="19"/>
        <v>520.28401591884574</v>
      </c>
      <c r="CO30" s="65">
        <f t="shared" si="20"/>
        <v>0.19758054611470999</v>
      </c>
      <c r="CP30" s="66">
        <f t="shared" si="8"/>
        <v>2.6840066481250635</v>
      </c>
      <c r="CQ30" s="65">
        <f t="shared" si="21"/>
        <v>0</v>
      </c>
      <c r="CR30" s="66">
        <f t="shared" si="9"/>
        <v>5.8568407493160706</v>
      </c>
      <c r="CS30" s="65">
        <f t="shared" si="22"/>
        <v>0</v>
      </c>
      <c r="CT30" s="66">
        <f t="shared" si="10"/>
        <v>101.30079634395689</v>
      </c>
      <c r="CU30" s="67">
        <f t="shared" si="23"/>
        <v>8.8409966389511707E-2</v>
      </c>
      <c r="CV30" s="16"/>
      <c r="CW30" s="959">
        <f t="shared" si="24"/>
        <v>102.798</v>
      </c>
      <c r="CX30" s="962">
        <f>VLOOKUP($AX30&amp;"_"&amp;$CW$14,データシート1!$A:$BT,MATCH($CW$12&amp;"_"&amp;CX$20,データシート1!$A$1:$BT$1,0),0)</f>
        <v>102.798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8.9559999999999995</v>
      </c>
      <c r="DB30" s="962">
        <f>VLOOKUP($AX30&amp;"_"&amp;$CW$14,データシート1!$A:$BT,MATCH($CW$12&amp;"_"&amp;DB$20,データシート1!$A$1:$BT$1,0),0)</f>
        <v>0</v>
      </c>
      <c r="DC30" s="962">
        <f>VLOOKUP($AX30&amp;"_"&amp;$CW$14,データシート1!$A:$BT,MATCH($CW$12&amp;"_"&amp;DC$20,データシート1!$A$1:$BT$1,0),0)</f>
        <v>0</v>
      </c>
      <c r="DD30" s="961">
        <f t="shared" si="11"/>
        <v>111.754</v>
      </c>
      <c r="DE30" s="16"/>
      <c r="DF30" s="125">
        <f>VLOOKUP($AX30&amp;"_"&amp;$DF$14,データシート1!$A:$BT,MATCH($DF$12&amp;"_"&amp;DF$20,データシート1!$A$1:$BT$1,0),0)</f>
        <v>5</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7</v>
      </c>
      <c r="DM30" s="16"/>
      <c r="DN30" s="126">
        <f t="shared" si="26"/>
        <v>0.92</v>
      </c>
      <c r="DO30" s="127">
        <f t="shared" si="27"/>
        <v>0</v>
      </c>
      <c r="DP30" s="127">
        <f t="shared" si="13"/>
        <v>0</v>
      </c>
      <c r="DQ30" s="127">
        <f t="shared" si="13"/>
        <v>0.08</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38206</v>
      </c>
      <c r="AY31" s="18" t="str">
        <f>IF(IFERROR(比較地域マスタ!$Z16,"")=0,"",IFERROR(比較地域マスタ!$Z16,""))</f>
        <v>西条市</v>
      </c>
      <c r="BB31" s="110" t="str">
        <f t="shared" si="0"/>
        <v>38206</v>
      </c>
      <c r="BC31" s="1031" t="str">
        <f t="shared" si="0"/>
        <v>西条市</v>
      </c>
      <c r="BD31" s="34">
        <f t="shared" si="14"/>
        <v>2584.0850599698324</v>
      </c>
      <c r="BE31" s="34">
        <f t="shared" si="15"/>
        <v>2064.7231665465156</v>
      </c>
      <c r="BF31" s="34">
        <f>VLOOKUP($AX31&amp;"_"&amp;$BC$14,データシート1!$A:$BT,MATCH($BC$12&amp;"_"&amp;BF$20,データシート1!$A$1:$BT$1,0),0)</f>
        <v>2017.2054629733159</v>
      </c>
      <c r="BG31" s="34">
        <f>VLOOKUP($AX31&amp;"_"&amp;$BC$14,データシート1!$A:$BT,MATCH($BC$12&amp;"_"&amp;BG$20,データシート1!$A$1:$BT$1,0),0)</f>
        <v>8.7399102923895224</v>
      </c>
      <c r="BH31" s="34">
        <f>VLOOKUP($AX31&amp;"_"&amp;$BC$14,データシート1!$A:$BT,MATCH($BC$12&amp;"_"&amp;BH$20,データシート1!$A$1:$BT$1,0),0)</f>
        <v>38.777793280809945</v>
      </c>
      <c r="BI31" s="34">
        <f>VLOOKUP($AX31&amp;"_"&amp;$BC$14,データシート1!$A:$BT,MATCH($BC$12&amp;"_"&amp;BI$20,データシート1!$A$1:$BT$1,0),0)</f>
        <v>115.72631063035428</v>
      </c>
      <c r="BJ31" s="34">
        <f>VLOOKUP($AX31&amp;"_"&amp;$BC$14,データシート1!$A:$BT,MATCH($BC$12&amp;"_"&amp;BJ$20,データシート1!$A$1:$BT$1,0),0)</f>
        <v>155.47958083316044</v>
      </c>
      <c r="BK31" s="34">
        <f t="shared" si="1"/>
        <v>234.91154598925201</v>
      </c>
      <c r="BL31" s="34">
        <f t="shared" si="2"/>
        <v>189.68228307845743</v>
      </c>
      <c r="BM31" s="34">
        <f>VLOOKUP($AX31&amp;"_"&amp;$BC$14,データシート1!$A:$BT,MATCH($BC$12&amp;"_"&amp;BM$20,データシート1!$A$1:$BT$1,0),0)</f>
        <v>90.370289650963358</v>
      </c>
      <c r="BN31" s="34">
        <f>VLOOKUP($AX31&amp;"_"&amp;$BC$14,データシート1!$A:$BT,MATCH($BC$12&amp;"_"&amp;BN$20,データシート1!$A$1:$BT$1,0),0)</f>
        <v>99.311993427494087</v>
      </c>
      <c r="BO31" s="34">
        <f>VLOOKUP($AX31&amp;"_"&amp;$BC$14,データシート1!$A:$BT,MATCH($BC$12&amp;"_"&amp;BO$20,データシート1!$A$1:$BT$1,0),0)</f>
        <v>6.2381953285568601</v>
      </c>
      <c r="BP31" s="34">
        <f>VLOOKUP($AX31&amp;"_"&amp;$BC$14,データシート1!$A:$BT,MATCH($BC$12&amp;"_"&amp;BP$20,データシート1!$A$1:$BT$1,0),0)</f>
        <v>38.991067582237726</v>
      </c>
      <c r="BQ31" s="34">
        <f>VLOOKUP($AX31&amp;"_"&amp;$BC$14,データシート1!$A:$BT,MATCH($BC$12&amp;"_"&amp;BQ$20,データシート1!$A$1:$BT$1,0),0)</f>
        <v>13.24445597055</v>
      </c>
      <c r="BR31" s="35">
        <f t="shared" si="3"/>
        <v>2584.0850599698324</v>
      </c>
      <c r="BT31" s="121" t="str">
        <f t="shared" si="4"/>
        <v>西条市</v>
      </c>
      <c r="BU31" s="33">
        <f t="shared" si="25"/>
        <v>2584.0850599698324</v>
      </c>
      <c r="BV31" s="59">
        <f t="shared" si="16"/>
        <v>0.79901517118427212</v>
      </c>
      <c r="BW31" s="59">
        <f t="shared" si="5"/>
        <v>0.78062657232996246</v>
      </c>
      <c r="BX31" s="59">
        <f t="shared" si="5"/>
        <v>3.3822068893086497E-3</v>
      </c>
      <c r="BY31" s="59">
        <f t="shared" si="5"/>
        <v>1.5006391965000816E-2</v>
      </c>
      <c r="BZ31" s="59">
        <f t="shared" si="5"/>
        <v>4.4784249722687269E-2</v>
      </c>
      <c r="CA31" s="59">
        <f t="shared" si="5"/>
        <v>6.0168135810117478E-2</v>
      </c>
      <c r="CB31" s="59">
        <f t="shared" si="5"/>
        <v>9.0907048544289965E-2</v>
      </c>
      <c r="CC31" s="59">
        <f t="shared" si="5"/>
        <v>7.3404039989562825E-2</v>
      </c>
      <c r="CD31" s="59">
        <f t="shared" si="5"/>
        <v>3.4971871108615278E-2</v>
      </c>
      <c r="CE31" s="59">
        <f t="shared" si="5"/>
        <v>3.8432168880947554E-2</v>
      </c>
      <c r="CF31" s="59">
        <f t="shared" si="5"/>
        <v>2.4140828122080809E-3</v>
      </c>
      <c r="CG31" s="59">
        <f t="shared" si="5"/>
        <v>1.5088925742519065E-2</v>
      </c>
      <c r="CH31" s="59">
        <f t="shared" si="5"/>
        <v>5.125394738633186E-3</v>
      </c>
      <c r="CI31" s="122">
        <f t="shared" si="6"/>
        <v>1</v>
      </c>
      <c r="CK31" s="123" t="str">
        <f t="shared" si="7"/>
        <v>西条市</v>
      </c>
      <c r="CL31" s="124">
        <f t="shared" si="17"/>
        <v>2064.7231665465156</v>
      </c>
      <c r="CM31" s="65">
        <f t="shared" si="18"/>
        <v>0.49095589007968976</v>
      </c>
      <c r="CN31" s="66">
        <f t="shared" si="19"/>
        <v>2017.2054629733159</v>
      </c>
      <c r="CO31" s="65">
        <f t="shared" si="20"/>
        <v>0.5023647905981331</v>
      </c>
      <c r="CP31" s="66">
        <f t="shared" si="8"/>
        <v>8.7399102923895224</v>
      </c>
      <c r="CQ31" s="65">
        <f t="shared" si="21"/>
        <v>0</v>
      </c>
      <c r="CR31" s="66">
        <f t="shared" si="9"/>
        <v>38.777793280809945</v>
      </c>
      <c r="CS31" s="65">
        <f t="shared" si="22"/>
        <v>8.1232059214644582E-3</v>
      </c>
      <c r="CT31" s="66">
        <f t="shared" si="10"/>
        <v>115.72631063035428</v>
      </c>
      <c r="CU31" s="67">
        <f t="shared" si="23"/>
        <v>0.21732309500760419</v>
      </c>
      <c r="CV31" s="16"/>
      <c r="CW31" s="959">
        <f t="shared" si="24"/>
        <v>1013.6880000000001</v>
      </c>
      <c r="CX31" s="962">
        <f>VLOOKUP($AX31&amp;"_"&amp;$CW$14,データシート1!$A:$BT,MATCH($CW$12&amp;"_"&amp;CX$20,データシート1!$A$1:$BT$1,0),0)</f>
        <v>1013.373</v>
      </c>
      <c r="CY31" s="962">
        <f>VLOOKUP($AX31&amp;"_"&amp;$CW$14,データシート1!$A:$BT,MATCH($CW$12&amp;"_"&amp;CY$20,データシート1!$A$1:$BT$1,0),0)</f>
        <v>0</v>
      </c>
      <c r="CZ31" s="962">
        <f>VLOOKUP($AX31&amp;"_"&amp;$CW$14,データシート1!$A:$BT,MATCH($CW$12&amp;"_"&amp;CZ$20,データシート1!$A$1:$BT$1,0),0)</f>
        <v>0.315</v>
      </c>
      <c r="DA31" s="962">
        <f>VLOOKUP($AX31&amp;"_"&amp;$CW$14,データシート1!$A:$BT,MATCH($CW$12&amp;"_"&amp;DA$20,データシート1!$A$1:$BT$1,0),0)</f>
        <v>25.15</v>
      </c>
      <c r="DB31" s="962">
        <f>VLOOKUP($AX31&amp;"_"&amp;$CW$14,データシート1!$A:$BT,MATCH($CW$12&amp;"_"&amp;DB$20,データシート1!$A$1:$BT$1,0),0)</f>
        <v>299.91300000000001</v>
      </c>
      <c r="DC31" s="962">
        <f>VLOOKUP($AX31&amp;"_"&amp;$CW$14,データシート1!$A:$BT,MATCH($CW$12&amp;"_"&amp;DC$20,データシート1!$A$1:$BT$1,0),0)</f>
        <v>0</v>
      </c>
      <c r="DD31" s="961">
        <f t="shared" si="11"/>
        <v>1338.7510000000002</v>
      </c>
      <c r="DE31" s="16"/>
      <c r="DF31" s="125">
        <f>VLOOKUP($AX31&amp;"_"&amp;$DF$14,データシート1!$A:$BT,MATCH($DF$12&amp;"_"&amp;DF$20,データシート1!$A$1:$BT$1,0),0)</f>
        <v>23</v>
      </c>
      <c r="DG31" s="64">
        <f>VLOOKUP($AX31&amp;"_"&amp;$DF$14,データシート1!$A:$BT,MATCH($DF$12&amp;"_"&amp;DG$20,データシート1!$A$1:$BT$1,0),0)</f>
        <v>0</v>
      </c>
      <c r="DH31" s="64">
        <f>VLOOKUP($AX31&amp;"_"&amp;$DF$14,データシート1!$A:$BT,MATCH($DF$12&amp;"_"&amp;DH$20,データシート1!$A$1:$BT$1,0),0)</f>
        <v>1</v>
      </c>
      <c r="DI31" s="64">
        <f>VLOOKUP($AX31&amp;"_"&amp;$DF$14,データシート1!$A:$BT,MATCH($DF$12&amp;"_"&amp;DI$20,データシート1!$A$1:$BT$1,0),0)</f>
        <v>3</v>
      </c>
      <c r="DJ31" s="64">
        <f>VLOOKUP($AX31&amp;"_"&amp;$DF$14,データシート1!$A:$BT,MATCH($DF$12&amp;"_"&amp;DJ$20,データシート1!$A$1:$BT$1,0),0)</f>
        <v>2</v>
      </c>
      <c r="DK31" s="64">
        <f>VLOOKUP($AX31&amp;"_"&amp;$DF$14,データシート1!$A:$BT,MATCH($DF$12&amp;"_"&amp;DK$20,データシート1!$A$1:$BT$1,0),0)</f>
        <v>0</v>
      </c>
      <c r="DL31" s="68">
        <f t="shared" si="12"/>
        <v>29</v>
      </c>
      <c r="DM31" s="16"/>
      <c r="DN31" s="126">
        <f t="shared" si="26"/>
        <v>0.76</v>
      </c>
      <c r="DO31" s="127">
        <f t="shared" si="27"/>
        <v>0</v>
      </c>
      <c r="DP31" s="127">
        <f t="shared" si="13"/>
        <v>0</v>
      </c>
      <c r="DQ31" s="127">
        <f t="shared" si="13"/>
        <v>0.02</v>
      </c>
      <c r="DR31" s="127">
        <f t="shared" si="13"/>
        <v>0.22</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40230</v>
      </c>
      <c r="AY32" s="18" t="str">
        <f>IF(IFERROR(比較地域マスタ!$Z17,"")=0,"",IFERROR(比較地域マスタ!$Z17,""))</f>
        <v>糸島市</v>
      </c>
      <c r="AZ32" s="16"/>
      <c r="BA32" s="16"/>
      <c r="BB32" s="110" t="str">
        <f t="shared" si="0"/>
        <v>40230</v>
      </c>
      <c r="BC32" s="1031" t="str">
        <f t="shared" si="0"/>
        <v>糸島市</v>
      </c>
      <c r="BD32" s="34">
        <f t="shared" si="14"/>
        <v>434.33526130275442</v>
      </c>
      <c r="BE32" s="34">
        <f t="shared" si="15"/>
        <v>119.33329739776474</v>
      </c>
      <c r="BF32" s="34">
        <f>VLOOKUP($AX32&amp;"_"&amp;$BC$14,データシート1!$A:$BT,MATCH($BC$12&amp;"_"&amp;BF$20,データシート1!$A$1:$BT$1,0),0)</f>
        <v>96.840723036547899</v>
      </c>
      <c r="BG32" s="34">
        <f>VLOOKUP($AX32&amp;"_"&amp;$BC$14,データシート1!$A:$BT,MATCH($BC$12&amp;"_"&amp;BG$20,データシート1!$A$1:$BT$1,0),0)</f>
        <v>3.5323506810808656</v>
      </c>
      <c r="BH32" s="34">
        <f>VLOOKUP($AX32&amp;"_"&amp;$BC$14,データシート1!$A:$BT,MATCH($BC$12&amp;"_"&amp;BH$20,データシート1!$A$1:$BT$1,0),0)</f>
        <v>18.960223680135964</v>
      </c>
      <c r="BI32" s="34">
        <f>VLOOKUP($AX32&amp;"_"&amp;$BC$14,データシート1!$A:$BT,MATCH($BC$12&amp;"_"&amp;BI$20,データシート1!$A$1:$BT$1,0),0)</f>
        <v>70.005648629039754</v>
      </c>
      <c r="BJ32" s="34">
        <f>VLOOKUP($AX32&amp;"_"&amp;$BC$14,データシート1!$A:$BT,MATCH($BC$12&amp;"_"&amp;BJ$20,データシート1!$A$1:$BT$1,0),0)</f>
        <v>80.72474557135989</v>
      </c>
      <c r="BK32" s="34">
        <f t="shared" si="1"/>
        <v>147.07720888600005</v>
      </c>
      <c r="BL32" s="34">
        <f t="shared" si="2"/>
        <v>141.05236004787341</v>
      </c>
      <c r="BM32" s="34">
        <f>VLOOKUP($AX32&amp;"_"&amp;$BC$14,データシート1!$A:$BT,MATCH($BC$12&amp;"_"&amp;BM$20,データシート1!$A$1:$BT$1,0),0)</f>
        <v>75.070499444756578</v>
      </c>
      <c r="BN32" s="34">
        <f>VLOOKUP($AX32&amp;"_"&amp;$BC$14,データシート1!$A:$BT,MATCH($BC$12&amp;"_"&amp;BN$20,データシート1!$A$1:$BT$1,0),0)</f>
        <v>65.981860603116829</v>
      </c>
      <c r="BO32" s="34">
        <f>VLOOKUP($AX32&amp;"_"&amp;$BC$14,データシート1!$A:$BT,MATCH($BC$12&amp;"_"&amp;BO$20,データシート1!$A$1:$BT$1,0),0)</f>
        <v>6.0248488381266299</v>
      </c>
      <c r="BP32" s="34">
        <f>VLOOKUP($AX32&amp;"_"&amp;$BC$14,データシート1!$A:$BT,MATCH($BC$12&amp;"_"&amp;BP$20,データシート1!$A$1:$BT$1,0),0)</f>
        <v>0</v>
      </c>
      <c r="BQ32" s="34">
        <f>VLOOKUP($AX32&amp;"_"&amp;$BC$14,データシート1!$A:$BT,MATCH($BC$12&amp;"_"&amp;BQ$20,データシート1!$A$1:$BT$1,0),0)</f>
        <v>17.194360818589999</v>
      </c>
      <c r="BR32" s="35">
        <f t="shared" si="3"/>
        <v>434.33526130275442</v>
      </c>
      <c r="BS32" s="21"/>
      <c r="BT32" s="121" t="str">
        <f t="shared" si="4"/>
        <v>糸島市</v>
      </c>
      <c r="BU32" s="33">
        <f t="shared" si="25"/>
        <v>434.33526130275442</v>
      </c>
      <c r="BV32" s="59">
        <f t="shared" si="16"/>
        <v>0.27474927326838239</v>
      </c>
      <c r="BW32" s="59">
        <f t="shared" si="5"/>
        <v>0.22296306946408581</v>
      </c>
      <c r="BX32" s="59">
        <f t="shared" si="5"/>
        <v>8.1327743699322452E-3</v>
      </c>
      <c r="BY32" s="59">
        <f t="shared" si="5"/>
        <v>4.3653429434364288E-2</v>
      </c>
      <c r="BZ32" s="59">
        <f t="shared" si="5"/>
        <v>0.16117882858293228</v>
      </c>
      <c r="CA32" s="59">
        <f t="shared" si="5"/>
        <v>0.18585814407338785</v>
      </c>
      <c r="CB32" s="59">
        <f t="shared" si="5"/>
        <v>0.338625992383979</v>
      </c>
      <c r="CC32" s="59">
        <f t="shared" si="5"/>
        <v>0.32475456776131406</v>
      </c>
      <c r="CD32" s="59">
        <f t="shared" si="5"/>
        <v>0.17283998360986977</v>
      </c>
      <c r="CE32" s="59">
        <f t="shared" si="5"/>
        <v>0.15191458415144429</v>
      </c>
      <c r="CF32" s="59">
        <f t="shared" si="5"/>
        <v>1.387142462266492E-2</v>
      </c>
      <c r="CG32" s="59">
        <f t="shared" si="5"/>
        <v>0</v>
      </c>
      <c r="CH32" s="59">
        <f t="shared" si="5"/>
        <v>3.9587761691318515E-2</v>
      </c>
      <c r="CI32" s="122">
        <f t="shared" si="6"/>
        <v>1</v>
      </c>
      <c r="CJ32" s="16"/>
      <c r="CK32" s="123" t="str">
        <f t="shared" si="7"/>
        <v>糸島市</v>
      </c>
      <c r="CL32" s="124">
        <f t="shared" si="17"/>
        <v>119.33329739776474</v>
      </c>
      <c r="CM32" s="65">
        <f t="shared" si="18"/>
        <v>0.16491625077954672</v>
      </c>
      <c r="CN32" s="66">
        <f t="shared" si="19"/>
        <v>96.840723036547899</v>
      </c>
      <c r="CO32" s="65">
        <f t="shared" si="20"/>
        <v>0.20322029186598209</v>
      </c>
      <c r="CP32" s="66">
        <f t="shared" si="8"/>
        <v>3.5323506810808656</v>
      </c>
      <c r="CQ32" s="65">
        <f t="shared" si="21"/>
        <v>0</v>
      </c>
      <c r="CR32" s="66">
        <f t="shared" si="9"/>
        <v>18.960223680135964</v>
      </c>
      <c r="CS32" s="65">
        <f t="shared" si="22"/>
        <v>0</v>
      </c>
      <c r="CT32" s="66">
        <f t="shared" si="10"/>
        <v>70.005648629039754</v>
      </c>
      <c r="CU32" s="67">
        <f t="shared" si="23"/>
        <v>0.52311493025448341</v>
      </c>
      <c r="CV32" s="16"/>
      <c r="CW32" s="959">
        <f t="shared" si="24"/>
        <v>19.68</v>
      </c>
      <c r="CX32" s="962">
        <f>VLOOKUP($AX32&amp;"_"&amp;$CW$14,データシート1!$A:$BT,MATCH($CW$12&amp;"_"&amp;CX$20,データシート1!$A$1:$BT$1,0),0)</f>
        <v>19.68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36.621000000000002</v>
      </c>
      <c r="DB32" s="962">
        <f>VLOOKUP($AX32&amp;"_"&amp;$CW$14,データシート1!$A:$BT,MATCH($CW$12&amp;"_"&amp;DB$20,データシート1!$A$1:$BT$1,0),0)</f>
        <v>0</v>
      </c>
      <c r="DC32" s="962">
        <f>VLOOKUP($AX32&amp;"_"&amp;$CW$14,データシート1!$A:$BT,MATCH($CW$12&amp;"_"&amp;DC$20,データシート1!$A$1:$BT$1,0),0)</f>
        <v>0</v>
      </c>
      <c r="DD32" s="961">
        <f t="shared" si="11"/>
        <v>56.301000000000002</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0.35</v>
      </c>
      <c r="DO32" s="127">
        <f t="shared" si="27"/>
        <v>0</v>
      </c>
      <c r="DP32" s="127">
        <f t="shared" si="13"/>
        <v>0</v>
      </c>
      <c r="DQ32" s="127">
        <f t="shared" si="13"/>
        <v>0.65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40219</v>
      </c>
      <c r="AY33" s="18" t="str">
        <f>IF(IFERROR(比較地域マスタ!$Z18,"")=0,"",IFERROR(比較地域マスタ!$Z18,""))</f>
        <v>大野城市</v>
      </c>
      <c r="BB33" s="110" t="str">
        <f t="shared" si="0"/>
        <v>40219</v>
      </c>
      <c r="BC33" s="1031" t="str">
        <f t="shared" si="0"/>
        <v>大野城市</v>
      </c>
      <c r="BD33" s="34">
        <f t="shared" si="14"/>
        <v>443.26873407789151</v>
      </c>
      <c r="BE33" s="34">
        <f t="shared" si="15"/>
        <v>136.57657289760593</v>
      </c>
      <c r="BF33" s="34">
        <f>VLOOKUP($AX33&amp;"_"&amp;$BC$14,データシート1!$A:$BT,MATCH($BC$12&amp;"_"&amp;BF$20,データシート1!$A$1:$BT$1,0),0)</f>
        <v>129.78862771880739</v>
      </c>
      <c r="BG33" s="34">
        <f>VLOOKUP($AX33&amp;"_"&amp;$BC$14,データシート1!$A:$BT,MATCH($BC$12&amp;"_"&amp;BG$20,データシート1!$A$1:$BT$1,0),0)</f>
        <v>6.7106616583631951</v>
      </c>
      <c r="BH33" s="34">
        <f>VLOOKUP($AX33&amp;"_"&amp;$BC$14,データシート1!$A:$BT,MATCH($BC$12&amp;"_"&amp;BH$20,データシート1!$A$1:$BT$1,0),0)</f>
        <v>7.7283520435336817E-2</v>
      </c>
      <c r="BI33" s="34">
        <f>VLOOKUP($AX33&amp;"_"&amp;$BC$14,データシート1!$A:$BT,MATCH($BC$12&amp;"_"&amp;BI$20,データシート1!$A$1:$BT$1,0),0)</f>
        <v>89.503458119814567</v>
      </c>
      <c r="BJ33" s="34">
        <f>VLOOKUP($AX33&amp;"_"&amp;$BC$14,データシート1!$A:$BT,MATCH($BC$12&amp;"_"&amp;BJ$20,データシート1!$A$1:$BT$1,0),0)</f>
        <v>82.184237382273238</v>
      </c>
      <c r="BK33" s="34">
        <f t="shared" si="1"/>
        <v>126.81741303556302</v>
      </c>
      <c r="BL33" s="34">
        <f t="shared" si="2"/>
        <v>120.86630711407935</v>
      </c>
      <c r="BM33" s="34">
        <f>VLOOKUP($AX33&amp;"_"&amp;$BC$14,データシート1!$A:$BT,MATCH($BC$12&amp;"_"&amp;BM$20,データシート1!$A$1:$BT$1,0),0)</f>
        <v>71.328798952823803</v>
      </c>
      <c r="BN33" s="34">
        <f>VLOOKUP($AX33&amp;"_"&amp;$BC$14,データシート1!$A:$BT,MATCH($BC$12&amp;"_"&amp;BN$20,データシート1!$A$1:$BT$1,0),0)</f>
        <v>49.537508161255538</v>
      </c>
      <c r="BO33" s="34">
        <f>VLOOKUP($AX33&amp;"_"&amp;$BC$14,データシート1!$A:$BT,MATCH($BC$12&amp;"_"&amp;BO$20,データシート1!$A$1:$BT$1,0),0)</f>
        <v>5.9511059214836699</v>
      </c>
      <c r="BP33" s="34">
        <f>VLOOKUP($AX33&amp;"_"&amp;$BC$14,データシート1!$A:$BT,MATCH($BC$12&amp;"_"&amp;BP$20,データシート1!$A$1:$BT$1,0),0)</f>
        <v>0</v>
      </c>
      <c r="BQ33" s="34">
        <f>VLOOKUP($AX33&amp;"_"&amp;$BC$14,データシート1!$A:$BT,MATCH($BC$12&amp;"_"&amp;BQ$20,データシート1!$A$1:$BT$1,0),0)</f>
        <v>8.1870526426347485</v>
      </c>
      <c r="BR33" s="35">
        <f t="shared" si="3"/>
        <v>443.26873407789151</v>
      </c>
      <c r="BT33" s="121" t="str">
        <f t="shared" si="4"/>
        <v>大野城市</v>
      </c>
      <c r="BU33" s="33">
        <f t="shared" si="25"/>
        <v>443.26873407789151</v>
      </c>
      <c r="BV33" s="59">
        <f t="shared" si="16"/>
        <v>0.30811235351782468</v>
      </c>
      <c r="BW33" s="59">
        <f t="shared" si="5"/>
        <v>0.29279896762581237</v>
      </c>
      <c r="BX33" s="59">
        <f t="shared" si="5"/>
        <v>1.5139036756840136E-2</v>
      </c>
      <c r="BY33" s="59">
        <f t="shared" si="5"/>
        <v>1.743491351721561E-4</v>
      </c>
      <c r="BZ33" s="59">
        <f t="shared" si="5"/>
        <v>0.20191692135923792</v>
      </c>
      <c r="CA33" s="59">
        <f t="shared" si="5"/>
        <v>0.18540499490278003</v>
      </c>
      <c r="CB33" s="59">
        <f t="shared" si="5"/>
        <v>0.28609600291203613</v>
      </c>
      <c r="CC33" s="59">
        <f t="shared" si="5"/>
        <v>0.27267049945562061</v>
      </c>
      <c r="CD33" s="59">
        <f t="shared" si="5"/>
        <v>0.16091547512640458</v>
      </c>
      <c r="CE33" s="59">
        <f t="shared" si="5"/>
        <v>0.11175502432921598</v>
      </c>
      <c r="CF33" s="59">
        <f t="shared" si="5"/>
        <v>1.3425503456415532E-2</v>
      </c>
      <c r="CG33" s="59">
        <f t="shared" si="5"/>
        <v>0</v>
      </c>
      <c r="CH33" s="59">
        <f t="shared" si="5"/>
        <v>1.8469727308121204E-2</v>
      </c>
      <c r="CI33" s="122">
        <f t="shared" si="6"/>
        <v>1</v>
      </c>
      <c r="CK33" s="123" t="str">
        <f t="shared" si="7"/>
        <v>大野城市</v>
      </c>
      <c r="CL33" s="124">
        <f t="shared" si="17"/>
        <v>136.57657289760593</v>
      </c>
      <c r="CM33" s="65">
        <f t="shared" si="18"/>
        <v>9.2351123859698889E-2</v>
      </c>
      <c r="CN33" s="66">
        <f t="shared" si="19"/>
        <v>129.78862771880739</v>
      </c>
      <c r="CO33" s="65">
        <f t="shared" si="20"/>
        <v>9.7181087601346736E-2</v>
      </c>
      <c r="CP33" s="66">
        <f t="shared" si="8"/>
        <v>6.7106616583631951</v>
      </c>
      <c r="CQ33" s="65">
        <f t="shared" si="21"/>
        <v>0</v>
      </c>
      <c r="CR33" s="66">
        <f t="shared" si="9"/>
        <v>7.7283520435336817E-2</v>
      </c>
      <c r="CS33" s="65">
        <f t="shared" si="22"/>
        <v>0</v>
      </c>
      <c r="CT33" s="66">
        <f t="shared" si="10"/>
        <v>89.503458119814567</v>
      </c>
      <c r="CU33" s="67">
        <f t="shared" si="23"/>
        <v>2.9239093717437496E-2</v>
      </c>
      <c r="CV33" s="16"/>
      <c r="CW33" s="959">
        <f t="shared" si="24"/>
        <v>12.613</v>
      </c>
      <c r="CX33" s="962">
        <f>VLOOKUP($AX33&amp;"_"&amp;$CW$14,データシート1!$A:$BT,MATCH($CW$12&amp;"_"&amp;CX$20,データシート1!$A$1:$BT$1,0),0)</f>
        <v>12.613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2.617</v>
      </c>
      <c r="DB33" s="962">
        <f>VLOOKUP($AX33&amp;"_"&amp;$CW$14,データシート1!$A:$BT,MATCH($CW$12&amp;"_"&amp;DB$20,データシート1!$A$1:$BT$1,0),0)</f>
        <v>0</v>
      </c>
      <c r="DC33" s="962">
        <f>VLOOKUP($AX33&amp;"_"&amp;$CW$14,データシート1!$A:$BT,MATCH($CW$12&amp;"_"&amp;DC$20,データシート1!$A$1:$BT$1,0),0)</f>
        <v>0</v>
      </c>
      <c r="DD33" s="961">
        <f t="shared" si="11"/>
        <v>15.23</v>
      </c>
      <c r="DE33" s="16"/>
      <c r="DF33" s="125">
        <f>VLOOKUP($AX33&amp;"_"&amp;$DF$14,データシート1!$A:$BT,MATCH($DF$12&amp;"_"&amp;DF$20,データシート1!$A$1:$BT$1,0),0)</f>
        <v>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5</v>
      </c>
      <c r="DM33" s="16"/>
      <c r="DN33" s="126">
        <f t="shared" si="26"/>
        <v>0.83</v>
      </c>
      <c r="DO33" s="127">
        <f t="shared" si="27"/>
        <v>0</v>
      </c>
      <c r="DP33" s="127">
        <f t="shared" si="13"/>
        <v>0</v>
      </c>
      <c r="DQ33" s="127">
        <f t="shared" si="13"/>
        <v>0.17</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10203</v>
      </c>
      <c r="AY34" s="18" t="str">
        <f>IF(IFERROR(比較地域マスタ!$Z19,"")=0,"",IFERROR(比較地域マスタ!$Z19,""))</f>
        <v>桐生市</v>
      </c>
      <c r="BB34" s="110" t="str">
        <f t="shared" si="0"/>
        <v>10203</v>
      </c>
      <c r="BC34" s="1031" t="str">
        <f t="shared" si="0"/>
        <v>桐生市</v>
      </c>
      <c r="BD34" s="34">
        <f t="shared" si="14"/>
        <v>627.78867177114557</v>
      </c>
      <c r="BE34" s="34">
        <f t="shared" si="15"/>
        <v>142.26669872744219</v>
      </c>
      <c r="BF34" s="34">
        <f>VLOOKUP($AX34&amp;"_"&amp;$BC$14,データシート1!$A:$BT,MATCH($BC$12&amp;"_"&amp;BF$20,データシート1!$A$1:$BT$1,0),0)</f>
        <v>128.62780197368252</v>
      </c>
      <c r="BG34" s="34">
        <f>VLOOKUP($AX34&amp;"_"&amp;$BC$14,データシート1!$A:$BT,MATCH($BC$12&amp;"_"&amp;BG$20,データシート1!$A$1:$BT$1,0),0)</f>
        <v>5.1877959833996119</v>
      </c>
      <c r="BH34" s="34">
        <f>VLOOKUP($AX34&amp;"_"&amp;$BC$14,データシート1!$A:$BT,MATCH($BC$12&amp;"_"&amp;BH$20,データシート1!$A$1:$BT$1,0),0)</f>
        <v>8.4511007703600569</v>
      </c>
      <c r="BI34" s="34">
        <f>VLOOKUP($AX34&amp;"_"&amp;$BC$14,データシート1!$A:$BT,MATCH($BC$12&amp;"_"&amp;BI$20,データシート1!$A$1:$BT$1,0),0)</f>
        <v>126.43686421842426</v>
      </c>
      <c r="BJ34" s="34">
        <f>VLOOKUP($AX34&amp;"_"&amp;$BC$14,データシート1!$A:$BT,MATCH($BC$12&amp;"_"&amp;BJ$20,データシート1!$A$1:$BT$1,0),0)</f>
        <v>141.34162293373888</v>
      </c>
      <c r="BK34" s="34">
        <f t="shared" si="1"/>
        <v>181.37711371442026</v>
      </c>
      <c r="BL34" s="34">
        <f t="shared" si="2"/>
        <v>175.16595161658842</v>
      </c>
      <c r="BM34" s="34">
        <f>VLOOKUP($AX34&amp;"_"&amp;$BC$14,データシート1!$A:$BT,MATCH($BC$12&amp;"_"&amp;BM$20,データシート1!$A$1:$BT$1,0),0)</f>
        <v>106.14985474770855</v>
      </c>
      <c r="BN34" s="34">
        <f>VLOOKUP($AX34&amp;"_"&amp;$BC$14,データシート1!$A:$BT,MATCH($BC$12&amp;"_"&amp;BN$20,データシート1!$A$1:$BT$1,0),0)</f>
        <v>69.016096868879885</v>
      </c>
      <c r="BO34" s="34">
        <f>VLOOKUP($AX34&amp;"_"&amp;$BC$14,データシート1!$A:$BT,MATCH($BC$12&amp;"_"&amp;BO$20,データシート1!$A$1:$BT$1,0),0)</f>
        <v>6.21116209783185</v>
      </c>
      <c r="BP34" s="34">
        <f>VLOOKUP($AX34&amp;"_"&amp;$BC$14,データシート1!$A:$BT,MATCH($BC$12&amp;"_"&amp;BP$20,データシート1!$A$1:$BT$1,0),0)</f>
        <v>0</v>
      </c>
      <c r="BQ34" s="34">
        <f>VLOOKUP($AX34&amp;"_"&amp;$BC$14,データシート1!$A:$BT,MATCH($BC$12&amp;"_"&amp;BQ$20,データシート1!$A$1:$BT$1,0),0)</f>
        <v>36.366372177119992</v>
      </c>
      <c r="BR34" s="35">
        <f t="shared" si="3"/>
        <v>627.78867177114557</v>
      </c>
      <c r="BT34" s="121" t="str">
        <f t="shared" si="4"/>
        <v>桐生市</v>
      </c>
      <c r="BU34" s="33">
        <f t="shared" si="25"/>
        <v>627.78867177114557</v>
      </c>
      <c r="BV34" s="59">
        <f t="shared" si="16"/>
        <v>0.22661558757674458</v>
      </c>
      <c r="BW34" s="59">
        <f t="shared" si="5"/>
        <v>0.20489028833666589</v>
      </c>
      <c r="BX34" s="59">
        <f t="shared" si="5"/>
        <v>8.2636024137924778E-3</v>
      </c>
      <c r="BY34" s="59">
        <f t="shared" si="5"/>
        <v>1.3461696826286196E-2</v>
      </c>
      <c r="BZ34" s="59">
        <f t="shared" si="5"/>
        <v>0.20140035955366142</v>
      </c>
      <c r="CA34" s="59">
        <f t="shared" si="5"/>
        <v>0.22514204108681915</v>
      </c>
      <c r="CB34" s="59">
        <f t="shared" si="5"/>
        <v>0.28891428257650942</v>
      </c>
      <c r="CC34" s="59">
        <f t="shared" si="5"/>
        <v>0.27902056773723294</v>
      </c>
      <c r="CD34" s="59">
        <f t="shared" si="5"/>
        <v>0.16908533001755799</v>
      </c>
      <c r="CE34" s="59">
        <f t="shared" si="5"/>
        <v>0.10993523771967496</v>
      </c>
      <c r="CF34" s="59">
        <f t="shared" si="5"/>
        <v>9.8937148392764726E-3</v>
      </c>
      <c r="CG34" s="59">
        <f t="shared" si="5"/>
        <v>0</v>
      </c>
      <c r="CH34" s="59">
        <f t="shared" si="5"/>
        <v>5.792772920626546E-2</v>
      </c>
      <c r="CI34" s="122">
        <f t="shared" si="6"/>
        <v>1</v>
      </c>
      <c r="CK34" s="123" t="str">
        <f t="shared" si="7"/>
        <v>桐生市</v>
      </c>
      <c r="CL34" s="124">
        <f t="shared" si="17"/>
        <v>142.26669872744219</v>
      </c>
      <c r="CM34" s="65">
        <f t="shared" si="18"/>
        <v>0.29675953949619743</v>
      </c>
      <c r="CN34" s="66">
        <f t="shared" si="19"/>
        <v>128.62780197368252</v>
      </c>
      <c r="CO34" s="65">
        <f t="shared" si="20"/>
        <v>0.32822608605749232</v>
      </c>
      <c r="CP34" s="66">
        <f t="shared" si="8"/>
        <v>5.1877959833996119</v>
      </c>
      <c r="CQ34" s="65">
        <f t="shared" si="21"/>
        <v>0</v>
      </c>
      <c r="CR34" s="66">
        <f t="shared" si="9"/>
        <v>8.4511007703600569</v>
      </c>
      <c r="CS34" s="65">
        <f t="shared" si="22"/>
        <v>0</v>
      </c>
      <c r="CT34" s="66">
        <f t="shared" si="10"/>
        <v>126.43686421842426</v>
      </c>
      <c r="CU34" s="67">
        <f t="shared" si="23"/>
        <v>0.30247507510097771</v>
      </c>
      <c r="CV34" s="16"/>
      <c r="CW34" s="959">
        <f t="shared" si="24"/>
        <v>42.219000000000001</v>
      </c>
      <c r="CX34" s="962">
        <f>VLOOKUP($AX34&amp;"_"&amp;$CW$14,データシート1!$A:$BT,MATCH($CW$12&amp;"_"&amp;CX$20,データシート1!$A$1:$BT$1,0),0)</f>
        <v>42.219000000000001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38.244</v>
      </c>
      <c r="DB34" s="962">
        <f>VLOOKUP($AX34&amp;"_"&amp;$CW$14,データシート1!$A:$BT,MATCH($CW$12&amp;"_"&amp;DB$20,データシート1!$A$1:$BT$1,0),0)</f>
        <v>0</v>
      </c>
      <c r="DC34" s="962">
        <f>VLOOKUP($AX34&amp;"_"&amp;$CW$14,データシート1!$A:$BT,MATCH($CW$12&amp;"_"&amp;DC$20,データシート1!$A$1:$BT$1,0),0)</f>
        <v>0</v>
      </c>
      <c r="DD34" s="961">
        <f t="shared" si="11"/>
        <v>80.462999999999994</v>
      </c>
      <c r="DE34" s="16"/>
      <c r="DF34" s="125">
        <f>VLOOKUP($AX34&amp;"_"&amp;$DF$14,データシート1!$A:$BT,MATCH($DF$12&amp;"_"&amp;DF$20,データシート1!$A$1:$BT$1,0),0)</f>
        <v>7</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4</v>
      </c>
      <c r="DJ34" s="64">
        <f>VLOOKUP($AX34&amp;"_"&amp;$DF$14,データシート1!$A:$BT,MATCH($DF$12&amp;"_"&amp;DJ$20,データシート1!$A$1:$BT$1,0),0)</f>
        <v>0</v>
      </c>
      <c r="DK34" s="64">
        <f>VLOOKUP($AX34&amp;"_"&amp;$DF$14,データシート1!$A:$BT,MATCH($DF$12&amp;"_"&amp;DK$20,データシート1!$A$1:$BT$1,0),0)</f>
        <v>0</v>
      </c>
      <c r="DL34" s="68">
        <f t="shared" si="12"/>
        <v>11</v>
      </c>
      <c r="DM34" s="16"/>
      <c r="DN34" s="126">
        <f t="shared" si="26"/>
        <v>0.52</v>
      </c>
      <c r="DO34" s="127">
        <f t="shared" si="27"/>
        <v>0</v>
      </c>
      <c r="DP34" s="127">
        <f t="shared" si="13"/>
        <v>0</v>
      </c>
      <c r="DQ34" s="127">
        <f t="shared" si="13"/>
        <v>0.48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27204</v>
      </c>
      <c r="AY35" s="18" t="str">
        <f>IF(IFERROR(比較地域マスタ!$Z20,"")=0,"",IFERROR(比較地域マスタ!$Z20,""))</f>
        <v>池田市</v>
      </c>
      <c r="BB35" s="110" t="str">
        <f t="shared" si="0"/>
        <v>27204</v>
      </c>
      <c r="BC35" s="1031" t="str">
        <f t="shared" si="0"/>
        <v>池田市</v>
      </c>
      <c r="BD35" s="34">
        <f t="shared" si="14"/>
        <v>994.23060420859269</v>
      </c>
      <c r="BE35" s="34">
        <f t="shared" si="15"/>
        <v>718.38454420059816</v>
      </c>
      <c r="BF35" s="34">
        <f>VLOOKUP($AX35&amp;"_"&amp;$BC$14,データシート1!$A:$BT,MATCH($BC$12&amp;"_"&amp;BF$20,データシート1!$A$1:$BT$1,0),0)</f>
        <v>713.07000325429976</v>
      </c>
      <c r="BG35" s="34">
        <f>VLOOKUP($AX35&amp;"_"&amp;$BC$14,データシート1!$A:$BT,MATCH($BC$12&amp;"_"&amp;BG$20,データシート1!$A$1:$BT$1,0),0)</f>
        <v>2.3397251402757826</v>
      </c>
      <c r="BH35" s="34">
        <f>VLOOKUP($AX35&amp;"_"&amp;$BC$14,データシート1!$A:$BT,MATCH($BC$12&amp;"_"&amp;BH$20,データシート1!$A$1:$BT$1,0),0)</f>
        <v>2.974815806022634</v>
      </c>
      <c r="BI35" s="34">
        <f>VLOOKUP($AX35&amp;"_"&amp;$BC$14,データシート1!$A:$BT,MATCH($BC$12&amp;"_"&amp;BI$20,データシート1!$A$1:$BT$1,0),0)</f>
        <v>88.004693295149465</v>
      </c>
      <c r="BJ35" s="34">
        <f>VLOOKUP($AX35&amp;"_"&amp;$BC$14,データシート1!$A:$BT,MATCH($BC$12&amp;"_"&amp;BJ$20,データシート1!$A$1:$BT$1,0),0)</f>
        <v>95.987126463754961</v>
      </c>
      <c r="BK35" s="34">
        <f t="shared" si="1"/>
        <v>80.702363493090175</v>
      </c>
      <c r="BL35" s="34">
        <f t="shared" si="2"/>
        <v>74.665895620591456</v>
      </c>
      <c r="BM35" s="34">
        <f>VLOOKUP($AX35&amp;"_"&amp;$BC$14,データシート1!$A:$BT,MATCH($BC$12&amp;"_"&amp;BM$20,データシート1!$A$1:$BT$1,0),0)</f>
        <v>47.102205684134482</v>
      </c>
      <c r="BN35" s="34">
        <f>VLOOKUP($AX35&amp;"_"&amp;$BC$14,データシート1!$A:$BT,MATCH($BC$12&amp;"_"&amp;BN$20,データシート1!$A$1:$BT$1,0),0)</f>
        <v>27.563689936456978</v>
      </c>
      <c r="BO35" s="34">
        <f>VLOOKUP($AX35&amp;"_"&amp;$BC$14,データシート1!$A:$BT,MATCH($BC$12&amp;"_"&amp;BO$20,データシート1!$A$1:$BT$1,0),0)</f>
        <v>6.0364678724987204</v>
      </c>
      <c r="BP35" s="34">
        <f>VLOOKUP($AX35&amp;"_"&amp;$BC$14,データシート1!$A:$BT,MATCH($BC$12&amp;"_"&amp;BP$20,データシート1!$A$1:$BT$1,0),0)</f>
        <v>0</v>
      </c>
      <c r="BQ35" s="34">
        <f>VLOOKUP($AX35&amp;"_"&amp;$BC$14,データシート1!$A:$BT,MATCH($BC$12&amp;"_"&amp;BQ$20,データシート1!$A$1:$BT$1,0),0)</f>
        <v>11.151876756</v>
      </c>
      <c r="BR35" s="35">
        <f t="shared" si="3"/>
        <v>994.23060420859269</v>
      </c>
      <c r="BT35" s="121" t="str">
        <f t="shared" si="4"/>
        <v>池田市</v>
      </c>
      <c r="BU35" s="33">
        <f t="shared" si="25"/>
        <v>994.23060420859269</v>
      </c>
      <c r="BV35" s="59">
        <f t="shared" si="16"/>
        <v>0.722553239821492</v>
      </c>
      <c r="BW35" s="59">
        <f t="shared" si="5"/>
        <v>0.71720785925907327</v>
      </c>
      <c r="BX35" s="59">
        <f t="shared" si="5"/>
        <v>2.3533022725026687E-3</v>
      </c>
      <c r="BY35" s="59">
        <f t="shared" si="5"/>
        <v>2.9920782899160365E-3</v>
      </c>
      <c r="BZ35" s="59">
        <f t="shared" si="5"/>
        <v>8.851537351860253E-2</v>
      </c>
      <c r="CA35" s="59">
        <f t="shared" si="5"/>
        <v>9.6544127748069766E-2</v>
      </c>
      <c r="CB35" s="59">
        <f t="shared" si="5"/>
        <v>8.1170669210418475E-2</v>
      </c>
      <c r="CC35" s="59">
        <f t="shared" si="5"/>
        <v>7.5099172470179082E-2</v>
      </c>
      <c r="CD35" s="59">
        <f t="shared" si="5"/>
        <v>4.737553388997498E-2</v>
      </c>
      <c r="CE35" s="59">
        <f t="shared" si="5"/>
        <v>2.7723638580204105E-2</v>
      </c>
      <c r="CF35" s="59">
        <f t="shared" si="5"/>
        <v>6.071496740239401E-3</v>
      </c>
      <c r="CG35" s="59">
        <f t="shared" si="5"/>
        <v>0</v>
      </c>
      <c r="CH35" s="59">
        <f t="shared" si="5"/>
        <v>1.12165897014173E-2</v>
      </c>
      <c r="CI35" s="122">
        <f t="shared" si="6"/>
        <v>1</v>
      </c>
      <c r="CK35" s="123" t="str">
        <f t="shared" si="7"/>
        <v>池田市</v>
      </c>
      <c r="CL35" s="124">
        <f t="shared" si="17"/>
        <v>718.38454420059816</v>
      </c>
      <c r="CM35" s="65">
        <f t="shared" si="18"/>
        <v>6.5342441424926359E-2</v>
      </c>
      <c r="CN35" s="66">
        <f t="shared" si="19"/>
        <v>713.07000325429976</v>
      </c>
      <c r="CO35" s="65">
        <f t="shared" si="20"/>
        <v>6.5829441409358508E-2</v>
      </c>
      <c r="CP35" s="66">
        <f t="shared" si="8"/>
        <v>2.3397251402757826</v>
      </c>
      <c r="CQ35" s="65">
        <f t="shared" si="21"/>
        <v>0</v>
      </c>
      <c r="CR35" s="66">
        <f t="shared" si="9"/>
        <v>2.974815806022634</v>
      </c>
      <c r="CS35" s="65">
        <f t="shared" si="22"/>
        <v>0</v>
      </c>
      <c r="CT35" s="66">
        <f t="shared" si="10"/>
        <v>88.004693295149465</v>
      </c>
      <c r="CU35" s="67">
        <f t="shared" si="23"/>
        <v>0.31919888528886314</v>
      </c>
      <c r="CV35" s="16"/>
      <c r="CW35" s="959">
        <f t="shared" si="24"/>
        <v>46.941000000000003</v>
      </c>
      <c r="CX35" s="962">
        <f>VLOOKUP($AX35&amp;"_"&amp;$CW$14,データシート1!$A:$BT,MATCH($CW$12&amp;"_"&amp;CX$20,データシート1!$A$1:$BT$1,0),0)</f>
        <v>46.941000000000003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28.090999999999998</v>
      </c>
      <c r="DB35" s="962">
        <f>VLOOKUP($AX35&amp;"_"&amp;$CW$14,データシート1!$A:$BT,MATCH($CW$12&amp;"_"&amp;DB$20,データシート1!$A$1:$BT$1,0),0)</f>
        <v>0</v>
      </c>
      <c r="DC35" s="962">
        <f>VLOOKUP($AX35&amp;"_"&amp;$CW$14,データシート1!$A:$BT,MATCH($CW$12&amp;"_"&amp;DC$20,データシート1!$A$1:$BT$1,0),0)</f>
        <v>0</v>
      </c>
      <c r="DD35" s="961">
        <f t="shared" si="11"/>
        <v>75.031999999999996</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0</v>
      </c>
      <c r="DK35" s="64">
        <f>VLOOKUP($AX35&amp;"_"&amp;$DF$14,データシート1!$A:$BT,MATCH($DF$12&amp;"_"&amp;DK$20,データシート1!$A$1:$BT$1,0),0)</f>
        <v>0</v>
      </c>
      <c r="DL35" s="68">
        <f t="shared" si="12"/>
        <v>7</v>
      </c>
      <c r="DM35" s="16"/>
      <c r="DN35" s="126">
        <f t="shared" si="26"/>
        <v>0.63</v>
      </c>
      <c r="DO35" s="127">
        <f t="shared" si="27"/>
        <v>0</v>
      </c>
      <c r="DP35" s="127">
        <f t="shared" si="13"/>
        <v>0</v>
      </c>
      <c r="DQ35" s="127">
        <f t="shared" si="13"/>
        <v>0.37</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08227</v>
      </c>
      <c r="AY36" s="18" t="str">
        <f>IF(IFERROR(比較地域マスタ!$Z21,"")=0,"",IFERROR(比較地域マスタ!$Z21,""))</f>
        <v>筑西市</v>
      </c>
      <c r="BB36" s="110" t="str">
        <f t="shared" si="0"/>
        <v>08227</v>
      </c>
      <c r="BC36" s="1031" t="str">
        <f t="shared" si="0"/>
        <v>筑西市</v>
      </c>
      <c r="BD36" s="34">
        <f t="shared" si="14"/>
        <v>1414.7005170853881</v>
      </c>
      <c r="BE36" s="34">
        <f t="shared" si="15"/>
        <v>930.75933184206292</v>
      </c>
      <c r="BF36" s="34">
        <f>VLOOKUP($AX36&amp;"_"&amp;$BC$14,データシート1!$A:$BT,MATCH($BC$12&amp;"_"&amp;BF$20,データシート1!$A$1:$BT$1,0),0)</f>
        <v>900.29945530164923</v>
      </c>
      <c r="BG36" s="34">
        <f>VLOOKUP($AX36&amp;"_"&amp;$BC$14,データシート1!$A:$BT,MATCH($BC$12&amp;"_"&amp;BG$20,データシート1!$A$1:$BT$1,0),0)</f>
        <v>7.032513543149391</v>
      </c>
      <c r="BH36" s="34">
        <f>VLOOKUP($AX36&amp;"_"&amp;$BC$14,データシート1!$A:$BT,MATCH($BC$12&amp;"_"&amp;BH$20,データシート1!$A$1:$BT$1,0),0)</f>
        <v>23.427362997264282</v>
      </c>
      <c r="BI36" s="34">
        <f>VLOOKUP($AX36&amp;"_"&amp;$BC$14,データシート1!$A:$BT,MATCH($BC$12&amp;"_"&amp;BI$20,データシート1!$A$1:$BT$1,0),0)</f>
        <v>117.02088477447855</v>
      </c>
      <c r="BJ36" s="34">
        <f>VLOOKUP($AX36&amp;"_"&amp;$BC$14,データシート1!$A:$BT,MATCH($BC$12&amp;"_"&amp;BJ$20,データシート1!$A$1:$BT$1,0),0)</f>
        <v>136.35721087700017</v>
      </c>
      <c r="BK36" s="34">
        <f t="shared" si="1"/>
        <v>214.23392631096621</v>
      </c>
      <c r="BL36" s="34">
        <f t="shared" si="2"/>
        <v>208.26472038618934</v>
      </c>
      <c r="BM36" s="34">
        <f>VLOOKUP($AX36&amp;"_"&amp;$BC$14,データシート1!$A:$BT,MATCH($BC$12&amp;"_"&amp;BM$20,データシート1!$A$1:$BT$1,0),0)</f>
        <v>107.50763127928894</v>
      </c>
      <c r="BN36" s="34">
        <f>VLOOKUP($AX36&amp;"_"&amp;$BC$14,データシート1!$A:$BT,MATCH($BC$12&amp;"_"&amp;BN$20,データシート1!$A$1:$BT$1,0),0)</f>
        <v>100.75708910690039</v>
      </c>
      <c r="BO36" s="34">
        <f>VLOOKUP($AX36&amp;"_"&amp;$BC$14,データシート1!$A:$BT,MATCH($BC$12&amp;"_"&amp;BO$20,データシート1!$A$1:$BT$1,0),0)</f>
        <v>5.9692059247768698</v>
      </c>
      <c r="BP36" s="34">
        <f>VLOOKUP($AX36&amp;"_"&amp;$BC$14,データシート1!$A:$BT,MATCH($BC$12&amp;"_"&amp;BP$20,データシート1!$A$1:$BT$1,0),0)</f>
        <v>0</v>
      </c>
      <c r="BQ36" s="34">
        <f>VLOOKUP($AX36&amp;"_"&amp;$BC$14,データシート1!$A:$BT,MATCH($BC$12&amp;"_"&amp;BQ$20,データシート1!$A$1:$BT$1,0),0)</f>
        <v>16.329163280880191</v>
      </c>
      <c r="BR36" s="35">
        <f t="shared" si="3"/>
        <v>1414.7005170853881</v>
      </c>
      <c r="BT36" s="121" t="str">
        <f t="shared" si="4"/>
        <v>筑西市</v>
      </c>
      <c r="BU36" s="33">
        <f t="shared" si="25"/>
        <v>1414.7005170853881</v>
      </c>
      <c r="BV36" s="59">
        <f t="shared" si="16"/>
        <v>0.65791969438142528</v>
      </c>
      <c r="BW36" s="59">
        <f t="shared" si="5"/>
        <v>0.63638872286303771</v>
      </c>
      <c r="BX36" s="59">
        <f t="shared" si="5"/>
        <v>4.9710263467196598E-3</v>
      </c>
      <c r="BY36" s="59">
        <f t="shared" si="5"/>
        <v>1.6559945171667919E-2</v>
      </c>
      <c r="BZ36" s="59">
        <f t="shared" si="5"/>
        <v>8.271777903606678E-2</v>
      </c>
      <c r="CA36" s="59">
        <f t="shared" si="5"/>
        <v>9.6385920009365453E-2</v>
      </c>
      <c r="CB36" s="59">
        <f t="shared" si="5"/>
        <v>0.15143411889912778</v>
      </c>
      <c r="CC36" s="59">
        <f t="shared" si="5"/>
        <v>0.14721470577763204</v>
      </c>
      <c r="CD36" s="59">
        <f t="shared" si="5"/>
        <v>7.5993208442999408E-2</v>
      </c>
      <c r="CE36" s="59">
        <f t="shared" si="5"/>
        <v>7.122149733463265E-2</v>
      </c>
      <c r="CF36" s="59">
        <f t="shared" si="5"/>
        <v>4.2194131214957223E-3</v>
      </c>
      <c r="CG36" s="59">
        <f t="shared" si="5"/>
        <v>0</v>
      </c>
      <c r="CH36" s="59">
        <f t="shared" si="5"/>
        <v>1.1542487674014612E-2</v>
      </c>
      <c r="CI36" s="122">
        <f t="shared" si="6"/>
        <v>1</v>
      </c>
      <c r="CK36" s="123" t="str">
        <f t="shared" si="7"/>
        <v>筑西市</v>
      </c>
      <c r="CL36" s="124">
        <f t="shared" si="17"/>
        <v>930.75933184206292</v>
      </c>
      <c r="CM36" s="65">
        <f t="shared" si="18"/>
        <v>0.33419702533026241</v>
      </c>
      <c r="CN36" s="66">
        <f t="shared" si="19"/>
        <v>900.29945530164923</v>
      </c>
      <c r="CO36" s="65">
        <f t="shared" si="20"/>
        <v>0.34550393001823937</v>
      </c>
      <c r="CP36" s="66">
        <f t="shared" si="8"/>
        <v>7.032513543149391</v>
      </c>
      <c r="CQ36" s="65">
        <f t="shared" si="21"/>
        <v>0</v>
      </c>
      <c r="CR36" s="66">
        <f t="shared" si="9"/>
        <v>23.427362997264282</v>
      </c>
      <c r="CS36" s="65">
        <f t="shared" si="22"/>
        <v>0</v>
      </c>
      <c r="CT36" s="66">
        <f t="shared" si="10"/>
        <v>117.02088477447855</v>
      </c>
      <c r="CU36" s="67">
        <f t="shared" si="23"/>
        <v>0</v>
      </c>
      <c r="CV36" s="16"/>
      <c r="CW36" s="959">
        <f t="shared" si="24"/>
        <v>311.05700000000002</v>
      </c>
      <c r="CX36" s="962">
        <f>VLOOKUP($AX36&amp;"_"&amp;$CW$14,データシート1!$A:$BT,MATCH($CW$12&amp;"_"&amp;CX$20,データシート1!$A$1:$BT$1,0),0)</f>
        <v>311.05700000000002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311.05700000000002</v>
      </c>
      <c r="DE36" s="16"/>
      <c r="DF36" s="125">
        <f>VLOOKUP($AX36&amp;"_"&amp;$DF$14,データシート1!$A:$BT,MATCH($DF$12&amp;"_"&amp;DF$20,データシート1!$A$1:$BT$1,0),0)</f>
        <v>25</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25</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47205</v>
      </c>
      <c r="AY37" s="18" t="str">
        <f>IF(IFERROR(比較地域マスタ!$Z22,"")=0,"",IFERROR(比較地域マスタ!$Z22,""))</f>
        <v>宜野湾市</v>
      </c>
      <c r="BB37" s="110" t="str">
        <f t="shared" si="0"/>
        <v>47205</v>
      </c>
      <c r="BC37" s="1031" t="str">
        <f t="shared" si="0"/>
        <v>宜野湾市</v>
      </c>
      <c r="BD37" s="34">
        <f t="shared" si="14"/>
        <v>504.18990690739429</v>
      </c>
      <c r="BE37" s="34">
        <f t="shared" si="15"/>
        <v>21.482121408415683</v>
      </c>
      <c r="BF37" s="34">
        <f>VLOOKUP($AX37&amp;"_"&amp;$BC$14,データシート1!$A:$BT,MATCH($BC$12&amp;"_"&amp;BF$20,データシート1!$A$1:$BT$1,0),0)</f>
        <v>12.481668300305282</v>
      </c>
      <c r="BG37" s="34">
        <f>VLOOKUP($AX37&amp;"_"&amp;$BC$14,データシート1!$A:$BT,MATCH($BC$12&amp;"_"&amp;BG$20,データシート1!$A$1:$BT$1,0),0)</f>
        <v>8.615378017338422</v>
      </c>
      <c r="BH37" s="34">
        <f>VLOOKUP($AX37&amp;"_"&amp;$BC$14,データシート1!$A:$BT,MATCH($BC$12&amp;"_"&amp;BH$20,データシート1!$A$1:$BT$1,0),0)</f>
        <v>0.38507509077198121</v>
      </c>
      <c r="BI37" s="34">
        <f>VLOOKUP($AX37&amp;"_"&amp;$BC$14,データシート1!$A:$BT,MATCH($BC$12&amp;"_"&amp;BI$20,データシート1!$A$1:$BT$1,0),0)</f>
        <v>174.7956291544177</v>
      </c>
      <c r="BJ37" s="34">
        <f>VLOOKUP($AX37&amp;"_"&amp;$BC$14,データシート1!$A:$BT,MATCH($BC$12&amp;"_"&amp;BJ$20,データシート1!$A$1:$BT$1,0),0)</f>
        <v>153.5551631853082</v>
      </c>
      <c r="BK37" s="34">
        <f t="shared" si="1"/>
        <v>141.37416582061454</v>
      </c>
      <c r="BL37" s="34">
        <f t="shared" si="2"/>
        <v>135.51694636782594</v>
      </c>
      <c r="BM37" s="34">
        <f>VLOOKUP($AX37&amp;"_"&amp;$BC$14,データシート1!$A:$BT,MATCH($BC$12&amp;"_"&amp;BM$20,データシート1!$A$1:$BT$1,0),0)</f>
        <v>81.881128273334539</v>
      </c>
      <c r="BN37" s="34">
        <f>VLOOKUP($AX37&amp;"_"&amp;$BC$14,データシート1!$A:$BT,MATCH($BC$12&amp;"_"&amp;BN$20,データシート1!$A$1:$BT$1,0),0)</f>
        <v>53.635818094491384</v>
      </c>
      <c r="BO37" s="34">
        <f>VLOOKUP($AX37&amp;"_"&amp;$BC$14,データシート1!$A:$BT,MATCH($BC$12&amp;"_"&amp;BO$20,データシート1!$A$1:$BT$1,0),0)</f>
        <v>5.8572194527885904</v>
      </c>
      <c r="BP37" s="34">
        <f>VLOOKUP($AX37&amp;"_"&amp;$BC$14,データシート1!$A:$BT,MATCH($BC$12&amp;"_"&amp;BP$20,データシート1!$A$1:$BT$1,0),0)</f>
        <v>0</v>
      </c>
      <c r="BQ37" s="34">
        <f>VLOOKUP($AX37&amp;"_"&amp;$BC$14,データシート1!$A:$BT,MATCH($BC$12&amp;"_"&amp;BQ$20,データシート1!$A$1:$BT$1,0),0)</f>
        <v>12.982827338638209</v>
      </c>
      <c r="BR37" s="35">
        <f t="shared" si="3"/>
        <v>504.18990690739429</v>
      </c>
      <c r="BT37" s="121" t="str">
        <f t="shared" si="4"/>
        <v>宜野湾市</v>
      </c>
      <c r="BU37" s="33">
        <f t="shared" si="25"/>
        <v>504.18990690739429</v>
      </c>
      <c r="BV37" s="59">
        <f t="shared" si="16"/>
        <v>4.2607202393603952E-2</v>
      </c>
      <c r="BW37" s="59">
        <f t="shared" si="5"/>
        <v>2.4755886877755009E-2</v>
      </c>
      <c r="BX37" s="59">
        <f t="shared" si="5"/>
        <v>1.7087565417926599E-2</v>
      </c>
      <c r="BY37" s="59">
        <f t="shared" si="5"/>
        <v>7.6375009792234666E-4</v>
      </c>
      <c r="BZ37" s="59">
        <f t="shared" si="5"/>
        <v>0.34668609339401713</v>
      </c>
      <c r="CA37" s="59">
        <f t="shared" si="5"/>
        <v>0.30455818548051983</v>
      </c>
      <c r="CB37" s="59">
        <f t="shared" si="5"/>
        <v>0.28039864321715002</v>
      </c>
      <c r="CC37" s="59">
        <f t="shared" si="5"/>
        <v>0.26878155336163173</v>
      </c>
      <c r="CD37" s="59">
        <f t="shared" si="5"/>
        <v>0.16240136335845737</v>
      </c>
      <c r="CE37" s="59">
        <f t="shared" si="5"/>
        <v>0.10638019000317434</v>
      </c>
      <c r="CF37" s="59">
        <f t="shared" si="5"/>
        <v>1.1617089855518268E-2</v>
      </c>
      <c r="CG37" s="59">
        <f t="shared" si="5"/>
        <v>0</v>
      </c>
      <c r="CH37" s="59">
        <f t="shared" si="5"/>
        <v>2.5749875514709173E-2</v>
      </c>
      <c r="CI37" s="122">
        <f t="shared" si="6"/>
        <v>1</v>
      </c>
      <c r="CK37" s="123" t="str">
        <f t="shared" si="7"/>
        <v>宜野湾市</v>
      </c>
      <c r="CL37" s="124">
        <f t="shared" si="17"/>
        <v>21.482121408415683</v>
      </c>
      <c r="CM37" s="65">
        <f t="shared" si="18"/>
        <v>0.38641435090056142</v>
      </c>
      <c r="CN37" s="66">
        <f t="shared" si="19"/>
        <v>12.481668300305282</v>
      </c>
      <c r="CO37" s="65">
        <f t="shared" si="20"/>
        <v>0.66505532756362151</v>
      </c>
      <c r="CP37" s="66">
        <f t="shared" si="8"/>
        <v>8.615378017338422</v>
      </c>
      <c r="CQ37" s="65">
        <f t="shared" si="21"/>
        <v>0</v>
      </c>
      <c r="CR37" s="66">
        <f t="shared" si="9"/>
        <v>0.38507509077198121</v>
      </c>
      <c r="CS37" s="65">
        <f t="shared" si="22"/>
        <v>0</v>
      </c>
      <c r="CT37" s="66">
        <f t="shared" si="10"/>
        <v>174.7956291544177</v>
      </c>
      <c r="CU37" s="67">
        <f t="shared" si="23"/>
        <v>0.11506008529671348</v>
      </c>
      <c r="CV37" s="16"/>
      <c r="CW37" s="959">
        <f t="shared" si="24"/>
        <v>8.3010000000000002</v>
      </c>
      <c r="CX37" s="962">
        <f>VLOOKUP($AX37&amp;"_"&amp;$CW$14,データシート1!$A:$BT,MATCH($CW$12&amp;"_"&amp;CX$20,データシート1!$A$1:$BT$1,0),0)</f>
        <v>8.3010000000000002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20.111999999999998</v>
      </c>
      <c r="DB37" s="962">
        <f>VLOOKUP($AX37&amp;"_"&amp;$CW$14,データシート1!$A:$BT,MATCH($CW$12&amp;"_"&amp;DB$20,データシート1!$A$1:$BT$1,0),0)</f>
        <v>0</v>
      </c>
      <c r="DC37" s="962">
        <f>VLOOKUP($AX37&amp;"_"&amp;$CW$14,データシート1!$A:$BT,MATCH($CW$12&amp;"_"&amp;DC$20,データシート1!$A$1:$BT$1,0),0)</f>
        <v>0</v>
      </c>
      <c r="DD37" s="961">
        <f t="shared" si="11"/>
        <v>28.412999999999997</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3</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0.28999999999999998</v>
      </c>
      <c r="DO37" s="127">
        <f t="shared" si="27"/>
        <v>0</v>
      </c>
      <c r="DP37" s="127">
        <f t="shared" ref="DP37:DP68" si="29">IF($DD37=0,0,ROUND(CZ37/$DD37,2))</f>
        <v>0</v>
      </c>
      <c r="DQ37" s="127">
        <f t="shared" ref="DQ37:DQ68" si="30">IF($DD37=0,0,ROUND(DA37/$DD37,2))</f>
        <v>0.71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21214</v>
      </c>
      <c r="AY38" s="18" t="str">
        <f>IF(IFERROR(比較地域マスタ!$Z23,"")=0,"",IFERROR(比較地域マスタ!$Z23,""))</f>
        <v>可児市</v>
      </c>
      <c r="BB38" s="110" t="str">
        <f t="shared" si="0"/>
        <v>21214</v>
      </c>
      <c r="BC38" s="1031" t="str">
        <f t="shared" si="0"/>
        <v>可児市</v>
      </c>
      <c r="BD38" s="34">
        <f t="shared" si="14"/>
        <v>850.66580463288813</v>
      </c>
      <c r="BE38" s="34">
        <f t="shared" si="15"/>
        <v>428.21745581968236</v>
      </c>
      <c r="BF38" s="34">
        <f>VLOOKUP($AX38&amp;"_"&amp;$BC$14,データシート1!$A:$BT,MATCH($BC$12&amp;"_"&amp;BF$20,データシート1!$A$1:$BT$1,0),0)</f>
        <v>420.28137262942334</v>
      </c>
      <c r="BG38" s="34">
        <f>VLOOKUP($AX38&amp;"_"&amp;$BC$14,データシート1!$A:$BT,MATCH($BC$12&amp;"_"&amp;BG$20,データシート1!$A$1:$BT$1,0),0)</f>
        <v>5.4608722812249928</v>
      </c>
      <c r="BH38" s="34">
        <f>VLOOKUP($AX38&amp;"_"&amp;$BC$14,データシート1!$A:$BT,MATCH($BC$12&amp;"_"&amp;BH$20,データシート1!$A$1:$BT$1,0),0)</f>
        <v>2.4752109090340233</v>
      </c>
      <c r="BI38" s="34">
        <f>VLOOKUP($AX38&amp;"_"&amp;$BC$14,データシート1!$A:$BT,MATCH($BC$12&amp;"_"&amp;BI$20,データシート1!$A$1:$BT$1,0),0)</f>
        <v>124.02953630497586</v>
      </c>
      <c r="BJ38" s="34">
        <f>VLOOKUP($AX38&amp;"_"&amp;$BC$14,データシート1!$A:$BT,MATCH($BC$12&amp;"_"&amp;BJ$20,データシート1!$A$1:$BT$1,0),0)</f>
        <v>133.92385921663524</v>
      </c>
      <c r="BK38" s="34">
        <f t="shared" si="1"/>
        <v>151.33617599202594</v>
      </c>
      <c r="BL38" s="34">
        <f t="shared" si="2"/>
        <v>145.4527991151233</v>
      </c>
      <c r="BM38" s="34">
        <f>VLOOKUP($AX38&amp;"_"&amp;$BC$14,データシート1!$A:$BT,MATCH($BC$12&amp;"_"&amp;BM$20,データシート1!$A$1:$BT$1,0),0)</f>
        <v>92.89964112771122</v>
      </c>
      <c r="BN38" s="34">
        <f>VLOOKUP($AX38&amp;"_"&amp;$BC$14,データシート1!$A:$BT,MATCH($BC$12&amp;"_"&amp;BN$20,データシート1!$A$1:$BT$1,0),0)</f>
        <v>52.553157987412071</v>
      </c>
      <c r="BO38" s="34">
        <f>VLOOKUP($AX38&amp;"_"&amp;$BC$14,データシート1!$A:$BT,MATCH($BC$12&amp;"_"&amp;BO$20,データシート1!$A$1:$BT$1,0),0)</f>
        <v>5.8833768769026404</v>
      </c>
      <c r="BP38" s="34">
        <f>VLOOKUP($AX38&amp;"_"&amp;$BC$14,データシート1!$A:$BT,MATCH($BC$12&amp;"_"&amp;BP$20,データシート1!$A$1:$BT$1,0),0)</f>
        <v>0</v>
      </c>
      <c r="BQ38" s="34">
        <f>VLOOKUP($AX38&amp;"_"&amp;$BC$14,データシート1!$A:$BT,MATCH($BC$12&amp;"_"&amp;BQ$20,データシート1!$A$1:$BT$1,0),0)</f>
        <v>13.15877729956876</v>
      </c>
      <c r="BR38" s="35">
        <f t="shared" si="3"/>
        <v>850.66580463288813</v>
      </c>
      <c r="BT38" s="121" t="str">
        <f t="shared" si="4"/>
        <v>可児市</v>
      </c>
      <c r="BU38" s="33">
        <f t="shared" si="25"/>
        <v>850.66580463288813</v>
      </c>
      <c r="BV38" s="59">
        <f t="shared" si="16"/>
        <v>0.50339093623786035</v>
      </c>
      <c r="BW38" s="59">
        <f t="shared" si="5"/>
        <v>0.49406167538472906</v>
      </c>
      <c r="BX38" s="59">
        <f t="shared" si="5"/>
        <v>6.4195272120779294E-3</v>
      </c>
      <c r="BY38" s="59">
        <f t="shared" si="5"/>
        <v>2.9097336410533405E-3</v>
      </c>
      <c r="BZ38" s="59">
        <f t="shared" si="5"/>
        <v>0.14580289419121747</v>
      </c>
      <c r="CA38" s="59">
        <f t="shared" si="5"/>
        <v>0.15743416331920287</v>
      </c>
      <c r="CB38" s="59">
        <f t="shared" si="5"/>
        <v>0.17790320848424879</v>
      </c>
      <c r="CC38" s="59">
        <f t="shared" si="5"/>
        <v>0.17098700608741957</v>
      </c>
      <c r="CD38" s="59">
        <f t="shared" si="5"/>
        <v>0.1092081527454872</v>
      </c>
      <c r="CE38" s="59">
        <f t="shared" si="5"/>
        <v>6.1778853341932345E-2</v>
      </c>
      <c r="CF38" s="59">
        <f t="shared" si="5"/>
        <v>6.9162023968292229E-3</v>
      </c>
      <c r="CG38" s="59">
        <f t="shared" si="5"/>
        <v>0</v>
      </c>
      <c r="CH38" s="59">
        <f t="shared" si="5"/>
        <v>1.5468797767470552E-2</v>
      </c>
      <c r="CI38" s="122">
        <f t="shared" si="6"/>
        <v>1</v>
      </c>
      <c r="CK38" s="123" t="str">
        <f t="shared" si="7"/>
        <v>可児市</v>
      </c>
      <c r="CL38" s="124">
        <f t="shared" si="17"/>
        <v>428.21745581968236</v>
      </c>
      <c r="CM38" s="65">
        <f t="shared" si="18"/>
        <v>1</v>
      </c>
      <c r="CN38" s="66">
        <f t="shared" si="19"/>
        <v>420.28137262942334</v>
      </c>
      <c r="CO38" s="65">
        <f t="shared" si="20"/>
        <v>1</v>
      </c>
      <c r="CP38" s="66">
        <f t="shared" si="8"/>
        <v>5.4608722812249928</v>
      </c>
      <c r="CQ38" s="65">
        <f t="shared" si="21"/>
        <v>0</v>
      </c>
      <c r="CR38" s="66">
        <f t="shared" si="9"/>
        <v>2.4752109090340233</v>
      </c>
      <c r="CS38" s="65">
        <f t="shared" si="22"/>
        <v>0</v>
      </c>
      <c r="CT38" s="66">
        <f t="shared" si="10"/>
        <v>124.02953630497586</v>
      </c>
      <c r="CU38" s="67">
        <f t="shared" si="23"/>
        <v>0.20352410201655563</v>
      </c>
      <c r="CV38" s="16"/>
      <c r="CW38" s="959">
        <f t="shared" si="24"/>
        <v>432.67700000000002</v>
      </c>
      <c r="CX38" s="962">
        <f>VLOOKUP($AX38&amp;"_"&amp;$CW$14,データシート1!$A:$BT,MATCH($CW$12&amp;"_"&amp;CX$20,データシート1!$A$1:$BT$1,0),0)</f>
        <v>432.67700000000002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25.242999999999999</v>
      </c>
      <c r="DB38" s="962">
        <f>VLOOKUP($AX38&amp;"_"&amp;$CW$14,データシート1!$A:$BT,MATCH($CW$12&amp;"_"&amp;DB$20,データシート1!$A$1:$BT$1,0),0)</f>
        <v>0</v>
      </c>
      <c r="DC38" s="962">
        <f>VLOOKUP($AX38&amp;"_"&amp;$CW$14,データシート1!$A:$BT,MATCH($CW$12&amp;"_"&amp;DC$20,データシート1!$A$1:$BT$1,0),0)</f>
        <v>0</v>
      </c>
      <c r="DD38" s="961">
        <f t="shared" si="11"/>
        <v>457.92</v>
      </c>
      <c r="DE38" s="16"/>
      <c r="DF38" s="125">
        <f>VLOOKUP($AX38&amp;"_"&amp;$DF$14,データシート1!$A:$BT,MATCH($DF$12&amp;"_"&amp;DF$20,データシート1!$A$1:$BT$1,0),0)</f>
        <v>17</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18</v>
      </c>
      <c r="DM38" s="16"/>
      <c r="DN38" s="126">
        <f t="shared" si="26"/>
        <v>0.94</v>
      </c>
      <c r="DO38" s="127">
        <f t="shared" si="27"/>
        <v>0</v>
      </c>
      <c r="DP38" s="127">
        <f t="shared" si="29"/>
        <v>0</v>
      </c>
      <c r="DQ38" s="127">
        <f t="shared" si="30"/>
        <v>0.06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14214</v>
      </c>
      <c r="AY39" s="18" t="str">
        <f>IF(IFERROR(比較地域マスタ!$Z24,"")=0,"",IFERROR(比較地域マスタ!$Z24,""))</f>
        <v>伊勢原市</v>
      </c>
      <c r="BB39" s="110" t="str">
        <f t="shared" si="0"/>
        <v>14214</v>
      </c>
      <c r="BC39" s="1031" t="str">
        <f t="shared" si="0"/>
        <v>伊勢原市</v>
      </c>
      <c r="BD39" s="34">
        <f t="shared" si="14"/>
        <v>716.42643502131136</v>
      </c>
      <c r="BE39" s="34">
        <f t="shared" si="15"/>
        <v>337.68513067724319</v>
      </c>
      <c r="BF39" s="34">
        <f>VLOOKUP($AX39&amp;"_"&amp;$BC$14,データシート1!$A:$BT,MATCH($BC$12&amp;"_"&amp;BF$20,データシート1!$A$1:$BT$1,0),0)</f>
        <v>319.8587065881527</v>
      </c>
      <c r="BG39" s="34">
        <f>VLOOKUP($AX39&amp;"_"&amp;$BC$14,データシート1!$A:$BT,MATCH($BC$12&amp;"_"&amp;BG$20,データシート1!$A$1:$BT$1,0),0)</f>
        <v>4.6292304359411931</v>
      </c>
      <c r="BH39" s="34">
        <f>VLOOKUP($AX39&amp;"_"&amp;$BC$14,データシート1!$A:$BT,MATCH($BC$12&amp;"_"&amp;BH$20,データシート1!$A$1:$BT$1,0),0)</f>
        <v>13.197193653149347</v>
      </c>
      <c r="BI39" s="34">
        <f>VLOOKUP($AX39&amp;"_"&amp;$BC$14,データシート1!$A:$BT,MATCH($BC$12&amp;"_"&amp;BI$20,データシート1!$A$1:$BT$1,0),0)</f>
        <v>129.09487297512629</v>
      </c>
      <c r="BJ39" s="34">
        <f>VLOOKUP($AX39&amp;"_"&amp;$BC$14,データシート1!$A:$BT,MATCH($BC$12&amp;"_"&amp;BJ$20,データシート1!$A$1:$BT$1,0),0)</f>
        <v>114.40504481551888</v>
      </c>
      <c r="BK39" s="34">
        <f t="shared" si="1"/>
        <v>124.40015186969731</v>
      </c>
      <c r="BL39" s="34">
        <f t="shared" si="2"/>
        <v>118.57341048697018</v>
      </c>
      <c r="BM39" s="34">
        <f>VLOOKUP($AX39&amp;"_"&amp;$BC$14,データシート1!$A:$BT,MATCH($BC$12&amp;"_"&amp;BM$20,データシート1!$A$1:$BT$1,0),0)</f>
        <v>69.091661644534184</v>
      </c>
      <c r="BN39" s="34">
        <f>VLOOKUP($AX39&amp;"_"&amp;$BC$14,データシート1!$A:$BT,MATCH($BC$12&amp;"_"&amp;BN$20,データシート1!$A$1:$BT$1,0),0)</f>
        <v>49.481748842435998</v>
      </c>
      <c r="BO39" s="34">
        <f>VLOOKUP($AX39&amp;"_"&amp;$BC$14,データシート1!$A:$BT,MATCH($BC$12&amp;"_"&amp;BO$20,データシート1!$A$1:$BT$1,0),0)</f>
        <v>5.8267413827271302</v>
      </c>
      <c r="BP39" s="34">
        <f>VLOOKUP($AX39&amp;"_"&amp;$BC$14,データシート1!$A:$BT,MATCH($BC$12&amp;"_"&amp;BP$20,データシート1!$A$1:$BT$1,0),0)</f>
        <v>0</v>
      </c>
      <c r="BQ39" s="34">
        <f>VLOOKUP($AX39&amp;"_"&amp;$BC$14,データシート1!$A:$BT,MATCH($BC$12&amp;"_"&amp;BQ$20,データシート1!$A$1:$BT$1,0),0)</f>
        <v>10.84123468372573</v>
      </c>
      <c r="BR39" s="35">
        <f t="shared" si="3"/>
        <v>716.42643502131136</v>
      </c>
      <c r="BT39" s="121" t="str">
        <f t="shared" si="4"/>
        <v>伊勢原市</v>
      </c>
      <c r="BU39" s="33">
        <f t="shared" si="25"/>
        <v>716.42643502131136</v>
      </c>
      <c r="BV39" s="59">
        <f t="shared" si="16"/>
        <v>0.47134655307240048</v>
      </c>
      <c r="BW39" s="59">
        <f t="shared" si="5"/>
        <v>0.44646413218774922</v>
      </c>
      <c r="BX39" s="59">
        <f t="shared" si="5"/>
        <v>6.4615572648481188E-3</v>
      </c>
      <c r="BY39" s="59">
        <f t="shared" si="5"/>
        <v>1.8420863619803159E-2</v>
      </c>
      <c r="BZ39" s="59">
        <f t="shared" si="5"/>
        <v>0.18019278276810952</v>
      </c>
      <c r="CA39" s="59">
        <f t="shared" si="5"/>
        <v>0.15968847494036942</v>
      </c>
      <c r="CB39" s="59">
        <f t="shared" si="5"/>
        <v>0.17363981253148036</v>
      </c>
      <c r="CC39" s="59">
        <f t="shared" si="5"/>
        <v>0.16550674945913044</v>
      </c>
      <c r="CD39" s="59">
        <f t="shared" si="5"/>
        <v>9.6439296858830917E-2</v>
      </c>
      <c r="CE39" s="59">
        <f t="shared" si="5"/>
        <v>6.9067452600299534E-2</v>
      </c>
      <c r="CF39" s="59">
        <f t="shared" si="5"/>
        <v>8.1330630723499241E-3</v>
      </c>
      <c r="CG39" s="59">
        <f t="shared" si="5"/>
        <v>0</v>
      </c>
      <c r="CH39" s="59">
        <f t="shared" si="5"/>
        <v>1.5132376687640286E-2</v>
      </c>
      <c r="CI39" s="122">
        <f t="shared" si="6"/>
        <v>1</v>
      </c>
      <c r="CK39" s="123" t="str">
        <f t="shared" si="7"/>
        <v>伊勢原市</v>
      </c>
      <c r="CL39" s="124">
        <f t="shared" si="17"/>
        <v>337.68513067724319</v>
      </c>
      <c r="CM39" s="65">
        <f t="shared" si="18"/>
        <v>0.13299075357547699</v>
      </c>
      <c r="CN39" s="66">
        <f t="shared" si="19"/>
        <v>319.8587065881527</v>
      </c>
      <c r="CO39" s="65">
        <f t="shared" si="20"/>
        <v>0.14040261864068762</v>
      </c>
      <c r="CP39" s="66">
        <f t="shared" si="8"/>
        <v>4.6292304359411931</v>
      </c>
      <c r="CQ39" s="65">
        <f t="shared" si="21"/>
        <v>0</v>
      </c>
      <c r="CR39" s="66">
        <f t="shared" si="9"/>
        <v>13.197193653149347</v>
      </c>
      <c r="CS39" s="65">
        <f t="shared" si="22"/>
        <v>0</v>
      </c>
      <c r="CT39" s="66">
        <f t="shared" si="10"/>
        <v>129.09487297512629</v>
      </c>
      <c r="CU39" s="67">
        <f t="shared" si="23"/>
        <v>0.31581424622382542</v>
      </c>
      <c r="CV39" s="16"/>
      <c r="CW39" s="959">
        <f t="shared" si="24"/>
        <v>44.908999999999999</v>
      </c>
      <c r="CX39" s="962">
        <f>VLOOKUP($AX39&amp;"_"&amp;$CW$14,データシート1!$A:$BT,MATCH($CW$12&amp;"_"&amp;CX$20,データシート1!$A$1:$BT$1,0),0)</f>
        <v>44.908999999999999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40.770000000000003</v>
      </c>
      <c r="DB39" s="962">
        <f>VLOOKUP($AX39&amp;"_"&amp;$CW$14,データシート1!$A:$BT,MATCH($CW$12&amp;"_"&amp;DB$20,データシート1!$A$1:$BT$1,0),0)</f>
        <v>0</v>
      </c>
      <c r="DC39" s="962">
        <f>VLOOKUP($AX39&amp;"_"&amp;$CW$14,データシート1!$A:$BT,MATCH($CW$12&amp;"_"&amp;DC$20,データシート1!$A$1:$BT$1,0),0)</f>
        <v>0</v>
      </c>
      <c r="DD39" s="961">
        <f t="shared" si="11"/>
        <v>85.679000000000002</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7</v>
      </c>
      <c r="DJ39" s="64">
        <f>VLOOKUP($AX39&amp;"_"&amp;$DF$14,データシート1!$A:$BT,MATCH($DF$12&amp;"_"&amp;DJ$20,データシート1!$A$1:$BT$1,0),0)</f>
        <v>0</v>
      </c>
      <c r="DK39" s="64">
        <f>VLOOKUP($AX39&amp;"_"&amp;$DF$14,データシート1!$A:$BT,MATCH($DF$12&amp;"_"&amp;DK$20,データシート1!$A$1:$BT$1,0),0)</f>
        <v>0</v>
      </c>
      <c r="DL39" s="68">
        <f t="shared" si="12"/>
        <v>15</v>
      </c>
      <c r="DM39" s="16"/>
      <c r="DN39" s="126">
        <f t="shared" si="26"/>
        <v>0.52</v>
      </c>
      <c r="DO39" s="127">
        <f t="shared" si="27"/>
        <v>0</v>
      </c>
      <c r="DP39" s="127">
        <f t="shared" si="29"/>
        <v>0</v>
      </c>
      <c r="DQ39" s="127">
        <f t="shared" si="30"/>
        <v>0.48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46203</v>
      </c>
      <c r="AY40" s="18" t="str">
        <f>IF(IFERROR(比較地域マスタ!$Z25,"")=0,"",IFERROR(比較地域マスタ!$Z25,""))</f>
        <v>鹿屋市</v>
      </c>
      <c r="BB40" s="110" t="str">
        <f t="shared" si="0"/>
        <v>46203</v>
      </c>
      <c r="BC40" s="1031" t="str">
        <f t="shared" si="0"/>
        <v>鹿屋市</v>
      </c>
      <c r="BD40" s="34">
        <f t="shared" si="14"/>
        <v>533.12862746071437</v>
      </c>
      <c r="BE40" s="34">
        <f t="shared" si="15"/>
        <v>98.057263588975417</v>
      </c>
      <c r="BF40" s="34">
        <f>VLOOKUP($AX40&amp;"_"&amp;$BC$14,データシート1!$A:$BT,MATCH($BC$12&amp;"_"&amp;BF$20,データシート1!$A$1:$BT$1,0),0)</f>
        <v>29.490104194845308</v>
      </c>
      <c r="BG40" s="34">
        <f>VLOOKUP($AX40&amp;"_"&amp;$BC$14,データシート1!$A:$BT,MATCH($BC$12&amp;"_"&amp;BG$20,データシート1!$A$1:$BT$1,0),0)</f>
        <v>7.4896336382831921</v>
      </c>
      <c r="BH40" s="34">
        <f>VLOOKUP($AX40&amp;"_"&amp;$BC$14,データシート1!$A:$BT,MATCH($BC$12&amp;"_"&amp;BH$20,データシート1!$A$1:$BT$1,0),0)</f>
        <v>61.077525755846921</v>
      </c>
      <c r="BI40" s="34">
        <f>VLOOKUP($AX40&amp;"_"&amp;$BC$14,データシート1!$A:$BT,MATCH($BC$12&amp;"_"&amp;BI$20,データシート1!$A$1:$BT$1,0),0)</f>
        <v>113.46058243421321</v>
      </c>
      <c r="BJ40" s="34">
        <f>VLOOKUP($AX40&amp;"_"&amp;$BC$14,データシート1!$A:$BT,MATCH($BC$12&amp;"_"&amp;BJ$20,データシート1!$A$1:$BT$1,0),0)</f>
        <v>94.027929866808904</v>
      </c>
      <c r="BK40" s="34">
        <f t="shared" si="1"/>
        <v>216.9156733402466</v>
      </c>
      <c r="BL40" s="34">
        <f t="shared" si="2"/>
        <v>210.45361069535838</v>
      </c>
      <c r="BM40" s="34">
        <f>VLOOKUP($AX40&amp;"_"&amp;$BC$14,データシート1!$A:$BT,MATCH($BC$12&amp;"_"&amp;BM$20,データシート1!$A$1:$BT$1,0),0)</f>
        <v>93.702890307054602</v>
      </c>
      <c r="BN40" s="34">
        <f>VLOOKUP($AX40&amp;"_"&amp;$BC$14,データシート1!$A:$BT,MATCH($BC$12&amp;"_"&amp;BN$20,データシート1!$A$1:$BT$1,0),0)</f>
        <v>116.75072038830378</v>
      </c>
      <c r="BO40" s="34">
        <f>VLOOKUP($AX40&amp;"_"&amp;$BC$14,データシート1!$A:$BT,MATCH($BC$12&amp;"_"&amp;BO$20,データシート1!$A$1:$BT$1,0),0)</f>
        <v>5.9275759172024998</v>
      </c>
      <c r="BP40" s="34">
        <f>VLOOKUP($AX40&amp;"_"&amp;$BC$14,データシート1!$A:$BT,MATCH($BC$12&amp;"_"&amp;BP$20,データシート1!$A$1:$BT$1,0),0)</f>
        <v>0.53448672768571936</v>
      </c>
      <c r="BQ40" s="34">
        <f>VLOOKUP($AX40&amp;"_"&amp;$BC$14,データシート1!$A:$BT,MATCH($BC$12&amp;"_"&amp;BQ$20,データシート1!$A$1:$BT$1,0),0)</f>
        <v>10.667178230470171</v>
      </c>
      <c r="BR40" s="35">
        <f t="shared" si="3"/>
        <v>533.12862746071437</v>
      </c>
      <c r="BT40" s="121" t="str">
        <f t="shared" si="4"/>
        <v>鹿屋市</v>
      </c>
      <c r="BU40" s="33">
        <f t="shared" si="25"/>
        <v>533.12862746071437</v>
      </c>
      <c r="BV40" s="59">
        <f t="shared" si="16"/>
        <v>0.18392796510669676</v>
      </c>
      <c r="BW40" s="59">
        <f t="shared" si="5"/>
        <v>5.5315176630649797E-2</v>
      </c>
      <c r="BX40" s="59">
        <f t="shared" si="5"/>
        <v>1.4048455199181917E-2</v>
      </c>
      <c r="BY40" s="59">
        <f t="shared" si="5"/>
        <v>0.11456433327686508</v>
      </c>
      <c r="BZ40" s="59">
        <f t="shared" si="5"/>
        <v>0.21282027749030225</v>
      </c>
      <c r="CA40" s="59">
        <f t="shared" si="5"/>
        <v>0.17637006347729417</v>
      </c>
      <c r="CB40" s="59">
        <f t="shared" si="5"/>
        <v>0.4068730549575128</v>
      </c>
      <c r="CC40" s="59">
        <f t="shared" si="5"/>
        <v>0.39475203516597213</v>
      </c>
      <c r="CD40" s="59">
        <f t="shared" si="5"/>
        <v>0.17576038029201396</v>
      </c>
      <c r="CE40" s="59">
        <f t="shared" si="5"/>
        <v>0.21899165487395816</v>
      </c>
      <c r="CF40" s="59">
        <f t="shared" si="5"/>
        <v>1.1118472375860732E-2</v>
      </c>
      <c r="CG40" s="59">
        <f t="shared" si="5"/>
        <v>1.0025474156799151E-3</v>
      </c>
      <c r="CH40" s="59">
        <f t="shared" si="5"/>
        <v>2.0008638968193885E-2</v>
      </c>
      <c r="CI40" s="122">
        <f t="shared" si="6"/>
        <v>1</v>
      </c>
      <c r="CK40" s="123" t="str">
        <f t="shared" si="7"/>
        <v>鹿屋市</v>
      </c>
      <c r="CL40" s="124">
        <f t="shared" si="17"/>
        <v>98.057263588975417</v>
      </c>
      <c r="CM40" s="65">
        <f t="shared" si="18"/>
        <v>0.2623467049603887</v>
      </c>
      <c r="CN40" s="66">
        <f t="shared" si="19"/>
        <v>29.490104194845308</v>
      </c>
      <c r="CO40" s="65">
        <f t="shared" si="20"/>
        <v>0.87232652112828324</v>
      </c>
      <c r="CP40" s="66">
        <f t="shared" si="8"/>
        <v>7.4896336382831921</v>
      </c>
      <c r="CQ40" s="65">
        <f t="shared" si="21"/>
        <v>0</v>
      </c>
      <c r="CR40" s="66">
        <f t="shared" si="9"/>
        <v>61.077525755846921</v>
      </c>
      <c r="CS40" s="65">
        <f t="shared" si="22"/>
        <v>0</v>
      </c>
      <c r="CT40" s="66">
        <f t="shared" si="10"/>
        <v>113.46058243421321</v>
      </c>
      <c r="CU40" s="67">
        <f t="shared" si="23"/>
        <v>3.8647783273477496E-2</v>
      </c>
      <c r="CV40" s="16"/>
      <c r="CW40" s="959">
        <f t="shared" si="24"/>
        <v>25.725000000000001</v>
      </c>
      <c r="CX40" s="962">
        <f>VLOOKUP($AX40&amp;"_"&amp;$CW$14,データシート1!$A:$BT,MATCH($CW$12&amp;"_"&amp;CX$20,データシート1!$A$1:$BT$1,0),0)</f>
        <v>25.725000000000001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4.3849999999999998</v>
      </c>
      <c r="DB40" s="962">
        <f>VLOOKUP($AX40&amp;"_"&amp;$CW$14,データシート1!$A:$BT,MATCH($CW$12&amp;"_"&amp;DB$20,データシート1!$A$1:$BT$1,0),0)</f>
        <v>0</v>
      </c>
      <c r="DC40" s="962">
        <f>VLOOKUP($AX40&amp;"_"&amp;$CW$14,データシート1!$A:$BT,MATCH($CW$12&amp;"_"&amp;DC$20,データシート1!$A$1:$BT$1,0),0)</f>
        <v>0</v>
      </c>
      <c r="DD40" s="961">
        <f t="shared" si="11"/>
        <v>30.11</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2</v>
      </c>
      <c r="DJ40" s="64">
        <f>VLOOKUP($AX40&amp;"_"&amp;$DF$14,データシート1!$A:$BT,MATCH($DF$12&amp;"_"&amp;DJ$20,データシート1!$A$1:$BT$1,0),0)</f>
        <v>0</v>
      </c>
      <c r="DK40" s="64">
        <f>VLOOKUP($AX40&amp;"_"&amp;$DF$14,データシート1!$A:$BT,MATCH($DF$12&amp;"_"&amp;DK$20,データシート1!$A$1:$BT$1,0),0)</f>
        <v>0</v>
      </c>
      <c r="DL40" s="68">
        <f t="shared" si="12"/>
        <v>5</v>
      </c>
      <c r="DM40" s="16"/>
      <c r="DN40" s="126">
        <f t="shared" si="26"/>
        <v>0.85</v>
      </c>
      <c r="DO40" s="127">
        <f t="shared" si="27"/>
        <v>0</v>
      </c>
      <c r="DP40" s="127">
        <f t="shared" si="29"/>
        <v>0</v>
      </c>
      <c r="DQ40" s="127">
        <f t="shared" si="30"/>
        <v>0.15</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11239</v>
      </c>
      <c r="AY41" s="18" t="str">
        <f>IF(IFERROR(比較地域マスタ!$Z26,"")=0,"",IFERROR(比較地域マスタ!$Z26,""))</f>
        <v>坂戸市</v>
      </c>
      <c r="BB41" s="110" t="str">
        <f t="shared" si="0"/>
        <v>11239</v>
      </c>
      <c r="BC41" s="1031" t="str">
        <f t="shared" si="0"/>
        <v>坂戸市</v>
      </c>
      <c r="BD41" s="34">
        <f t="shared" si="14"/>
        <v>423.45044330429658</v>
      </c>
      <c r="BE41" s="34">
        <f t="shared" si="15"/>
        <v>91.895923907308017</v>
      </c>
      <c r="BF41" s="34">
        <f>VLOOKUP($AX41&amp;"_"&amp;$BC$14,データシート1!$A:$BT,MATCH($BC$12&amp;"_"&amp;BF$20,データシート1!$A$1:$BT$1,0),0)</f>
        <v>87.803996938172702</v>
      </c>
      <c r="BG41" s="34">
        <f>VLOOKUP($AX41&amp;"_"&amp;$BC$14,データシート1!$A:$BT,MATCH($BC$12&amp;"_"&amp;BG$20,データシート1!$A$1:$BT$1,0),0)</f>
        <v>3.6594610953996898</v>
      </c>
      <c r="BH41" s="34">
        <f>VLOOKUP($AX41&amp;"_"&amp;$BC$14,データシート1!$A:$BT,MATCH($BC$12&amp;"_"&amp;BH$20,データシート1!$A$1:$BT$1,0),0)</f>
        <v>0.43246587373562617</v>
      </c>
      <c r="BI41" s="34">
        <f>VLOOKUP($AX41&amp;"_"&amp;$BC$14,データシート1!$A:$BT,MATCH($BC$12&amp;"_"&amp;BI$20,データシート1!$A$1:$BT$1,0),0)</f>
        <v>90.094063748866503</v>
      </c>
      <c r="BJ41" s="34">
        <f>VLOOKUP($AX41&amp;"_"&amp;$BC$14,データシート1!$A:$BT,MATCH($BC$12&amp;"_"&amp;BJ$20,データシート1!$A$1:$BT$1,0),0)</f>
        <v>116.84636113577137</v>
      </c>
      <c r="BK41" s="34">
        <f t="shared" si="1"/>
        <v>117.11399395915068</v>
      </c>
      <c r="BL41" s="34">
        <f t="shared" si="2"/>
        <v>111.27575031626625</v>
      </c>
      <c r="BM41" s="34">
        <f>VLOOKUP($AX41&amp;"_"&amp;$BC$14,データシート1!$A:$BT,MATCH($BC$12&amp;"_"&amp;BM$20,データシート1!$A$1:$BT$1,0),0)</f>
        <v>71.073281447381262</v>
      </c>
      <c r="BN41" s="34">
        <f>VLOOKUP($AX41&amp;"_"&amp;$BC$14,データシート1!$A:$BT,MATCH($BC$12&amp;"_"&amp;BN$20,データシート1!$A$1:$BT$1,0),0)</f>
        <v>40.202468868884992</v>
      </c>
      <c r="BO41" s="34">
        <f>VLOOKUP($AX41&amp;"_"&amp;$BC$14,データシート1!$A:$BT,MATCH($BC$12&amp;"_"&amp;BO$20,データシート1!$A$1:$BT$1,0),0)</f>
        <v>5.8382436428844198</v>
      </c>
      <c r="BP41" s="34">
        <f>VLOOKUP($AX41&amp;"_"&amp;$BC$14,データシート1!$A:$BT,MATCH($BC$12&amp;"_"&amp;BP$20,データシート1!$A$1:$BT$1,0),0)</f>
        <v>0</v>
      </c>
      <c r="BQ41" s="34">
        <f>VLOOKUP($AX41&amp;"_"&amp;$BC$14,データシート1!$A:$BT,MATCH($BC$12&amp;"_"&amp;BQ$20,データシート1!$A$1:$BT$1,0),0)</f>
        <v>7.5001005532000002</v>
      </c>
      <c r="BR41" s="35">
        <f t="shared" si="3"/>
        <v>423.45044330429658</v>
      </c>
      <c r="BT41" s="121" t="str">
        <f t="shared" si="4"/>
        <v>坂戸市</v>
      </c>
      <c r="BU41" s="33">
        <f t="shared" si="25"/>
        <v>423.45044330429658</v>
      </c>
      <c r="BV41" s="59">
        <f t="shared" si="16"/>
        <v>0.21701695053196698</v>
      </c>
      <c r="BW41" s="59">
        <f t="shared" si="5"/>
        <v>0.20735365454577101</v>
      </c>
      <c r="BX41" s="59">
        <f t="shared" si="5"/>
        <v>8.6420055835670882E-3</v>
      </c>
      <c r="BY41" s="59">
        <f t="shared" si="5"/>
        <v>1.0212904026288879E-3</v>
      </c>
      <c r="BZ41" s="59">
        <f t="shared" si="5"/>
        <v>0.2127617650977964</v>
      </c>
      <c r="CA41" s="59">
        <f t="shared" si="5"/>
        <v>0.27593869125271919</v>
      </c>
      <c r="CB41" s="59">
        <f t="shared" si="5"/>
        <v>0.27657071992953647</v>
      </c>
      <c r="CC41" s="59">
        <f t="shared" si="5"/>
        <v>0.26278340730488303</v>
      </c>
      <c r="CD41" s="59">
        <f t="shared" si="5"/>
        <v>0.16784320945038461</v>
      </c>
      <c r="CE41" s="59">
        <f t="shared" si="5"/>
        <v>9.4940197854498434E-2</v>
      </c>
      <c r="CF41" s="59">
        <f t="shared" si="5"/>
        <v>1.3787312624653429E-2</v>
      </c>
      <c r="CG41" s="59">
        <f t="shared" si="5"/>
        <v>0</v>
      </c>
      <c r="CH41" s="59">
        <f t="shared" si="5"/>
        <v>1.7711873187980908E-2</v>
      </c>
      <c r="CI41" s="122">
        <f t="shared" si="6"/>
        <v>1</v>
      </c>
      <c r="CK41" s="123" t="str">
        <f t="shared" si="7"/>
        <v>坂戸市</v>
      </c>
      <c r="CL41" s="124">
        <f t="shared" si="17"/>
        <v>91.895923907308017</v>
      </c>
      <c r="CM41" s="65">
        <f t="shared" si="18"/>
        <v>0.50223119848659237</v>
      </c>
      <c r="CN41" s="66">
        <f t="shared" si="19"/>
        <v>87.803996938172702</v>
      </c>
      <c r="CO41" s="65">
        <f t="shared" si="20"/>
        <v>0.52563666358490146</v>
      </c>
      <c r="CP41" s="66">
        <f t="shared" si="8"/>
        <v>3.6594610953996898</v>
      </c>
      <c r="CQ41" s="65">
        <f t="shared" si="21"/>
        <v>0</v>
      </c>
      <c r="CR41" s="66">
        <f t="shared" si="9"/>
        <v>0.43246587373562617</v>
      </c>
      <c r="CS41" s="65">
        <f t="shared" si="22"/>
        <v>0</v>
      </c>
      <c r="CT41" s="66">
        <f t="shared" si="10"/>
        <v>90.094063748866503</v>
      </c>
      <c r="CU41" s="67">
        <f t="shared" si="23"/>
        <v>0.22355523951214151</v>
      </c>
      <c r="CV41" s="16"/>
      <c r="CW41" s="959">
        <f t="shared" si="24"/>
        <v>46.152999999999999</v>
      </c>
      <c r="CX41" s="962">
        <f>VLOOKUP($AX41&amp;"_"&amp;$CW$14,データシート1!$A:$BT,MATCH($CW$12&amp;"_"&amp;CX$20,データシート1!$A$1:$BT$1,0),0)</f>
        <v>46.152999999999999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20.140999999999998</v>
      </c>
      <c r="DB41" s="962">
        <f>VLOOKUP($AX41&amp;"_"&amp;$CW$14,データシート1!$A:$BT,MATCH($CW$12&amp;"_"&amp;DB$20,データシート1!$A$1:$BT$1,0),0)</f>
        <v>0</v>
      </c>
      <c r="DC41" s="962">
        <f>VLOOKUP($AX41&amp;"_"&amp;$CW$14,データシート1!$A:$BT,MATCH($CW$12&amp;"_"&amp;DC$20,データシート1!$A$1:$BT$1,0),0)</f>
        <v>0</v>
      </c>
      <c r="DD41" s="961">
        <f t="shared" si="11"/>
        <v>66.293999999999997</v>
      </c>
      <c r="DE41" s="16"/>
      <c r="DF41" s="125">
        <f>VLOOKUP($AX41&amp;"_"&amp;$DF$14,データシート1!$A:$BT,MATCH($DF$12&amp;"_"&amp;DF$20,データシート1!$A$1:$BT$1,0),0)</f>
        <v>3</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4</v>
      </c>
      <c r="DJ41" s="64">
        <f>VLOOKUP($AX41&amp;"_"&amp;$DF$14,データシート1!$A:$BT,MATCH($DF$12&amp;"_"&amp;DJ$20,データシート1!$A$1:$BT$1,0),0)</f>
        <v>0</v>
      </c>
      <c r="DK41" s="64">
        <f>VLOOKUP($AX41&amp;"_"&amp;$DF$14,データシート1!$A:$BT,MATCH($DF$12&amp;"_"&amp;DK$20,データシート1!$A$1:$BT$1,0),0)</f>
        <v>0</v>
      </c>
      <c r="DL41" s="68">
        <f t="shared" si="12"/>
        <v>7</v>
      </c>
      <c r="DM41" s="16"/>
      <c r="DN41" s="126">
        <f t="shared" si="26"/>
        <v>0.7</v>
      </c>
      <c r="DO41" s="127">
        <f t="shared" si="27"/>
        <v>0</v>
      </c>
      <c r="DP41" s="127">
        <f t="shared" si="29"/>
        <v>0</v>
      </c>
      <c r="DQ41" s="127">
        <f t="shared" si="30"/>
        <v>0.3</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27216</v>
      </c>
      <c r="AY42" s="18" t="str">
        <f>IF(IFERROR(比較地域マスタ!$Z27,"")=0,"",IFERROR(比較地域マスタ!$Z27,""))</f>
        <v>河内長野市</v>
      </c>
      <c r="BB42" s="110" t="str">
        <f t="shared" si="0"/>
        <v>27216</v>
      </c>
      <c r="BC42" s="1031" t="str">
        <f t="shared" si="0"/>
        <v>河内長野市</v>
      </c>
      <c r="BD42" s="34">
        <f t="shared" si="14"/>
        <v>335.25731063159611</v>
      </c>
      <c r="BE42" s="34">
        <f t="shared" si="15"/>
        <v>59.20793330930141</v>
      </c>
      <c r="BF42" s="34">
        <f>VLOOKUP($AX42&amp;"_"&amp;$BC$14,データシート1!$A:$BT,MATCH($BC$12&amp;"_"&amp;BF$20,データシート1!$A$1:$BT$1,0),0)</f>
        <v>50.997995060591052</v>
      </c>
      <c r="BG42" s="34">
        <f>VLOOKUP($AX42&amp;"_"&amp;$BC$14,データシート1!$A:$BT,MATCH($BC$12&amp;"_"&amp;BG$20,データシート1!$A$1:$BT$1,0),0)</f>
        <v>1.6653434754605643</v>
      </c>
      <c r="BH42" s="34">
        <f>VLOOKUP($AX42&amp;"_"&amp;$BC$14,データシート1!$A:$BT,MATCH($BC$12&amp;"_"&amp;BH$20,データシート1!$A$1:$BT$1,0),0)</f>
        <v>6.544594773249794</v>
      </c>
      <c r="BI42" s="34">
        <f>VLOOKUP($AX42&amp;"_"&amp;$BC$14,データシート1!$A:$BT,MATCH($BC$12&amp;"_"&amp;BI$20,データシート1!$A$1:$BT$1,0),0)</f>
        <v>65.35547154964496</v>
      </c>
      <c r="BJ42" s="34">
        <f>VLOOKUP($AX42&amp;"_"&amp;$BC$14,データシート1!$A:$BT,MATCH($BC$12&amp;"_"&amp;BJ$20,データシート1!$A$1:$BT$1,0),0)</f>
        <v>92.695582137278208</v>
      </c>
      <c r="BK42" s="34">
        <f t="shared" si="1"/>
        <v>107.06176849780155</v>
      </c>
      <c r="BL42" s="34">
        <f t="shared" si="2"/>
        <v>101.11574225466146</v>
      </c>
      <c r="BM42" s="34">
        <f>VLOOKUP($AX42&amp;"_"&amp;$BC$14,データシート1!$A:$BT,MATCH($BC$12&amp;"_"&amp;BM$20,データシート1!$A$1:$BT$1,0),0)</f>
        <v>65.299673132913242</v>
      </c>
      <c r="BN42" s="34">
        <f>VLOOKUP($AX42&amp;"_"&amp;$BC$14,データシート1!$A:$BT,MATCH($BC$12&amp;"_"&amp;BN$20,データシート1!$A$1:$BT$1,0),0)</f>
        <v>35.816069121748207</v>
      </c>
      <c r="BO42" s="34">
        <f>VLOOKUP($AX42&amp;"_"&amp;$BC$14,データシート1!$A:$BT,MATCH($BC$12&amp;"_"&amp;BO$20,データシート1!$A$1:$BT$1,0),0)</f>
        <v>5.9460262431400901</v>
      </c>
      <c r="BP42" s="34">
        <f>VLOOKUP($AX42&amp;"_"&amp;$BC$14,データシート1!$A:$BT,MATCH($BC$12&amp;"_"&amp;BP$20,データシート1!$A$1:$BT$1,0),0)</f>
        <v>0</v>
      </c>
      <c r="BQ42" s="34">
        <f>VLOOKUP($AX42&amp;"_"&amp;$BC$14,データシート1!$A:$BT,MATCH($BC$12&amp;"_"&amp;BQ$20,データシート1!$A$1:$BT$1,0),0)</f>
        <v>10.93655513757002</v>
      </c>
      <c r="BR42" s="35">
        <f t="shared" si="3"/>
        <v>335.25731063159611</v>
      </c>
      <c r="BT42" s="121" t="str">
        <f t="shared" si="4"/>
        <v>河内長野市</v>
      </c>
      <c r="BU42" s="33">
        <f t="shared" si="25"/>
        <v>335.25731063159611</v>
      </c>
      <c r="BV42" s="59">
        <f t="shared" si="16"/>
        <v>0.17660445106404607</v>
      </c>
      <c r="BW42" s="59">
        <f t="shared" si="5"/>
        <v>0.15211598209302338</v>
      </c>
      <c r="BX42" s="59">
        <f t="shared" si="5"/>
        <v>4.9673591675695287E-3</v>
      </c>
      <c r="BY42" s="59">
        <f t="shared" si="5"/>
        <v>1.9521109803453167E-2</v>
      </c>
      <c r="BZ42" s="59">
        <f t="shared" si="5"/>
        <v>0.19494122716226781</v>
      </c>
      <c r="CA42" s="59">
        <f t="shared" ref="CA42:CH68" si="32">BJ42/$BR42</f>
        <v>0.27649085999839246</v>
      </c>
      <c r="CB42" s="59">
        <f t="shared" si="32"/>
        <v>0.31934208472920794</v>
      </c>
      <c r="CC42" s="59">
        <f t="shared" si="32"/>
        <v>0.30160637530668022</v>
      </c>
      <c r="CD42" s="59">
        <f t="shared" si="32"/>
        <v>0.19477479256125463</v>
      </c>
      <c r="CE42" s="59">
        <f t="shared" si="32"/>
        <v>0.10683158274542558</v>
      </c>
      <c r="CF42" s="59">
        <f t="shared" si="32"/>
        <v>1.7735709422527685E-2</v>
      </c>
      <c r="CG42" s="59">
        <f t="shared" si="32"/>
        <v>0</v>
      </c>
      <c r="CH42" s="59">
        <f t="shared" si="32"/>
        <v>3.2621377046085837E-2</v>
      </c>
      <c r="CI42" s="122">
        <f t="shared" si="6"/>
        <v>1</v>
      </c>
      <c r="CK42" s="123" t="str">
        <f t="shared" si="7"/>
        <v>河内長野市</v>
      </c>
      <c r="CL42" s="124">
        <f t="shared" si="17"/>
        <v>59.20793330930141</v>
      </c>
      <c r="CM42" s="65">
        <f t="shared" si="18"/>
        <v>0.57934803805440793</v>
      </c>
      <c r="CN42" s="66">
        <f t="shared" si="19"/>
        <v>50.997995060591052</v>
      </c>
      <c r="CO42" s="65">
        <f t="shared" si="20"/>
        <v>0.67261467748380244</v>
      </c>
      <c r="CP42" s="66">
        <f t="shared" si="8"/>
        <v>1.6653434754605643</v>
      </c>
      <c r="CQ42" s="65">
        <f t="shared" si="21"/>
        <v>0</v>
      </c>
      <c r="CR42" s="66">
        <f t="shared" si="9"/>
        <v>6.544594773249794</v>
      </c>
      <c r="CS42" s="65">
        <f t="shared" si="22"/>
        <v>0</v>
      </c>
      <c r="CT42" s="66">
        <f t="shared" si="10"/>
        <v>65.35547154964496</v>
      </c>
      <c r="CU42" s="67">
        <f t="shared" si="23"/>
        <v>0.27870658061373826</v>
      </c>
      <c r="CV42" s="16"/>
      <c r="CW42" s="959">
        <f t="shared" si="24"/>
        <v>34.302</v>
      </c>
      <c r="CX42" s="962">
        <f>VLOOKUP($AX42&amp;"_"&amp;$CW$14,データシート1!$A:$BT,MATCH($CW$12&amp;"_"&amp;CX$20,データシート1!$A$1:$BT$1,0),0)</f>
        <v>34.302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18.215</v>
      </c>
      <c r="DB42" s="962">
        <f>VLOOKUP($AX42&amp;"_"&amp;$CW$14,データシート1!$A:$BT,MATCH($CW$12&amp;"_"&amp;DB$20,データシート1!$A$1:$BT$1,0),0)</f>
        <v>0</v>
      </c>
      <c r="DC42" s="962">
        <f>VLOOKUP($AX42&amp;"_"&amp;$CW$14,データシート1!$A:$BT,MATCH($CW$12&amp;"_"&amp;DC$20,データシート1!$A$1:$BT$1,0),0)</f>
        <v>0</v>
      </c>
      <c r="DD42" s="961">
        <f t="shared" si="11"/>
        <v>52.516999999999996</v>
      </c>
      <c r="DE42" s="16"/>
      <c r="DF42" s="125">
        <f>VLOOKUP($AX42&amp;"_"&amp;$DF$14,データシート1!$A:$BT,MATCH($DF$12&amp;"_"&amp;DF$20,データシート1!$A$1:$BT$1,0),0)</f>
        <v>5</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7</v>
      </c>
      <c r="DM42" s="16"/>
      <c r="DN42" s="126">
        <f t="shared" si="26"/>
        <v>0.65</v>
      </c>
      <c r="DO42" s="127">
        <f t="shared" si="27"/>
        <v>0</v>
      </c>
      <c r="DP42" s="127">
        <f t="shared" si="29"/>
        <v>0</v>
      </c>
      <c r="DQ42" s="127">
        <f t="shared" si="30"/>
        <v>0.35</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27213</v>
      </c>
      <c r="AY43" s="18" t="str">
        <f>IF(IFERROR(比較地域マスタ!$Z28,"")=0,"",IFERROR(比較地域マスタ!$Z28,""))</f>
        <v>泉佐野市</v>
      </c>
      <c r="AZ43" s="23"/>
      <c r="BB43" s="110" t="str">
        <f t="shared" si="0"/>
        <v>27213</v>
      </c>
      <c r="BC43" s="1031" t="str">
        <f t="shared" si="0"/>
        <v>泉佐野市</v>
      </c>
      <c r="BD43" s="34">
        <f t="shared" si="14"/>
        <v>516.18437296434581</v>
      </c>
      <c r="BE43" s="34">
        <f t="shared" si="15"/>
        <v>138.67180643409969</v>
      </c>
      <c r="BF43" s="34">
        <f>VLOOKUP($AX43&amp;"_"&amp;$BC$14,データシート1!$A:$BT,MATCH($BC$12&amp;"_"&amp;BF$20,データシート1!$A$1:$BT$1,0),0)</f>
        <v>128.22882797815126</v>
      </c>
      <c r="BG43" s="34">
        <f>VLOOKUP($AX43&amp;"_"&amp;$BC$14,データシート1!$A:$BT,MATCH($BC$12&amp;"_"&amp;BG$20,データシート1!$A$1:$BT$1,0),0)</f>
        <v>2.9728854319360365</v>
      </c>
      <c r="BH43" s="34">
        <f>VLOOKUP($AX43&amp;"_"&amp;$BC$14,データシート1!$A:$BT,MATCH($BC$12&amp;"_"&amp;BH$20,データシート1!$A$1:$BT$1,0),0)</f>
        <v>7.4700930240123915</v>
      </c>
      <c r="BI43" s="34">
        <f>VLOOKUP($AX43&amp;"_"&amp;$BC$14,データシート1!$A:$BT,MATCH($BC$12&amp;"_"&amp;BI$20,データシート1!$A$1:$BT$1,0),0)</f>
        <v>131.62018750797367</v>
      </c>
      <c r="BJ43" s="34">
        <f>VLOOKUP($AX43&amp;"_"&amp;$BC$14,データシート1!$A:$BT,MATCH($BC$12&amp;"_"&amp;BJ$20,データシート1!$A$1:$BT$1,0),0)</f>
        <v>92.931528146462853</v>
      </c>
      <c r="BK43" s="34">
        <f t="shared" si="1"/>
        <v>137.83281204047216</v>
      </c>
      <c r="BL43" s="34">
        <f t="shared" si="2"/>
        <v>126.76541850000264</v>
      </c>
      <c r="BM43" s="34">
        <f>VLOOKUP($AX43&amp;"_"&amp;$BC$14,データシート1!$A:$BT,MATCH($BC$12&amp;"_"&amp;BM$20,データシート1!$A$1:$BT$1,0),0)</f>
        <v>69.035937082177028</v>
      </c>
      <c r="BN43" s="34">
        <f>VLOOKUP($AX43&amp;"_"&amp;$BC$14,データシート1!$A:$BT,MATCH($BC$12&amp;"_"&amp;BN$20,データシート1!$A$1:$BT$1,0),0)</f>
        <v>57.72948141782561</v>
      </c>
      <c r="BO43" s="34">
        <f>VLOOKUP($AX43&amp;"_"&amp;$BC$14,データシート1!$A:$BT,MATCH($BC$12&amp;"_"&amp;BO$20,データシート1!$A$1:$BT$1,0),0)</f>
        <v>5.7709816951625799</v>
      </c>
      <c r="BP43" s="34">
        <f>VLOOKUP($AX43&amp;"_"&amp;$BC$14,データシート1!$A:$BT,MATCH($BC$12&amp;"_"&amp;BP$20,データシート1!$A$1:$BT$1,0),0)</f>
        <v>5.2964118453069347</v>
      </c>
      <c r="BQ43" s="34">
        <f>VLOOKUP($AX43&amp;"_"&amp;$BC$14,データシート1!$A:$BT,MATCH($BC$12&amp;"_"&amp;BQ$20,データシート1!$A$1:$BT$1,0),0)</f>
        <v>15.12803883533743</v>
      </c>
      <c r="BR43" s="35">
        <f t="shared" si="3"/>
        <v>516.18437296434581</v>
      </c>
      <c r="BT43" s="121" t="str">
        <f t="shared" si="4"/>
        <v>泉佐野市</v>
      </c>
      <c r="BU43" s="33">
        <f t="shared" si="25"/>
        <v>516.18437296434581</v>
      </c>
      <c r="BV43" s="59">
        <f t="shared" si="16"/>
        <v>0.2686478198433917</v>
      </c>
      <c r="BW43" s="59">
        <f t="shared" si="16"/>
        <v>0.24841671831667084</v>
      </c>
      <c r="BX43" s="59">
        <f t="shared" si="16"/>
        <v>5.7593479920039761E-3</v>
      </c>
      <c r="BY43" s="59">
        <f t="shared" si="16"/>
        <v>1.4471753534716887E-2</v>
      </c>
      <c r="BZ43" s="59">
        <f t="shared" si="16"/>
        <v>0.25498677294724109</v>
      </c>
      <c r="CA43" s="59">
        <f t="shared" si="32"/>
        <v>0.18003553190263255</v>
      </c>
      <c r="CB43" s="59">
        <f t="shared" si="32"/>
        <v>0.26702244248295487</v>
      </c>
      <c r="CC43" s="59">
        <f t="shared" si="32"/>
        <v>0.24558166643444407</v>
      </c>
      <c r="CD43" s="59">
        <f t="shared" si="32"/>
        <v>0.13374278784481047</v>
      </c>
      <c r="CE43" s="59">
        <f t="shared" si="32"/>
        <v>0.11183887858963358</v>
      </c>
      <c r="CF43" s="59">
        <f t="shared" si="32"/>
        <v>1.1180078277110487E-2</v>
      </c>
      <c r="CG43" s="59">
        <f t="shared" si="32"/>
        <v>1.026069777140032E-2</v>
      </c>
      <c r="CH43" s="59">
        <f t="shared" si="32"/>
        <v>2.9307432823779737E-2</v>
      </c>
      <c r="CI43" s="122">
        <f t="shared" si="6"/>
        <v>1</v>
      </c>
      <c r="CJ43" s="23"/>
      <c r="CK43" s="123" t="str">
        <f t="shared" si="7"/>
        <v>泉佐野市</v>
      </c>
      <c r="CL43" s="124">
        <f t="shared" si="17"/>
        <v>138.67180643409969</v>
      </c>
      <c r="CM43" s="65">
        <f t="shared" si="18"/>
        <v>1</v>
      </c>
      <c r="CN43" s="66">
        <f t="shared" si="19"/>
        <v>128.22882797815126</v>
      </c>
      <c r="CO43" s="65">
        <f t="shared" si="20"/>
        <v>1</v>
      </c>
      <c r="CP43" s="66">
        <f t="shared" si="8"/>
        <v>2.9728854319360365</v>
      </c>
      <c r="CQ43" s="65">
        <f t="shared" si="21"/>
        <v>0</v>
      </c>
      <c r="CR43" s="66">
        <f t="shared" si="9"/>
        <v>7.4700930240123915</v>
      </c>
      <c r="CS43" s="65">
        <f t="shared" si="22"/>
        <v>0</v>
      </c>
      <c r="CT43" s="66">
        <f t="shared" si="10"/>
        <v>131.62018750797367</v>
      </c>
      <c r="CU43" s="67">
        <f t="shared" si="23"/>
        <v>0.51818798689880419</v>
      </c>
      <c r="CV43" s="16"/>
      <c r="CW43" s="959">
        <f t="shared" si="24"/>
        <v>204.464</v>
      </c>
      <c r="CX43" s="962">
        <f>VLOOKUP($AX43&amp;"_"&amp;$CW$14,データシート1!$A:$BT,MATCH($CW$12&amp;"_"&amp;CX$20,データシート1!$A$1:$BT$1,0),0)</f>
        <v>204.464</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68.204000000000008</v>
      </c>
      <c r="DB43" s="962">
        <f>VLOOKUP($AX43&amp;"_"&amp;$CW$14,データシート1!$A:$BT,MATCH($CW$12&amp;"_"&amp;DB$20,データシート1!$A$1:$BT$1,0),0)</f>
        <v>0</v>
      </c>
      <c r="DC43" s="962">
        <f>VLOOKUP($AX43&amp;"_"&amp;$CW$14,データシート1!$A:$BT,MATCH($CW$12&amp;"_"&amp;DC$20,データシート1!$A$1:$BT$1,0),0)</f>
        <v>0</v>
      </c>
      <c r="DD43" s="961">
        <f t="shared" si="11"/>
        <v>272.66800000000001</v>
      </c>
      <c r="DE43" s="16"/>
      <c r="DF43" s="125">
        <f>VLOOKUP($AX43&amp;"_"&amp;$DF$14,データシート1!$A:$BT,MATCH($DF$12&amp;"_"&amp;DF$20,データシート1!$A$1:$BT$1,0),0)</f>
        <v>12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6</v>
      </c>
      <c r="DJ43" s="64">
        <f>VLOOKUP($AX43&amp;"_"&amp;$DF$14,データシート1!$A:$BT,MATCH($DF$12&amp;"_"&amp;DJ$20,データシート1!$A$1:$BT$1,0),0)</f>
        <v>0</v>
      </c>
      <c r="DK43" s="64">
        <f>VLOOKUP($AX43&amp;"_"&amp;$DF$14,データシート1!$A:$BT,MATCH($DF$12&amp;"_"&amp;DK$20,データシート1!$A$1:$BT$1,0),0)</f>
        <v>0</v>
      </c>
      <c r="DL43" s="68">
        <f t="shared" si="12"/>
        <v>18</v>
      </c>
      <c r="DM43" s="16"/>
      <c r="DN43" s="126">
        <f t="shared" si="26"/>
        <v>0.75</v>
      </c>
      <c r="DO43" s="127">
        <f t="shared" si="27"/>
        <v>0</v>
      </c>
      <c r="DP43" s="127">
        <f t="shared" si="29"/>
        <v>0</v>
      </c>
      <c r="DQ43" s="127">
        <f t="shared" si="30"/>
        <v>0.25</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23217</v>
      </c>
      <c r="AY44" s="18" t="str">
        <f>IF(IFERROR(比較地域マスタ!$Z29,"")=0,"",IFERROR(比較地域マスタ!$Z29,""))</f>
        <v>江南市</v>
      </c>
      <c r="BB44" s="110" t="str">
        <f t="shared" si="0"/>
        <v>23217</v>
      </c>
      <c r="BC44" s="1031" t="str">
        <f t="shared" si="0"/>
        <v>江南市</v>
      </c>
      <c r="BD44" s="34">
        <f t="shared" si="14"/>
        <v>422.05030323630382</v>
      </c>
      <c r="BE44" s="34">
        <f t="shared" si="15"/>
        <v>93.514510600710238</v>
      </c>
      <c r="BF44" s="34">
        <f>VLOOKUP($AX44&amp;"_"&amp;$BC$14,データシート1!$A:$BT,MATCH($BC$12&amp;"_"&amp;BF$20,データシート1!$A$1:$BT$1,0),0)</f>
        <v>83.531938018191028</v>
      </c>
      <c r="BG44" s="34">
        <f>VLOOKUP($AX44&amp;"_"&amp;$BC$14,データシート1!$A:$BT,MATCH($BC$12&amp;"_"&amp;BG$20,データシート1!$A$1:$BT$1,0),0)</f>
        <v>3.2613544012673299</v>
      </c>
      <c r="BH44" s="34">
        <f>VLOOKUP($AX44&amp;"_"&amp;$BC$14,データシート1!$A:$BT,MATCH($BC$12&amp;"_"&amp;BH$20,データシート1!$A$1:$BT$1,0),0)</f>
        <v>6.7212181812518876</v>
      </c>
      <c r="BI44" s="34">
        <f>VLOOKUP($AX44&amp;"_"&amp;$BC$14,データシート1!$A:$BT,MATCH($BC$12&amp;"_"&amp;BI$20,データシート1!$A$1:$BT$1,0),0)</f>
        <v>91.095607420115783</v>
      </c>
      <c r="BJ44" s="34">
        <f>VLOOKUP($AX44&amp;"_"&amp;$BC$14,データシート1!$A:$BT,MATCH($BC$12&amp;"_"&amp;BJ$20,データシート1!$A$1:$BT$1,0),0)</f>
        <v>107.08695001093091</v>
      </c>
      <c r="BK44" s="34">
        <f t="shared" si="1"/>
        <v>120.76194778147963</v>
      </c>
      <c r="BL44" s="34">
        <f t="shared" si="2"/>
        <v>114.94098672238485</v>
      </c>
      <c r="BM44" s="34">
        <f>VLOOKUP($AX44&amp;"_"&amp;$BC$14,データシート1!$A:$BT,MATCH($BC$12&amp;"_"&amp;BM$20,データシート1!$A$1:$BT$1,0),0)</f>
        <v>79.301488776898509</v>
      </c>
      <c r="BN44" s="34">
        <f>VLOOKUP($AX44&amp;"_"&amp;$BC$14,データシート1!$A:$BT,MATCH($BC$12&amp;"_"&amp;BN$20,データシート1!$A$1:$BT$1,0),0)</f>
        <v>35.639497945486347</v>
      </c>
      <c r="BO44" s="34">
        <f>VLOOKUP($AX44&amp;"_"&amp;$BC$14,データシート1!$A:$BT,MATCH($BC$12&amp;"_"&amp;BO$20,データシート1!$A$1:$BT$1,0),0)</f>
        <v>5.8209610590947802</v>
      </c>
      <c r="BP44" s="34">
        <f>VLOOKUP($AX44&amp;"_"&amp;$BC$14,データシート1!$A:$BT,MATCH($BC$12&amp;"_"&amp;BP$20,データシート1!$A$1:$BT$1,0),0)</f>
        <v>0</v>
      </c>
      <c r="BQ44" s="34">
        <f>VLOOKUP($AX44&amp;"_"&amp;$BC$14,データシート1!$A:$BT,MATCH($BC$12&amp;"_"&amp;BQ$20,データシート1!$A$1:$BT$1,0),0)</f>
        <v>9.5912874230673104</v>
      </c>
      <c r="BR44" s="35">
        <f t="shared" si="3"/>
        <v>422.05030323630382</v>
      </c>
      <c r="BT44" s="121" t="str">
        <f t="shared" si="4"/>
        <v>江南市</v>
      </c>
      <c r="BU44" s="33">
        <f t="shared" si="25"/>
        <v>422.05030323630382</v>
      </c>
      <c r="BV44" s="59">
        <f t="shared" si="16"/>
        <v>0.22157195453631018</v>
      </c>
      <c r="BW44" s="59">
        <f t="shared" si="16"/>
        <v>0.19791938870239817</v>
      </c>
      <c r="BX44" s="59">
        <f t="shared" si="16"/>
        <v>7.7274068428789021E-3</v>
      </c>
      <c r="BY44" s="59">
        <f t="shared" si="16"/>
        <v>1.5925158991033143E-2</v>
      </c>
      <c r="BZ44" s="59">
        <f t="shared" si="16"/>
        <v>0.21584063966212061</v>
      </c>
      <c r="CA44" s="59">
        <f t="shared" si="32"/>
        <v>0.25373029989501861</v>
      </c>
      <c r="CB44" s="59">
        <f t="shared" si="32"/>
        <v>0.28613164557748377</v>
      </c>
      <c r="CC44" s="59">
        <f t="shared" si="32"/>
        <v>0.27233954303790647</v>
      </c>
      <c r="CD44" s="59">
        <f t="shared" si="32"/>
        <v>0.18789582229608778</v>
      </c>
      <c r="CE44" s="59">
        <f t="shared" si="32"/>
        <v>8.4443720741818717E-2</v>
      </c>
      <c r="CF44" s="59">
        <f t="shared" si="32"/>
        <v>1.3792102539577264E-2</v>
      </c>
      <c r="CG44" s="59">
        <f t="shared" si="32"/>
        <v>0</v>
      </c>
      <c r="CH44" s="59">
        <f t="shared" si="32"/>
        <v>2.2725460329066978E-2</v>
      </c>
      <c r="CI44" s="122">
        <f t="shared" si="6"/>
        <v>1</v>
      </c>
      <c r="CK44" s="123" t="str">
        <f t="shared" si="7"/>
        <v>江南市</v>
      </c>
      <c r="CL44" s="124">
        <f t="shared" si="17"/>
        <v>93.514510600710238</v>
      </c>
      <c r="CM44" s="65">
        <f t="shared" si="18"/>
        <v>0.72365239966818617</v>
      </c>
      <c r="CN44" s="66">
        <f t="shared" si="19"/>
        <v>83.531938018191028</v>
      </c>
      <c r="CO44" s="65">
        <f t="shared" si="20"/>
        <v>0.81013324490643135</v>
      </c>
      <c r="CP44" s="66">
        <f t="shared" si="8"/>
        <v>3.2613544012673299</v>
      </c>
      <c r="CQ44" s="65">
        <f t="shared" si="21"/>
        <v>0</v>
      </c>
      <c r="CR44" s="66">
        <f t="shared" si="9"/>
        <v>6.7212181812518876</v>
      </c>
      <c r="CS44" s="65">
        <f t="shared" si="22"/>
        <v>0</v>
      </c>
      <c r="CT44" s="66">
        <f t="shared" si="10"/>
        <v>91.095607420115783</v>
      </c>
      <c r="CU44" s="67">
        <f t="shared" si="23"/>
        <v>8.7611249609359662E-2</v>
      </c>
      <c r="CV44" s="16"/>
      <c r="CW44" s="959">
        <f t="shared" si="24"/>
        <v>67.671999999999997</v>
      </c>
      <c r="CX44" s="962">
        <f>VLOOKUP($AX44&amp;"_"&amp;$CW$14,データシート1!$A:$BT,MATCH($CW$12&amp;"_"&amp;CX$20,データシート1!$A$1:$BT$1,0),0)</f>
        <v>67.671999999999997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7.9809999999999999</v>
      </c>
      <c r="DB44" s="962">
        <f>VLOOKUP($AX44&amp;"_"&amp;$CW$14,データシート1!$A:$BT,MATCH($CW$12&amp;"_"&amp;DB$20,データシート1!$A$1:$BT$1,0),0)</f>
        <v>0</v>
      </c>
      <c r="DC44" s="962">
        <f>VLOOKUP($AX44&amp;"_"&amp;$CW$14,データシート1!$A:$BT,MATCH($CW$12&amp;"_"&amp;DC$20,データシート1!$A$1:$BT$1,0),0)</f>
        <v>0</v>
      </c>
      <c r="DD44" s="961">
        <f t="shared" si="11"/>
        <v>75.652999999999992</v>
      </c>
      <c r="DE44" s="16"/>
      <c r="DF44" s="125">
        <f>VLOOKUP($AX44&amp;"_"&amp;$DF$14,データシート1!$A:$BT,MATCH($DF$12&amp;"_"&amp;DF$20,データシート1!$A$1:$BT$1,0),0)</f>
        <v>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0.89</v>
      </c>
      <c r="DO44" s="127">
        <f t="shared" si="27"/>
        <v>0</v>
      </c>
      <c r="DP44" s="127">
        <f t="shared" si="29"/>
        <v>0</v>
      </c>
      <c r="DQ44" s="127">
        <f t="shared" si="30"/>
        <v>0.11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42205</v>
      </c>
      <c r="AY45" s="18" t="str">
        <f>IF(IFERROR(比較地域マスタ!$Z30,"")=0,"",IFERROR(比較地域マスタ!$Z30,""))</f>
        <v>大村市</v>
      </c>
      <c r="BB45" s="110" t="str">
        <f t="shared" si="0"/>
        <v>42205</v>
      </c>
      <c r="BC45" s="1031" t="str">
        <f t="shared" si="0"/>
        <v>大村市</v>
      </c>
      <c r="BD45" s="34">
        <f t="shared" si="14"/>
        <v>411.92191702429591</v>
      </c>
      <c r="BE45" s="34">
        <f t="shared" si="15"/>
        <v>76.78090501514464</v>
      </c>
      <c r="BF45" s="34">
        <f>VLOOKUP($AX45&amp;"_"&amp;$BC$14,データシート1!$A:$BT,MATCH($BC$12&amp;"_"&amp;BF$20,データシート1!$A$1:$BT$1,0),0)</f>
        <v>59.600522338170187</v>
      </c>
      <c r="BG45" s="34">
        <f>VLOOKUP($AX45&amp;"_"&amp;$BC$14,データシート1!$A:$BT,MATCH($BC$12&amp;"_"&amp;BG$20,データシート1!$A$1:$BT$1,0),0)</f>
        <v>4.4021392579732899</v>
      </c>
      <c r="BH45" s="34">
        <f>VLOOKUP($AX45&amp;"_"&amp;$BC$14,データシート1!$A:$BT,MATCH($BC$12&amp;"_"&amp;BH$20,データシート1!$A$1:$BT$1,0),0)</f>
        <v>12.778243419001162</v>
      </c>
      <c r="BI45" s="34">
        <f>VLOOKUP($AX45&amp;"_"&amp;$BC$14,データシート1!$A:$BT,MATCH($BC$12&amp;"_"&amp;BI$20,データシート1!$A$1:$BT$1,0),0)</f>
        <v>101.19008883234046</v>
      </c>
      <c r="BJ45" s="34">
        <f>VLOOKUP($AX45&amp;"_"&amp;$BC$14,データシート1!$A:$BT,MATCH($BC$12&amp;"_"&amp;BJ$20,データシート1!$A$1:$BT$1,0),0)</f>
        <v>85.943133430096367</v>
      </c>
      <c r="BK45" s="34">
        <f t="shared" si="1"/>
        <v>143.46295174495449</v>
      </c>
      <c r="BL45" s="34">
        <f t="shared" si="2"/>
        <v>136.71598026122024</v>
      </c>
      <c r="BM45" s="34">
        <f>VLOOKUP($AX45&amp;"_"&amp;$BC$14,データシート1!$A:$BT,MATCH($BC$12&amp;"_"&amp;BM$20,データシート1!$A$1:$BT$1,0),0)</f>
        <v>81.546780899191617</v>
      </c>
      <c r="BN45" s="34">
        <f>VLOOKUP($AX45&amp;"_"&amp;$BC$14,データシート1!$A:$BT,MATCH($BC$12&amp;"_"&amp;BN$20,データシート1!$A$1:$BT$1,0),0)</f>
        <v>55.169199362028607</v>
      </c>
      <c r="BO45" s="34">
        <f>VLOOKUP($AX45&amp;"_"&amp;$BC$14,データシート1!$A:$BT,MATCH($BC$12&amp;"_"&amp;BO$20,データシート1!$A$1:$BT$1,0),0)</f>
        <v>5.7116603940467803</v>
      </c>
      <c r="BP45" s="34">
        <f>VLOOKUP($AX45&amp;"_"&amp;$BC$14,データシート1!$A:$BT,MATCH($BC$12&amp;"_"&amp;BP$20,データシート1!$A$1:$BT$1,0),0)</f>
        <v>1.0353110896874778</v>
      </c>
      <c r="BQ45" s="34">
        <f>VLOOKUP($AX45&amp;"_"&amp;$BC$14,データシート1!$A:$BT,MATCH($BC$12&amp;"_"&amp;BQ$20,データシート1!$A$1:$BT$1,0),0)</f>
        <v>4.5448380017600014</v>
      </c>
      <c r="BR45" s="35">
        <f t="shared" si="3"/>
        <v>411.92191702429591</v>
      </c>
      <c r="BT45" s="121" t="str">
        <f t="shared" si="4"/>
        <v>大村市</v>
      </c>
      <c r="BU45" s="33">
        <f t="shared" si="25"/>
        <v>411.92191702429591</v>
      </c>
      <c r="BV45" s="59">
        <f t="shared" si="16"/>
        <v>0.18639674618385493</v>
      </c>
      <c r="BW45" s="59">
        <f t="shared" si="16"/>
        <v>0.14468888368145472</v>
      </c>
      <c r="BX45" s="59">
        <f t="shared" si="16"/>
        <v>1.0686829411200385E-2</v>
      </c>
      <c r="BY45" s="59">
        <f t="shared" si="16"/>
        <v>3.102103309119985E-2</v>
      </c>
      <c r="BZ45" s="59">
        <f t="shared" si="16"/>
        <v>0.24565356843193195</v>
      </c>
      <c r="CA45" s="59">
        <f t="shared" si="32"/>
        <v>0.20863938013045147</v>
      </c>
      <c r="CB45" s="59">
        <f t="shared" si="32"/>
        <v>0.34827705401383824</v>
      </c>
      <c r="CC45" s="59">
        <f t="shared" si="32"/>
        <v>0.33189780541139907</v>
      </c>
      <c r="CD45" s="59">
        <f t="shared" si="32"/>
        <v>0.19796659883572507</v>
      </c>
      <c r="CE45" s="59">
        <f t="shared" si="32"/>
        <v>0.13393120657567398</v>
      </c>
      <c r="CF45" s="59">
        <f t="shared" si="32"/>
        <v>1.3865881270187175E-2</v>
      </c>
      <c r="CG45" s="59">
        <f t="shared" si="32"/>
        <v>2.513367332251984E-3</v>
      </c>
      <c r="CH45" s="59">
        <f t="shared" si="32"/>
        <v>1.1033251239923558E-2</v>
      </c>
      <c r="CI45" s="122">
        <f t="shared" si="6"/>
        <v>1</v>
      </c>
      <c r="CK45" s="123" t="str">
        <f t="shared" si="7"/>
        <v>大村市</v>
      </c>
      <c r="CL45" s="124">
        <f t="shared" si="17"/>
        <v>76.78090501514464</v>
      </c>
      <c r="CM45" s="65">
        <f t="shared" si="18"/>
        <v>1</v>
      </c>
      <c r="CN45" s="66">
        <f t="shared" si="19"/>
        <v>59.600522338170187</v>
      </c>
      <c r="CO45" s="65">
        <f t="shared" si="20"/>
        <v>1</v>
      </c>
      <c r="CP45" s="66">
        <f t="shared" si="8"/>
        <v>4.4021392579732899</v>
      </c>
      <c r="CQ45" s="65">
        <f t="shared" si="21"/>
        <v>0</v>
      </c>
      <c r="CR45" s="66">
        <f t="shared" si="9"/>
        <v>12.778243419001162</v>
      </c>
      <c r="CS45" s="65">
        <f t="shared" si="22"/>
        <v>0</v>
      </c>
      <c r="CT45" s="66">
        <f t="shared" si="10"/>
        <v>101.19008883234046</v>
      </c>
      <c r="CU45" s="67">
        <f t="shared" si="23"/>
        <v>8.1687842113625828E-2</v>
      </c>
      <c r="CV45" s="16"/>
      <c r="CW45" s="959">
        <f t="shared" si="24"/>
        <v>122.553</v>
      </c>
      <c r="CX45" s="962">
        <f>VLOOKUP($AX45&amp;"_"&amp;$CW$14,データシート1!$A:$BT,MATCH($CW$12&amp;"_"&amp;CX$20,データシート1!$A$1:$BT$1,0),0)</f>
        <v>122.553</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8.266</v>
      </c>
      <c r="DB45" s="962">
        <f>VLOOKUP($AX45&amp;"_"&amp;$CW$14,データシート1!$A:$BT,MATCH($CW$12&amp;"_"&amp;DB$20,データシート1!$A$1:$BT$1,0),0)</f>
        <v>0</v>
      </c>
      <c r="DC45" s="962">
        <f>VLOOKUP($AX45&amp;"_"&amp;$CW$14,データシート1!$A:$BT,MATCH($CW$12&amp;"_"&amp;DC$20,データシート1!$A$1:$BT$1,0),0)</f>
        <v>0</v>
      </c>
      <c r="DD45" s="961">
        <f t="shared" si="11"/>
        <v>130.81899999999999</v>
      </c>
      <c r="DE45" s="16"/>
      <c r="DF45" s="125">
        <f>VLOOKUP($AX45&amp;"_"&amp;$DF$14,データシート1!$A:$BT,MATCH($DF$12&amp;"_"&amp;DF$20,データシート1!$A$1:$BT$1,0),0)</f>
        <v>4</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2</v>
      </c>
      <c r="DJ45" s="64">
        <f>VLOOKUP($AX45&amp;"_"&amp;$DF$14,データシート1!$A:$BT,MATCH($DF$12&amp;"_"&amp;DJ$20,データシート1!$A$1:$BT$1,0),0)</f>
        <v>0</v>
      </c>
      <c r="DK45" s="64">
        <f>VLOOKUP($AX45&amp;"_"&amp;$DF$14,データシート1!$A:$BT,MATCH($DF$12&amp;"_"&amp;DK$20,データシート1!$A$1:$BT$1,0),0)</f>
        <v>0</v>
      </c>
      <c r="DL45" s="68">
        <f t="shared" si="12"/>
        <v>6</v>
      </c>
      <c r="DM45" s="16"/>
      <c r="DN45" s="126">
        <f t="shared" si="26"/>
        <v>0.94</v>
      </c>
      <c r="DO45" s="127">
        <f t="shared" si="27"/>
        <v>0</v>
      </c>
      <c r="DP45" s="127">
        <f t="shared" si="29"/>
        <v>0</v>
      </c>
      <c r="DQ45" s="127">
        <f t="shared" si="30"/>
        <v>0.06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01224</v>
      </c>
      <c r="AY46" s="18" t="str">
        <f>IF(IFERROR(比較地域マスタ!$Z31,"")=0,"",IFERROR(比較地域マスタ!$Z31,""))</f>
        <v>千歳市</v>
      </c>
      <c r="BB46" s="110" t="str">
        <f t="shared" si="0"/>
        <v>01224</v>
      </c>
      <c r="BC46" s="1031" t="str">
        <f t="shared" si="0"/>
        <v>千歳市</v>
      </c>
      <c r="BD46" s="34">
        <f t="shared" si="14"/>
        <v>1139.197941883938</v>
      </c>
      <c r="BE46" s="34">
        <f t="shared" si="15"/>
        <v>548.79584996153051</v>
      </c>
      <c r="BF46" s="34">
        <f>VLOOKUP($AX46&amp;"_"&amp;$BC$14,データシート1!$A:$BT,MATCH($BC$12&amp;"_"&amp;BF$20,データシート1!$A$1:$BT$1,0),0)</f>
        <v>509.41466318254561</v>
      </c>
      <c r="BG46" s="34">
        <f>VLOOKUP($AX46&amp;"_"&amp;$BC$14,データシート1!$A:$BT,MATCH($BC$12&amp;"_"&amp;BG$20,データシート1!$A$1:$BT$1,0),0)</f>
        <v>6.702091307619594</v>
      </c>
      <c r="BH46" s="34">
        <f>VLOOKUP($AX46&amp;"_"&amp;$BC$14,データシート1!$A:$BT,MATCH($BC$12&amp;"_"&amp;BH$20,データシート1!$A$1:$BT$1,0),0)</f>
        <v>32.679095471365244</v>
      </c>
      <c r="BI46" s="34">
        <f>VLOOKUP($AX46&amp;"_"&amp;$BC$14,データシート1!$A:$BT,MATCH($BC$12&amp;"_"&amp;BI$20,データシート1!$A$1:$BT$1,0),0)</f>
        <v>201.56970555527749</v>
      </c>
      <c r="BJ46" s="34">
        <f>VLOOKUP($AX46&amp;"_"&amp;$BC$14,データシート1!$A:$BT,MATCH($BC$12&amp;"_"&amp;BJ$20,データシート1!$A$1:$BT$1,0),0)</f>
        <v>223.81538860044066</v>
      </c>
      <c r="BK46" s="34">
        <f t="shared" si="1"/>
        <v>152.45089935148937</v>
      </c>
      <c r="BL46" s="34">
        <f t="shared" si="2"/>
        <v>146.7455447650415</v>
      </c>
      <c r="BM46" s="34">
        <f>VLOOKUP($AX46&amp;"_"&amp;$BC$14,データシート1!$A:$BT,MATCH($BC$12&amp;"_"&amp;BM$20,データシート1!$A$1:$BT$1,0),0)</f>
        <v>93.314177506221753</v>
      </c>
      <c r="BN46" s="34">
        <f>VLOOKUP($AX46&amp;"_"&amp;$BC$14,データシート1!$A:$BT,MATCH($BC$12&amp;"_"&amp;BN$20,データシート1!$A$1:$BT$1,0),0)</f>
        <v>53.431367258819755</v>
      </c>
      <c r="BO46" s="34">
        <f>VLOOKUP($AX46&amp;"_"&amp;$BC$14,データシート1!$A:$BT,MATCH($BC$12&amp;"_"&amp;BO$20,データシート1!$A$1:$BT$1,0),0)</f>
        <v>5.7053545864478599</v>
      </c>
      <c r="BP46" s="34">
        <f>VLOOKUP($AX46&amp;"_"&amp;$BC$14,データシート1!$A:$BT,MATCH($BC$12&amp;"_"&amp;BP$20,データシート1!$A$1:$BT$1,0),0)</f>
        <v>0</v>
      </c>
      <c r="BQ46" s="34">
        <f>VLOOKUP($AX46&amp;"_"&amp;$BC$14,データシート1!$A:$BT,MATCH($BC$12&amp;"_"&amp;BQ$20,データシート1!$A$1:$BT$1,0),0)</f>
        <v>12.566098415200001</v>
      </c>
      <c r="BR46" s="35">
        <f t="shared" si="3"/>
        <v>1139.197941883938</v>
      </c>
      <c r="BT46" s="121" t="str">
        <f t="shared" si="4"/>
        <v>千歳市</v>
      </c>
      <c r="BU46" s="33">
        <f t="shared" si="25"/>
        <v>1139.197941883938</v>
      </c>
      <c r="BV46" s="59">
        <f t="shared" si="16"/>
        <v>0.48173880041774342</v>
      </c>
      <c r="BW46" s="59">
        <f t="shared" si="16"/>
        <v>0.44716957822106473</v>
      </c>
      <c r="BX46" s="59">
        <f t="shared" si="16"/>
        <v>5.883166622067516E-3</v>
      </c>
      <c r="BY46" s="59">
        <f t="shared" si="16"/>
        <v>2.8686055574611111E-2</v>
      </c>
      <c r="BZ46" s="59">
        <f t="shared" si="16"/>
        <v>0.17694001906458282</v>
      </c>
      <c r="CA46" s="59">
        <f t="shared" si="32"/>
        <v>0.19646751488183697</v>
      </c>
      <c r="CB46" s="59">
        <f t="shared" si="32"/>
        <v>0.13382301156493936</v>
      </c>
      <c r="CC46" s="59">
        <f t="shared" si="32"/>
        <v>0.12881479097685378</v>
      </c>
      <c r="CD46" s="59">
        <f t="shared" si="32"/>
        <v>8.1912171779299658E-2</v>
      </c>
      <c r="CE46" s="59">
        <f t="shared" si="32"/>
        <v>4.6902619197554139E-2</v>
      </c>
      <c r="CF46" s="59">
        <f t="shared" si="32"/>
        <v>5.008220588085581E-3</v>
      </c>
      <c r="CG46" s="59">
        <f t="shared" si="32"/>
        <v>0</v>
      </c>
      <c r="CH46" s="59">
        <f t="shared" si="32"/>
        <v>1.10306540708974E-2</v>
      </c>
      <c r="CI46" s="122">
        <f t="shared" si="6"/>
        <v>1</v>
      </c>
      <c r="CK46" s="123" t="str">
        <f t="shared" si="7"/>
        <v>千歳市</v>
      </c>
      <c r="CL46" s="124">
        <f t="shared" si="17"/>
        <v>548.79584996153051</v>
      </c>
      <c r="CM46" s="65">
        <f t="shared" si="18"/>
        <v>0.37627106694497592</v>
      </c>
      <c r="CN46" s="66">
        <f t="shared" si="19"/>
        <v>509.41466318254561</v>
      </c>
      <c r="CO46" s="65">
        <f t="shared" si="20"/>
        <v>0.39567961931196005</v>
      </c>
      <c r="CP46" s="66">
        <f t="shared" si="8"/>
        <v>6.702091307619594</v>
      </c>
      <c r="CQ46" s="65">
        <f t="shared" si="21"/>
        <v>0</v>
      </c>
      <c r="CR46" s="66">
        <f t="shared" si="9"/>
        <v>32.679095471365244</v>
      </c>
      <c r="CS46" s="65">
        <f t="shared" si="22"/>
        <v>0.15089156933124859</v>
      </c>
      <c r="CT46" s="66">
        <f t="shared" si="10"/>
        <v>201.56970555527749</v>
      </c>
      <c r="CU46" s="67">
        <f t="shared" si="23"/>
        <v>0.65791136438224485</v>
      </c>
      <c r="CV46" s="16"/>
      <c r="CW46" s="959">
        <f t="shared" si="24"/>
        <v>206.49600000000001</v>
      </c>
      <c r="CX46" s="962">
        <f>VLOOKUP($AX46&amp;"_"&amp;$CW$14,データシート1!$A:$BT,MATCH($CW$12&amp;"_"&amp;CX$20,データシート1!$A$1:$BT$1,0),0)</f>
        <v>201.565</v>
      </c>
      <c r="CY46" s="962">
        <f>VLOOKUP($AX46&amp;"_"&amp;$CW$14,データシート1!$A:$BT,MATCH($CW$12&amp;"_"&amp;CY$20,データシート1!$A$1:$BT$1,0),0)</f>
        <v>0</v>
      </c>
      <c r="CZ46" s="962">
        <f>VLOOKUP($AX46&amp;"_"&amp;$CW$14,データシート1!$A:$BT,MATCH($CW$12&amp;"_"&amp;CZ$20,データシート1!$A$1:$BT$1,0),0)</f>
        <v>4.931</v>
      </c>
      <c r="DA46" s="962">
        <f>VLOOKUP($AX46&amp;"_"&amp;$CW$14,データシート1!$A:$BT,MATCH($CW$12&amp;"_"&amp;DA$20,データシート1!$A$1:$BT$1,0),0)</f>
        <v>132.61499999999998</v>
      </c>
      <c r="DB46" s="962">
        <f>VLOOKUP($AX46&amp;"_"&amp;$CW$14,データシート1!$A:$BT,MATCH($CW$12&amp;"_"&amp;DB$20,データシート1!$A$1:$BT$1,0),0)</f>
        <v>0</v>
      </c>
      <c r="DC46" s="962">
        <f>VLOOKUP($AX46&amp;"_"&amp;$CW$14,データシート1!$A:$BT,MATCH($CW$12&amp;"_"&amp;DC$20,データシート1!$A$1:$BT$1,0),0)</f>
        <v>0</v>
      </c>
      <c r="DD46" s="961">
        <f t="shared" si="11"/>
        <v>339.11099999999999</v>
      </c>
      <c r="DE46" s="16"/>
      <c r="DF46" s="125">
        <f>VLOOKUP($AX46&amp;"_"&amp;$DF$14,データシート1!$A:$BT,MATCH($DF$12&amp;"_"&amp;DF$20,データシート1!$A$1:$BT$1,0),0)</f>
        <v>17</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11</v>
      </c>
      <c r="DJ46" s="64">
        <f>VLOOKUP($AX46&amp;"_"&amp;$DF$14,データシート1!$A:$BT,MATCH($DF$12&amp;"_"&amp;DJ$20,データシート1!$A$1:$BT$1,0),0)</f>
        <v>0</v>
      </c>
      <c r="DK46" s="64">
        <f>VLOOKUP($AX46&amp;"_"&amp;$DF$14,データシート1!$A:$BT,MATCH($DF$12&amp;"_"&amp;DK$20,データシート1!$A$1:$BT$1,0),0)</f>
        <v>0</v>
      </c>
      <c r="DL46" s="68">
        <f t="shared" si="12"/>
        <v>29</v>
      </c>
      <c r="DM46" s="16"/>
      <c r="DN46" s="126">
        <f t="shared" si="26"/>
        <v>0.59</v>
      </c>
      <c r="DO46" s="127">
        <f t="shared" si="27"/>
        <v>0</v>
      </c>
      <c r="DP46" s="127">
        <f t="shared" si="29"/>
        <v>0.01</v>
      </c>
      <c r="DQ46" s="127">
        <f t="shared" si="30"/>
        <v>0.39</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20217</v>
      </c>
      <c r="AY47" s="18" t="str">
        <f>IF(IFERROR(比較地域マスタ!$Z32,"")=0,"",IFERROR(比較地域マスタ!$Z32,""))</f>
        <v>佐久市</v>
      </c>
      <c r="BB47" s="110" t="str">
        <f t="shared" si="0"/>
        <v>20217</v>
      </c>
      <c r="BC47" s="1031" t="str">
        <f t="shared" si="0"/>
        <v>佐久市</v>
      </c>
      <c r="BD47" s="34">
        <f t="shared" si="14"/>
        <v>626.96123372704369</v>
      </c>
      <c r="BE47" s="34">
        <f t="shared" si="15"/>
        <v>125.38592840040027</v>
      </c>
      <c r="BF47" s="34">
        <f>VLOOKUP($AX47&amp;"_"&amp;$BC$14,データシート1!$A:$BT,MATCH($BC$12&amp;"_"&amp;BF$20,データシート1!$A$1:$BT$1,0),0)</f>
        <v>97.965157111894911</v>
      </c>
      <c r="BG47" s="34">
        <f>VLOOKUP($AX47&amp;"_"&amp;$BC$14,データシート1!$A:$BT,MATCH($BC$12&amp;"_"&amp;BG$20,データシート1!$A$1:$BT$1,0),0)</f>
        <v>7.0549716550048682</v>
      </c>
      <c r="BH47" s="34">
        <f>VLOOKUP($AX47&amp;"_"&amp;$BC$14,データシート1!$A:$BT,MATCH($BC$12&amp;"_"&amp;BH$20,データシート1!$A$1:$BT$1,0),0)</f>
        <v>20.365799633500494</v>
      </c>
      <c r="BI47" s="34">
        <f>VLOOKUP($AX47&amp;"_"&amp;$BC$14,データシート1!$A:$BT,MATCH($BC$12&amp;"_"&amp;BI$20,データシート1!$A$1:$BT$1,0),0)</f>
        <v>121.19057945416425</v>
      </c>
      <c r="BJ47" s="34">
        <f>VLOOKUP($AX47&amp;"_"&amp;$BC$14,データシート1!$A:$BT,MATCH($BC$12&amp;"_"&amp;BJ$20,データシート1!$A$1:$BT$1,0),0)</f>
        <v>163.40273564856042</v>
      </c>
      <c r="BK47" s="34">
        <f t="shared" si="1"/>
        <v>209.9158177587031</v>
      </c>
      <c r="BL47" s="34">
        <f t="shared" si="2"/>
        <v>204.16824929360689</v>
      </c>
      <c r="BM47" s="34">
        <f>VLOOKUP($AX47&amp;"_"&amp;$BC$14,データシート1!$A:$BT,MATCH($BC$12&amp;"_"&amp;BM$20,データシート1!$A$1:$BT$1,0),0)</f>
        <v>95.655968260889452</v>
      </c>
      <c r="BN47" s="34">
        <f>VLOOKUP($AX47&amp;"_"&amp;$BC$14,データシート1!$A:$BT,MATCH($BC$12&amp;"_"&amp;BN$20,データシート1!$A$1:$BT$1,0),0)</f>
        <v>108.51228103271744</v>
      </c>
      <c r="BO47" s="34">
        <f>VLOOKUP($AX47&amp;"_"&amp;$BC$14,データシート1!$A:$BT,MATCH($BC$12&amp;"_"&amp;BO$20,データシート1!$A$1:$BT$1,0),0)</f>
        <v>5.7475684650962</v>
      </c>
      <c r="BP47" s="34">
        <f>VLOOKUP($AX47&amp;"_"&amp;$BC$14,データシート1!$A:$BT,MATCH($BC$12&amp;"_"&amp;BP$20,データシート1!$A$1:$BT$1,0),0)</f>
        <v>0</v>
      </c>
      <c r="BQ47" s="34">
        <f>VLOOKUP($AX47&amp;"_"&amp;$BC$14,データシート1!$A:$BT,MATCH($BC$12&amp;"_"&amp;BQ$20,データシート1!$A$1:$BT$1,0),0)</f>
        <v>7.0661724652156721</v>
      </c>
      <c r="BR47" s="35">
        <f t="shared" si="3"/>
        <v>626.96123372704369</v>
      </c>
      <c r="BT47" s="121" t="str">
        <f t="shared" si="4"/>
        <v>佐久市</v>
      </c>
      <c r="BU47" s="33">
        <f t="shared" si="25"/>
        <v>626.96123372704369</v>
      </c>
      <c r="BV47" s="59">
        <f t="shared" si="16"/>
        <v>0.19998992227163567</v>
      </c>
      <c r="BW47" s="59">
        <f t="shared" si="16"/>
        <v>0.15625393061310933</v>
      </c>
      <c r="BX47" s="59">
        <f t="shared" si="16"/>
        <v>1.125264414366702E-2</v>
      </c>
      <c r="BY47" s="59">
        <f t="shared" si="16"/>
        <v>3.2483347514859311E-2</v>
      </c>
      <c r="BZ47" s="59">
        <f t="shared" si="16"/>
        <v>0.19329836189987826</v>
      </c>
      <c r="CA47" s="59">
        <f t="shared" si="32"/>
        <v>0.26062653774810596</v>
      </c>
      <c r="CB47" s="59">
        <f t="shared" si="32"/>
        <v>0.33481466870102033</v>
      </c>
      <c r="CC47" s="59">
        <f t="shared" si="32"/>
        <v>0.32564732603945079</v>
      </c>
      <c r="CD47" s="59">
        <f t="shared" si="32"/>
        <v>0.15257078606320118</v>
      </c>
      <c r="CE47" s="59">
        <f t="shared" si="32"/>
        <v>0.17307653997624958</v>
      </c>
      <c r="CF47" s="59">
        <f t="shared" si="32"/>
        <v>9.1673426615695407E-3</v>
      </c>
      <c r="CG47" s="59">
        <f t="shared" si="32"/>
        <v>0</v>
      </c>
      <c r="CH47" s="59">
        <f t="shared" si="32"/>
        <v>1.1270509379359854E-2</v>
      </c>
      <c r="CI47" s="122">
        <f t="shared" si="6"/>
        <v>1</v>
      </c>
      <c r="CK47" s="123" t="str">
        <f t="shared" si="7"/>
        <v>佐久市</v>
      </c>
      <c r="CL47" s="124">
        <f t="shared" si="17"/>
        <v>125.38592840040027</v>
      </c>
      <c r="CM47" s="65">
        <f t="shared" si="18"/>
        <v>0.35515149561119208</v>
      </c>
      <c r="CN47" s="66">
        <f t="shared" si="19"/>
        <v>97.965157111894911</v>
      </c>
      <c r="CO47" s="65">
        <f t="shared" si="20"/>
        <v>0.35579997039343075</v>
      </c>
      <c r="CP47" s="66">
        <f t="shared" si="8"/>
        <v>7.0549716550048682</v>
      </c>
      <c r="CQ47" s="65">
        <f t="shared" si="21"/>
        <v>0</v>
      </c>
      <c r="CR47" s="66">
        <f t="shared" si="9"/>
        <v>20.365799633500494</v>
      </c>
      <c r="CS47" s="65">
        <f t="shared" si="22"/>
        <v>0.47506114044671333</v>
      </c>
      <c r="CT47" s="66">
        <f t="shared" si="10"/>
        <v>121.19057945416425</v>
      </c>
      <c r="CU47" s="67">
        <f t="shared" si="23"/>
        <v>0.13418534735326096</v>
      </c>
      <c r="CV47" s="16"/>
      <c r="CW47" s="959">
        <f t="shared" si="24"/>
        <v>44.531000000000006</v>
      </c>
      <c r="CX47" s="962">
        <f>VLOOKUP($AX47&amp;"_"&amp;$CW$14,データシート1!$A:$BT,MATCH($CW$12&amp;"_"&amp;CX$20,データシート1!$A$1:$BT$1,0),0)</f>
        <v>34.856000000000002</v>
      </c>
      <c r="CY47" s="962">
        <f>VLOOKUP($AX47&amp;"_"&amp;$CW$14,データシート1!$A:$BT,MATCH($CW$12&amp;"_"&amp;CY$20,データシート1!$A$1:$BT$1,0),0)</f>
        <v>0</v>
      </c>
      <c r="CZ47" s="962">
        <f>VLOOKUP($AX47&amp;"_"&amp;$CW$14,データシート1!$A:$BT,MATCH($CW$12&amp;"_"&amp;CZ$20,データシート1!$A$1:$BT$1,0),0)</f>
        <v>9.6750000000000007</v>
      </c>
      <c r="DA47" s="962">
        <f>VLOOKUP($AX47&amp;"_"&amp;$CW$14,データシート1!$A:$BT,MATCH($CW$12&amp;"_"&amp;DA$20,データシート1!$A$1:$BT$1,0),0)</f>
        <v>16.262</v>
      </c>
      <c r="DB47" s="962">
        <f>VLOOKUP($AX47&amp;"_"&amp;$CW$14,データシート1!$A:$BT,MATCH($CW$12&amp;"_"&amp;DB$20,データシート1!$A$1:$BT$1,0),0)</f>
        <v>0</v>
      </c>
      <c r="DC47" s="962">
        <f>VLOOKUP($AX47&amp;"_"&amp;$CW$14,データシート1!$A:$BT,MATCH($CW$12&amp;"_"&amp;DC$20,データシート1!$A$1:$BT$1,0),0)</f>
        <v>0</v>
      </c>
      <c r="DD47" s="961">
        <f t="shared" si="11"/>
        <v>60.793000000000006</v>
      </c>
      <c r="DE47" s="16"/>
      <c r="DF47" s="125">
        <f>VLOOKUP($AX47&amp;"_"&amp;$DF$14,データシート1!$A:$BT,MATCH($DF$12&amp;"_"&amp;DF$20,データシート1!$A$1:$BT$1,0),0)</f>
        <v>7</v>
      </c>
      <c r="DG47" s="64">
        <f>VLOOKUP($AX47&amp;"_"&amp;$DF$14,データシート1!$A:$BT,MATCH($DF$12&amp;"_"&amp;DG$20,データシート1!$A$1:$BT$1,0),0)</f>
        <v>0</v>
      </c>
      <c r="DH47" s="64">
        <f>VLOOKUP($AX47&amp;"_"&amp;$DF$14,データシート1!$A:$BT,MATCH($DF$12&amp;"_"&amp;DH$20,データシート1!$A$1:$BT$1,0),0)</f>
        <v>1</v>
      </c>
      <c r="DI47" s="64">
        <f>VLOOKUP($AX47&amp;"_"&amp;$DF$14,データシート1!$A:$BT,MATCH($DF$12&amp;"_"&amp;DI$20,データシート1!$A$1:$BT$1,0),0)</f>
        <v>4</v>
      </c>
      <c r="DJ47" s="64">
        <f>VLOOKUP($AX47&amp;"_"&amp;$DF$14,データシート1!$A:$BT,MATCH($DF$12&amp;"_"&amp;DJ$20,データシート1!$A$1:$BT$1,0),0)</f>
        <v>0</v>
      </c>
      <c r="DK47" s="64">
        <f>VLOOKUP($AX47&amp;"_"&amp;$DF$14,データシート1!$A:$BT,MATCH($DF$12&amp;"_"&amp;DK$20,データシート1!$A$1:$BT$1,0),0)</f>
        <v>0</v>
      </c>
      <c r="DL47" s="68">
        <f t="shared" si="12"/>
        <v>12</v>
      </c>
      <c r="DM47" s="16"/>
      <c r="DN47" s="126">
        <f t="shared" si="26"/>
        <v>0.56999999999999995</v>
      </c>
      <c r="DO47" s="127">
        <f t="shared" si="27"/>
        <v>0</v>
      </c>
      <c r="DP47" s="127">
        <f t="shared" si="29"/>
        <v>0.16</v>
      </c>
      <c r="DQ47" s="127">
        <f t="shared" si="30"/>
        <v>0.27</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40220</v>
      </c>
      <c r="AY48" s="18" t="str">
        <f>IF(IFERROR(比較地域マスタ!$Z33,"")=0,"",IFERROR(比較地域マスタ!$Z33,""))</f>
        <v>宗像市</v>
      </c>
      <c r="BB48" s="110" t="str">
        <f t="shared" si="0"/>
        <v>40220</v>
      </c>
      <c r="BC48" s="1031" t="str">
        <f t="shared" si="0"/>
        <v>宗像市</v>
      </c>
      <c r="BD48" s="34">
        <f t="shared" si="14"/>
        <v>372.48186715262864</v>
      </c>
      <c r="BE48" s="34">
        <f t="shared" si="15"/>
        <v>73.628243132724663</v>
      </c>
      <c r="BF48" s="34">
        <f>VLOOKUP($AX48&amp;"_"&amp;$BC$14,データシート1!$A:$BT,MATCH($BC$12&amp;"_"&amp;BF$20,データシート1!$A$1:$BT$1,0),0)</f>
        <v>64.252330811131046</v>
      </c>
      <c r="BG48" s="34">
        <f>VLOOKUP($AX48&amp;"_"&amp;$BC$14,データシート1!$A:$BT,MATCH($BC$12&amp;"_"&amp;BG$20,データシート1!$A$1:$BT$1,0),0)</f>
        <v>2.3173507884995201</v>
      </c>
      <c r="BH48" s="34">
        <f>VLOOKUP($AX48&amp;"_"&amp;$BC$14,データシート1!$A:$BT,MATCH($BC$12&amp;"_"&amp;BH$20,データシート1!$A$1:$BT$1,0),0)</f>
        <v>7.0585615330940952</v>
      </c>
      <c r="BI48" s="34">
        <f>VLOOKUP($AX48&amp;"_"&amp;$BC$14,データシート1!$A:$BT,MATCH($BC$12&amp;"_"&amp;BI$20,データシート1!$A$1:$BT$1,0),0)</f>
        <v>73.741195689642367</v>
      </c>
      <c r="BJ48" s="34">
        <f>VLOOKUP($AX48&amp;"_"&amp;$BC$14,データシート1!$A:$BT,MATCH($BC$12&amp;"_"&amp;BJ$20,データシート1!$A$1:$BT$1,0),0)</f>
        <v>79.754165409263692</v>
      </c>
      <c r="BK48" s="34">
        <f t="shared" si="1"/>
        <v>124.9736506272412</v>
      </c>
      <c r="BL48" s="34">
        <f t="shared" si="2"/>
        <v>116.65861413035573</v>
      </c>
      <c r="BM48" s="34">
        <f>VLOOKUP($AX48&amp;"_"&amp;$BC$14,データシート1!$A:$BT,MATCH($BC$12&amp;"_"&amp;BM$20,データシート1!$A$1:$BT$1,0),0)</f>
        <v>77.171723186321444</v>
      </c>
      <c r="BN48" s="34">
        <f>VLOOKUP($AX48&amp;"_"&amp;$BC$14,データシート1!$A:$BT,MATCH($BC$12&amp;"_"&amp;BN$20,データシート1!$A$1:$BT$1,0),0)</f>
        <v>39.486890944034286</v>
      </c>
      <c r="BO48" s="34">
        <f>VLOOKUP($AX48&amp;"_"&amp;$BC$14,データシート1!$A:$BT,MATCH($BC$12&amp;"_"&amp;BO$20,データシート1!$A$1:$BT$1,0),0)</f>
        <v>5.6760442585343496</v>
      </c>
      <c r="BP48" s="34">
        <f>VLOOKUP($AX48&amp;"_"&amp;$BC$14,データシート1!$A:$BT,MATCH($BC$12&amp;"_"&amp;BP$20,データシート1!$A$1:$BT$1,0),0)</f>
        <v>2.6389922383511291</v>
      </c>
      <c r="BQ48" s="34">
        <f>VLOOKUP($AX48&amp;"_"&amp;$BC$14,データシート1!$A:$BT,MATCH($BC$12&amp;"_"&amp;BQ$20,データシート1!$A$1:$BT$1,0),0)</f>
        <v>20.384612293756749</v>
      </c>
      <c r="BR48" s="35">
        <f t="shared" si="3"/>
        <v>372.48186715262864</v>
      </c>
      <c r="BT48" s="121" t="str">
        <f t="shared" si="4"/>
        <v>宗像市</v>
      </c>
      <c r="BU48" s="33">
        <f t="shared" si="25"/>
        <v>372.48186715262864</v>
      </c>
      <c r="BV48" s="59">
        <f t="shared" si="16"/>
        <v>0.1976693354110434</v>
      </c>
      <c r="BW48" s="59">
        <f t="shared" si="16"/>
        <v>0.17249787567458399</v>
      </c>
      <c r="BX48" s="59">
        <f t="shared" si="16"/>
        <v>6.2213787914404961E-3</v>
      </c>
      <c r="BY48" s="59">
        <f t="shared" si="16"/>
        <v>1.8950080945018915E-2</v>
      </c>
      <c r="BZ48" s="59">
        <f t="shared" si="16"/>
        <v>0.19797257851326783</v>
      </c>
      <c r="CA48" s="59">
        <f t="shared" si="32"/>
        <v>0.21411556492381822</v>
      </c>
      <c r="CB48" s="59">
        <f t="shared" si="32"/>
        <v>0.33551606574188442</v>
      </c>
      <c r="CC48" s="59">
        <f t="shared" si="32"/>
        <v>0.31319273343997051</v>
      </c>
      <c r="CD48" s="59">
        <f t="shared" si="32"/>
        <v>0.20718249663063321</v>
      </c>
      <c r="CE48" s="59">
        <f t="shared" si="32"/>
        <v>0.10601023680933733</v>
      </c>
      <c r="CF48" s="59">
        <f t="shared" si="32"/>
        <v>1.5238444496436458E-2</v>
      </c>
      <c r="CG48" s="59">
        <f t="shared" si="32"/>
        <v>7.0848878054774467E-3</v>
      </c>
      <c r="CH48" s="59">
        <f t="shared" si="32"/>
        <v>5.472645540998624E-2</v>
      </c>
      <c r="CI48" s="122">
        <f t="shared" si="6"/>
        <v>1</v>
      </c>
      <c r="CK48" s="123" t="str">
        <f t="shared" si="7"/>
        <v>宗像市</v>
      </c>
      <c r="CL48" s="124">
        <f t="shared" si="17"/>
        <v>73.628243132724663</v>
      </c>
      <c r="CM48" s="65">
        <f t="shared" si="18"/>
        <v>0.11904399218381358</v>
      </c>
      <c r="CN48" s="66">
        <f t="shared" si="19"/>
        <v>64.252330811131046</v>
      </c>
      <c r="CO48" s="65">
        <f t="shared" si="20"/>
        <v>0.13641528469627992</v>
      </c>
      <c r="CP48" s="66">
        <f t="shared" si="8"/>
        <v>2.3173507884995201</v>
      </c>
      <c r="CQ48" s="65">
        <f t="shared" si="21"/>
        <v>0</v>
      </c>
      <c r="CR48" s="66">
        <f t="shared" si="9"/>
        <v>7.0585615330940952</v>
      </c>
      <c r="CS48" s="65">
        <f t="shared" si="22"/>
        <v>0</v>
      </c>
      <c r="CT48" s="66">
        <f t="shared" si="10"/>
        <v>73.741195689642367</v>
      </c>
      <c r="CU48" s="67">
        <f t="shared" si="23"/>
        <v>0.16271773040541257</v>
      </c>
      <c r="CV48" s="16"/>
      <c r="CW48" s="959">
        <f t="shared" si="24"/>
        <v>8.7650000000000006</v>
      </c>
      <c r="CX48" s="962">
        <f>VLOOKUP($AX48&amp;"_"&amp;$CW$14,データシート1!$A:$BT,MATCH($CW$12&amp;"_"&amp;CX$20,データシート1!$A$1:$BT$1,0),0)</f>
        <v>8.7650000000000006</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11.998999999999999</v>
      </c>
      <c r="DB48" s="962">
        <f>VLOOKUP($AX48&amp;"_"&amp;$CW$14,データシート1!$A:$BT,MATCH($CW$12&amp;"_"&amp;DB$20,データシート1!$A$1:$BT$1,0),0)</f>
        <v>0</v>
      </c>
      <c r="DC48" s="962">
        <f>VLOOKUP($AX48&amp;"_"&amp;$CW$14,データシート1!$A:$BT,MATCH($CW$12&amp;"_"&amp;DC$20,データシート1!$A$1:$BT$1,0),0)</f>
        <v>0</v>
      </c>
      <c r="DD48" s="961">
        <f t="shared" si="11"/>
        <v>20.763999999999999</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4</v>
      </c>
      <c r="DJ48" s="64">
        <f>VLOOKUP($AX48&amp;"_"&amp;$DF$14,データシート1!$A:$BT,MATCH($DF$12&amp;"_"&amp;DJ$20,データシート1!$A$1:$BT$1,0),0)</f>
        <v>0</v>
      </c>
      <c r="DK48" s="64">
        <f>VLOOKUP($AX48&amp;"_"&amp;$DF$14,データシート1!$A:$BT,MATCH($DF$12&amp;"_"&amp;DK$20,データシート1!$A$1:$BT$1,0),0)</f>
        <v>0</v>
      </c>
      <c r="DL48" s="68">
        <f t="shared" si="12"/>
        <v>5</v>
      </c>
      <c r="DM48" s="16"/>
      <c r="DN48" s="126">
        <f t="shared" si="26"/>
        <v>0.42</v>
      </c>
      <c r="DO48" s="127">
        <f t="shared" si="27"/>
        <v>0</v>
      </c>
      <c r="DP48" s="127">
        <f t="shared" si="29"/>
        <v>0</v>
      </c>
      <c r="DQ48" s="127">
        <f t="shared" si="30"/>
        <v>0.57999999999999996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12228</v>
      </c>
      <c r="AY49" s="18" t="str">
        <f>IF(IFERROR(比較地域マスタ!$Z34,"")=0,"",IFERROR(比較地域マスタ!$Z34,""))</f>
        <v>四街道市</v>
      </c>
      <c r="BB49" s="110" t="str">
        <f t="shared" si="0"/>
        <v>12228</v>
      </c>
      <c r="BC49" s="1031" t="str">
        <f t="shared" si="0"/>
        <v>四街道市</v>
      </c>
      <c r="BD49" s="34">
        <f t="shared" si="14"/>
        <v>519.50637680833654</v>
      </c>
      <c r="BE49" s="34">
        <f t="shared" si="15"/>
        <v>185.09822716944726</v>
      </c>
      <c r="BF49" s="34">
        <f>VLOOKUP($AX49&amp;"_"&amp;$BC$14,データシート1!$A:$BT,MATCH($BC$12&amp;"_"&amp;BF$20,データシート1!$A$1:$BT$1,0),0)</f>
        <v>177.03166537587973</v>
      </c>
      <c r="BG49" s="34">
        <f>VLOOKUP($AX49&amp;"_"&amp;$BC$14,データシート1!$A:$BT,MATCH($BC$12&amp;"_"&amp;BG$20,データシート1!$A$1:$BT$1,0),0)</f>
        <v>3.8843005589300428</v>
      </c>
      <c r="BH49" s="34">
        <f>VLOOKUP($AX49&amp;"_"&amp;$BC$14,データシート1!$A:$BT,MATCH($BC$12&amp;"_"&amp;BH$20,データシート1!$A$1:$BT$1,0),0)</f>
        <v>4.1822612346374886</v>
      </c>
      <c r="BI49" s="34">
        <f>VLOOKUP($AX49&amp;"_"&amp;$BC$14,データシート1!$A:$BT,MATCH($BC$12&amp;"_"&amp;BI$20,データシート1!$A$1:$BT$1,0),0)</f>
        <v>98.997775180991326</v>
      </c>
      <c r="BJ49" s="34">
        <f>VLOOKUP($AX49&amp;"_"&amp;$BC$14,データシート1!$A:$BT,MATCH($BC$12&amp;"_"&amp;BJ$20,データシート1!$A$1:$BT$1,0),0)</f>
        <v>102.95083015734015</v>
      </c>
      <c r="BK49" s="34">
        <f t="shared" si="1"/>
        <v>124.6782810275578</v>
      </c>
      <c r="BL49" s="34">
        <f t="shared" si="2"/>
        <v>119.08181839640616</v>
      </c>
      <c r="BM49" s="34">
        <f>VLOOKUP($AX49&amp;"_"&amp;$BC$14,データシート1!$A:$BT,MATCH($BC$12&amp;"_"&amp;BM$20,データシート1!$A$1:$BT$1,0),0)</f>
        <v>68.545289106300629</v>
      </c>
      <c r="BN49" s="34">
        <f>VLOOKUP($AX49&amp;"_"&amp;$BC$14,データシート1!$A:$BT,MATCH($BC$12&amp;"_"&amp;BN$20,データシート1!$A$1:$BT$1,0),0)</f>
        <v>50.536529290105541</v>
      </c>
      <c r="BO49" s="34">
        <f>VLOOKUP($AX49&amp;"_"&amp;$BC$14,データシート1!$A:$BT,MATCH($BC$12&amp;"_"&amp;BO$20,データシート1!$A$1:$BT$1,0),0)</f>
        <v>5.5964626311516401</v>
      </c>
      <c r="BP49" s="34">
        <f>VLOOKUP($AX49&amp;"_"&amp;$BC$14,データシート1!$A:$BT,MATCH($BC$12&amp;"_"&amp;BP$20,データシート1!$A$1:$BT$1,0),0)</f>
        <v>0</v>
      </c>
      <c r="BQ49" s="34">
        <f>VLOOKUP($AX49&amp;"_"&amp;$BC$14,データシート1!$A:$BT,MATCH($BC$12&amp;"_"&amp;BQ$20,データシート1!$A$1:$BT$1,0),0)</f>
        <v>7.7812632730000004</v>
      </c>
      <c r="BR49" s="35">
        <f t="shared" si="3"/>
        <v>519.50637680833654</v>
      </c>
      <c r="BT49" s="121" t="str">
        <f t="shared" si="4"/>
        <v>四街道市</v>
      </c>
      <c r="BU49" s="33">
        <f t="shared" si="25"/>
        <v>519.50637680833654</v>
      </c>
      <c r="BV49" s="59">
        <f t="shared" si="16"/>
        <v>0.35629635252338054</v>
      </c>
      <c r="BW49" s="59">
        <f t="shared" si="16"/>
        <v>0.34076899395056454</v>
      </c>
      <c r="BX49" s="59">
        <f t="shared" si="16"/>
        <v>7.4769064102616252E-3</v>
      </c>
      <c r="BY49" s="59">
        <f t="shared" si="16"/>
        <v>8.0504521625544279E-3</v>
      </c>
      <c r="BZ49" s="59">
        <f t="shared" si="16"/>
        <v>0.19056123197023808</v>
      </c>
      <c r="CA49" s="59">
        <f t="shared" si="32"/>
        <v>0.19817048404647819</v>
      </c>
      <c r="CB49" s="59">
        <f t="shared" si="32"/>
        <v>0.23999374520393199</v>
      </c>
      <c r="CC49" s="59">
        <f t="shared" si="32"/>
        <v>0.22922109085167106</v>
      </c>
      <c r="CD49" s="59">
        <f t="shared" si="32"/>
        <v>0.1319431140141506</v>
      </c>
      <c r="CE49" s="59">
        <f t="shared" si="32"/>
        <v>9.7277976837520472E-2</v>
      </c>
      <c r="CF49" s="59">
        <f t="shared" si="32"/>
        <v>1.0772654352260944E-2</v>
      </c>
      <c r="CG49" s="59">
        <f t="shared" si="32"/>
        <v>0</v>
      </c>
      <c r="CH49" s="59">
        <f t="shared" si="32"/>
        <v>1.4978186255971158E-2</v>
      </c>
      <c r="CI49" s="122">
        <f t="shared" si="6"/>
        <v>1</v>
      </c>
      <c r="CK49" s="123" t="str">
        <f t="shared" si="7"/>
        <v>四街道市</v>
      </c>
      <c r="CL49" s="124">
        <f t="shared" si="17"/>
        <v>185.09822716944726</v>
      </c>
      <c r="CM49" s="65">
        <f t="shared" si="18"/>
        <v>0</v>
      </c>
      <c r="CN49" s="66">
        <f t="shared" si="19"/>
        <v>177.03166537587973</v>
      </c>
      <c r="CO49" s="65">
        <f t="shared" si="20"/>
        <v>0</v>
      </c>
      <c r="CP49" s="66">
        <f t="shared" si="8"/>
        <v>3.8843005589300428</v>
      </c>
      <c r="CQ49" s="65">
        <f t="shared" si="21"/>
        <v>0</v>
      </c>
      <c r="CR49" s="66">
        <f t="shared" si="9"/>
        <v>4.1822612346374886</v>
      </c>
      <c r="CS49" s="65">
        <f t="shared" si="22"/>
        <v>0</v>
      </c>
      <c r="CT49" s="66">
        <f t="shared" si="10"/>
        <v>98.997775180991326</v>
      </c>
      <c r="CU49" s="67">
        <f t="shared" si="23"/>
        <v>3.220274389168426E-2</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3.1880000000000002</v>
      </c>
      <c r="DB49" s="962">
        <f>VLOOKUP($AX49&amp;"_"&amp;$CW$14,データシート1!$A:$BT,MATCH($CW$12&amp;"_"&amp;DB$20,データシート1!$A$1:$BT$1,0),0)</f>
        <v>0</v>
      </c>
      <c r="DC49" s="962">
        <f>VLOOKUP($AX49&amp;"_"&amp;$CW$14,データシート1!$A:$BT,MATCH($CW$12&amp;"_"&amp;DC$20,データシート1!$A$1:$BT$1,0),0)</f>
        <v>0</v>
      </c>
      <c r="DD49" s="961">
        <f t="shared" si="11"/>
        <v>3.1880000000000002</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筑紫野市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福岡県</v>
      </c>
      <c r="AY4" s="1038" t="str">
        <f>年度マスタ!$J4</f>
        <v>筑紫野市</v>
      </c>
      <c r="AZ4" s="1038" t="str">
        <f>年度マスタ!$K4</f>
        <v>40217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1626</v>
      </c>
      <c r="BY11" s="22" t="s">
        <v>1627</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03209</v>
      </c>
      <c r="AY13" s="18" t="str">
        <f>IF(IFERROR(比較地域マスタ!$Z6,"")=0,"",IFERROR(比較地域マスタ!$Z6,""))</f>
        <v>一関市</v>
      </c>
      <c r="BC13" s="844" t="str">
        <f t="shared" ref="BC13:BC59" si="0">AX13</f>
        <v>03209</v>
      </c>
      <c r="BD13" s="1031" t="str">
        <f>AY13</f>
        <v>一関市</v>
      </c>
      <c r="BE13" s="34">
        <f>VLOOKUP($BC13&amp;"_"&amp;$AZ$7,データシート1!$A:$BT,MATCH("cb_"&amp;BE$12,データシート1!$A$1:$BT$1,0),0)</f>
        <v>17149.199999999946</v>
      </c>
      <c r="BF13" s="34">
        <f>VLOOKUP($BC13&amp;"_"&amp;$AZ$7,データシート1!$A:$BT,MATCH("cb_"&amp;BF$12,データシート1!$A$1:$BT$1,0),0)</f>
        <v>153300.20000000007</v>
      </c>
      <c r="BG13" s="34">
        <f>VLOOKUP($BC13&amp;"_"&amp;$AZ$7,データシート1!$A:$BT,MATCH("cb_"&amp;BG$12,データシート1!$A$1:$BT$1,0),0)</f>
        <v>0</v>
      </c>
      <c r="BH13" s="34">
        <f>VLOOKUP($BC13&amp;"_"&amp;$AZ$7,データシート1!$A:$BT,MATCH("cb_"&amp;BH$12,データシート1!$A$1:$BT$1,0),0)</f>
        <v>83.4</v>
      </c>
      <c r="BI13" s="34">
        <f>VLOOKUP($BC13&amp;"_"&amp;$AZ$7,データシート1!$A:$BT,MATCH("cb_"&amp;BI$12,データシート1!$A$1:$BT$1,0),0)</f>
        <v>0</v>
      </c>
      <c r="BJ13" s="34">
        <f>VLOOKUP($BC13&amp;"_"&amp;$AZ$7,データシート1!$A:$BT,MATCH("cb_"&amp;BJ$12,データシート1!$A$1:$BT$1,0),0)</f>
        <v>0</v>
      </c>
      <c r="BK13" s="34">
        <f>SUM(BE13:BJ13)</f>
        <v>170532.80000000002</v>
      </c>
      <c r="BL13" s="36"/>
      <c r="BM13" s="844" t="str">
        <f>AX13</f>
        <v>03209</v>
      </c>
      <c r="BN13" s="1031" t="str">
        <f>AY13</f>
        <v>一関市</v>
      </c>
      <c r="BO13" s="34">
        <f>BE13*VLOOKUP(BO$12,別紙!$B$4:$E$10,MATCH("設備利用率",別紙!$B$4:$E$4,0),0)/100*8760/10^3</f>
        <v>20581.097903999937</v>
      </c>
      <c r="BP13" s="34">
        <f>BF13*VLOOKUP(BP$12,別紙!$B$4:$E$10,MATCH("設備利用率",別紙!$B$4:$E$4,0),0)/100*8760/10^3</f>
        <v>202779.3725520001</v>
      </c>
      <c r="BQ13" s="34">
        <f>BG13*VLOOKUP(BQ$12,別紙!$B$4:$E$10,MATCH("設備利用率",別紙!$B$4:$E$4,0),0)/100*8760/10^3</f>
        <v>0</v>
      </c>
      <c r="BR13" s="34">
        <f>BH13*VLOOKUP(BR$12,別紙!$B$4:$E$10,MATCH("設備利用率",別紙!$B$4:$E$4,0),0)/100*8760/10^3</f>
        <v>438.35039999999998</v>
      </c>
      <c r="BS13" s="34">
        <f>BI13*VLOOKUP(BS$12,別紙!$B$4:$E$10,MATCH("設備利用率",別紙!$B$4:$E$4,0),0)/100*8760/10^3</f>
        <v>0</v>
      </c>
      <c r="BT13" s="34">
        <f>BJ13*VLOOKUP(BT$12,別紙!$B$4:$E$10,MATCH("設備利用率",別紙!$B$4:$E$4,0),0)/100*8760/10^3</f>
        <v>0</v>
      </c>
      <c r="BU13" s="34">
        <f>SUM(BO13:BT13)</f>
        <v>223798.82085600003</v>
      </c>
      <c r="BV13" s="36"/>
      <c r="BW13" s="33" t="str">
        <f>AX13</f>
        <v>03209</v>
      </c>
      <c r="BX13" s="33" t="str">
        <f>AY13</f>
        <v>一関市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619439.79050789832</v>
      </c>
      <c r="BZ13" s="36"/>
      <c r="CA13" s="33" t="str">
        <f>AX13</f>
        <v>03209</v>
      </c>
      <c r="CB13" s="33" t="str">
        <f>AY13</f>
        <v>一関市</v>
      </c>
      <c r="CC13" s="223">
        <f>BO13/$BY13</f>
        <v>3.3225340411414069E-2</v>
      </c>
      <c r="CD13" s="223">
        <f t="shared" ref="CD13:CH28" si="1">BP13/$BY13</f>
        <v>0.32735929409012438</v>
      </c>
      <c r="CE13" s="223">
        <f t="shared" si="1"/>
        <v>0</v>
      </c>
      <c r="CF13" s="223">
        <f t="shared" si="1"/>
        <v>7.0765618663370434E-4</v>
      </c>
      <c r="CG13" s="223">
        <f t="shared" si="1"/>
        <v>0</v>
      </c>
      <c r="CH13" s="223">
        <f t="shared" si="1"/>
        <v>0</v>
      </c>
      <c r="CI13" s="223">
        <f>BU13/BY13</f>
        <v>0.36129229068817209</v>
      </c>
      <c r="CK13" s="18" t="str">
        <f>AX13</f>
        <v>03209</v>
      </c>
      <c r="CL13" s="18" t="str">
        <f>AY13</f>
        <v>一関市</v>
      </c>
      <c r="CM13" s="18">
        <f>VLOOKUP($CK13&amp;"_"&amp;$AZ$7,データシート1!$A:$BT,MATCH("ca_太陽光発電（10kW未満）",データシート1!$A$1:$BT$1,0),0)</f>
        <v>3473</v>
      </c>
      <c r="CN13" s="18">
        <f>VLOOKUP($CK13&amp;"_"&amp;$AZ$5,データシート1!$A:$BT,MATCH("ab_家庭",データシート1!$A$1:$BT$1,0),0)</f>
        <v>46385</v>
      </c>
      <c r="CO13" s="223">
        <f>CM13/CN13</f>
        <v>7.4873342675433871E-2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27214</v>
      </c>
      <c r="AY14" s="18" t="str">
        <f>IF(IFERROR(比較地域マスタ!$Z7,"")=0,"",IFERROR(比較地域マスタ!$Z7,""))</f>
        <v>富田林市</v>
      </c>
      <c r="BC14" s="844" t="str">
        <f t="shared" si="0"/>
        <v>27214</v>
      </c>
      <c r="BD14" s="1031" t="str">
        <f t="shared" ref="BD14:BD60" si="2">AY14</f>
        <v>富田林市</v>
      </c>
      <c r="BE14" s="34">
        <f>VLOOKUP($BC14&amp;"_"&amp;$AZ$7,データシート1!$A:$BT,MATCH("cb_"&amp;BE$12,データシート1!$A$1:$BT$1,0),0)</f>
        <v>11836.999999999975</v>
      </c>
      <c r="BF14" s="34">
        <f>VLOOKUP($BC14&amp;"_"&amp;$AZ$7,データシート1!$A:$BT,MATCH("cb_"&amp;BF$12,データシート1!$A$1:$BT$1,0),0)</f>
        <v>17380.599999999991</v>
      </c>
      <c r="BG14" s="34">
        <f>VLOOKUP($BC14&amp;"_"&amp;$AZ$7,データシート1!$A:$BT,MATCH("cb_"&amp;BG$12,データシート1!$A$1:$BT$1,0),0)</f>
        <v>0</v>
      </c>
      <c r="BH14" s="34">
        <f>VLOOKUP($BC14&amp;"_"&amp;$AZ$7,データシート1!$A:$BT,MATCH("cb_"&amp;BH$12,データシート1!$A$1:$BT$1,0),0)</f>
        <v>19.899999999999999</v>
      </c>
      <c r="BI14" s="34">
        <f>VLOOKUP($BC14&amp;"_"&amp;$AZ$7,データシート1!$A:$BT,MATCH("cb_"&amp;BI$12,データシート1!$A$1:$BT$1,0),0)</f>
        <v>0</v>
      </c>
      <c r="BJ14" s="34">
        <f>VLOOKUP($BC14&amp;"_"&amp;$AZ$7,データシート1!$A:$BT,MATCH("cb_"&amp;BJ$12,データシート1!$A$1:$BT$1,0),0)</f>
        <v>0</v>
      </c>
      <c r="BK14" s="34">
        <f t="shared" ref="BK14:BK60" si="3">SUM(BE14:BJ14)</f>
        <v>29237.499999999967</v>
      </c>
      <c r="BL14" s="36"/>
      <c r="BM14" s="844" t="str">
        <f t="shared" ref="BM14:BM60" si="4">AX14</f>
        <v>27214</v>
      </c>
      <c r="BN14" s="1031" t="str">
        <f t="shared" ref="BN14:BN60" si="5">AY14</f>
        <v>富田林市</v>
      </c>
      <c r="BO14" s="34">
        <f>BE14*VLOOKUP(BO$12,別紙!$B$4:$E$10,MATCH("設備利用率",別紙!$B$4:$E$4,0),0)/100*8760/10^3</f>
        <v>14205.82043999997</v>
      </c>
      <c r="BP14" s="34">
        <f>BF14*VLOOKUP(BP$12,別紙!$B$4:$E$10,MATCH("設備利用率",別紙!$B$4:$E$4,0),0)/100*8760/10^3</f>
        <v>22990.362455999988</v>
      </c>
      <c r="BQ14" s="34">
        <f>BG14*VLOOKUP(BQ$12,別紙!$B$4:$E$10,MATCH("設備利用率",別紙!$B$4:$E$4,0),0)/100*8760/10^3</f>
        <v>0</v>
      </c>
      <c r="BR14" s="34">
        <f>BH14*VLOOKUP(BR$12,別紙!$B$4:$E$10,MATCH("設備利用率",別紙!$B$4:$E$4,0),0)/100*8760/10^3</f>
        <v>104.59439999999999</v>
      </c>
      <c r="BS14" s="34">
        <f>BI14*VLOOKUP(BS$12,別紙!$B$4:$E$10,MATCH("設備利用率",別紙!$B$4:$E$4,0),0)/100*8760/10^3</f>
        <v>0</v>
      </c>
      <c r="BT14" s="34">
        <f>BJ14*VLOOKUP(BT$12,別紙!$B$4:$E$10,MATCH("設備利用率",別紙!$B$4:$E$4,0),0)/100*8760/10^3</f>
        <v>0</v>
      </c>
      <c r="BU14" s="34">
        <f t="shared" ref="BU14:BU60" si="6">SUM(BO14:BT14)</f>
        <v>37300.777295999957</v>
      </c>
      <c r="BV14" s="36"/>
      <c r="BW14" s="33" t="str">
        <f t="shared" ref="BW14:BW60" si="7">AX14</f>
        <v>27214</v>
      </c>
      <c r="BX14" s="33" t="str">
        <f t="shared" ref="BX14:BX60" si="8">AY14</f>
        <v>富田林市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524713.43129245762</v>
      </c>
      <c r="BZ14" s="36"/>
      <c r="CA14" s="33" t="str">
        <f t="shared" ref="CA14:CA60" si="9">AX14</f>
        <v>27214</v>
      </c>
      <c r="CB14" s="33" t="str">
        <f t="shared" ref="CB14:CB60" si="10">AY14</f>
        <v>富田林市</v>
      </c>
      <c r="CC14" s="223">
        <f t="shared" ref="CC14:CC60" si="11">BO14/$BY14</f>
        <v>2.7073483529873897E-2</v>
      </c>
      <c r="CD14" s="223">
        <f t="shared" si="1"/>
        <v>4.3815082833635208E-2</v>
      </c>
      <c r="CE14" s="223">
        <f t="shared" si="1"/>
        <v>0</v>
      </c>
      <c r="CF14" s="223">
        <f t="shared" si="1"/>
        <v>1.9933623529012085E-4</v>
      </c>
      <c r="CG14" s="223">
        <f t="shared" si="1"/>
        <v>0</v>
      </c>
      <c r="CH14" s="223">
        <f t="shared" si="1"/>
        <v>0</v>
      </c>
      <c r="CI14" s="223">
        <f t="shared" ref="CI14:CI60" si="12">BU14/BY14</f>
        <v>7.1087902598799227E-2</v>
      </c>
      <c r="CK14" s="18" t="str">
        <f t="shared" ref="CK14:CK60" si="13">AX14</f>
        <v>27214</v>
      </c>
      <c r="CL14" s="18" t="str">
        <f t="shared" ref="CL14:CL60" si="14">AY14</f>
        <v>富田林市</v>
      </c>
      <c r="CM14" s="18">
        <f>VLOOKUP($CK14&amp;"_"&amp;$AZ$7,データシート1!$A:$BT,MATCH("ca_太陽光発電（10kW未満）",データシート1!$A$1:$BT$1,0),0)</f>
        <v>2632</v>
      </c>
      <c r="CN14" s="18">
        <f>VLOOKUP($CK14&amp;"_"&amp;$AZ$5,データシート1!$A:$BT,MATCH("ab_家庭",データシート1!$A$1:$BT$1,0),0)</f>
        <v>52074</v>
      </c>
      <c r="CO14" s="223">
        <f t="shared" ref="CO14:CO60" si="15">CM14/CN14</f>
        <v>5.0543457387563849E-2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28219</v>
      </c>
      <c r="AY15" s="18" t="str">
        <f>IF(IFERROR(比較地域マスタ!$Z8,"")=0,"",IFERROR(比較地域マスタ!$Z8,""))</f>
        <v>三田市</v>
      </c>
      <c r="BC15" s="844" t="str">
        <f t="shared" si="0"/>
        <v>28219</v>
      </c>
      <c r="BD15" s="1031" t="str">
        <f t="shared" si="2"/>
        <v>三田市</v>
      </c>
      <c r="BE15" s="34">
        <f>VLOOKUP($BC15&amp;"_"&amp;$AZ$7,データシート1!$A:$BT,MATCH("cb_"&amp;BE$12,データシート1!$A$1:$BT$1,0),0)</f>
        <v>17045.499999999978</v>
      </c>
      <c r="BF15" s="34">
        <f>VLOOKUP($BC15&amp;"_"&amp;$AZ$7,データシート1!$A:$BT,MATCH("cb_"&amp;BF$12,データシート1!$A$1:$BT$1,0),0)</f>
        <v>144681.99999999997</v>
      </c>
      <c r="BG15" s="34">
        <f>VLOOKUP($BC15&amp;"_"&amp;$AZ$7,データシート1!$A:$BT,MATCH("cb_"&amp;BG$12,データシート1!$A$1:$BT$1,0),0)</f>
        <v>0</v>
      </c>
      <c r="BH15" s="34">
        <f>VLOOKUP($BC15&amp;"_"&amp;$AZ$7,データシート1!$A:$BT,MATCH("cb_"&amp;BH$12,データシート1!$A$1:$BT$1,0),0)</f>
        <v>199</v>
      </c>
      <c r="BI15" s="34">
        <f>VLOOKUP($BC15&amp;"_"&amp;$AZ$7,データシート1!$A:$BT,MATCH("cb_"&amp;BI$12,データシート1!$A$1:$BT$1,0),0)</f>
        <v>0</v>
      </c>
      <c r="BJ15" s="34">
        <f>VLOOKUP($BC15&amp;"_"&amp;$AZ$7,データシート1!$A:$BT,MATCH("cb_"&amp;BJ$12,データシート1!$A$1:$BT$1,0),0)</f>
        <v>0</v>
      </c>
      <c r="BK15" s="34">
        <f t="shared" si="3"/>
        <v>161926.49999999994</v>
      </c>
      <c r="BL15" s="36"/>
      <c r="BM15" s="844" t="str">
        <f t="shared" si="4"/>
        <v>28219</v>
      </c>
      <c r="BN15" s="1031" t="str">
        <f t="shared" si="5"/>
        <v>三田市</v>
      </c>
      <c r="BO15" s="34">
        <f>BE15*VLOOKUP(BO$12,別紙!$B$4:$E$10,MATCH("設備利用率",別紙!$B$4:$E$4,0),0)/100*8760/10^3</f>
        <v>20456.645459999971</v>
      </c>
      <c r="BP15" s="34">
        <f>BF15*VLOOKUP(BP$12,別紙!$B$4:$E$10,MATCH("設備利用率",別紙!$B$4:$E$4,0),0)/100*8760/10^3</f>
        <v>191379.56231999997</v>
      </c>
      <c r="BQ15" s="34">
        <f>BG15*VLOOKUP(BQ$12,別紙!$B$4:$E$10,MATCH("設備利用率",別紙!$B$4:$E$4,0),0)/100*8760/10^3</f>
        <v>0</v>
      </c>
      <c r="BR15" s="34">
        <f>BH15*VLOOKUP(BR$12,別紙!$B$4:$E$10,MATCH("設備利用率",別紙!$B$4:$E$4,0),0)/100*8760/10^3</f>
        <v>1045.944</v>
      </c>
      <c r="BS15" s="34">
        <f>BI15*VLOOKUP(BS$12,別紙!$B$4:$E$10,MATCH("設備利用率",別紙!$B$4:$E$4,0),0)/100*8760/10^3</f>
        <v>0</v>
      </c>
      <c r="BT15" s="34">
        <f>BJ15*VLOOKUP(BT$12,別紙!$B$4:$E$10,MATCH("設備利用率",別紙!$B$4:$E$4,0),0)/100*8760/10^3</f>
        <v>0</v>
      </c>
      <c r="BU15" s="34">
        <f t="shared" si="6"/>
        <v>212882.15177999993</v>
      </c>
      <c r="BV15" s="36"/>
      <c r="BW15" s="33" t="str">
        <f t="shared" si="7"/>
        <v>28219</v>
      </c>
      <c r="BX15" s="33" t="str">
        <f t="shared" si="8"/>
        <v>三田市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762484.50231131259</v>
      </c>
      <c r="BZ15" s="36"/>
      <c r="CA15" s="33" t="str">
        <f t="shared" si="9"/>
        <v>28219</v>
      </c>
      <c r="CB15" s="33" t="str">
        <f t="shared" si="10"/>
        <v>三田市</v>
      </c>
      <c r="CC15" s="223">
        <f t="shared" si="11"/>
        <v>2.6828932782226943E-2</v>
      </c>
      <c r="CD15" s="223">
        <f t="shared" si="1"/>
        <v>0.25099469135421476</v>
      </c>
      <c r="CE15" s="223">
        <f t="shared" si="1"/>
        <v>0</v>
      </c>
      <c r="CF15" s="223">
        <f t="shared" si="1"/>
        <v>1.3717577168184259E-3</v>
      </c>
      <c r="CG15" s="223">
        <f t="shared" si="1"/>
        <v>0</v>
      </c>
      <c r="CH15" s="223">
        <f t="shared" si="1"/>
        <v>0</v>
      </c>
      <c r="CI15" s="223">
        <f t="shared" si="12"/>
        <v>0.27919538185326015</v>
      </c>
      <c r="CK15" s="18" t="str">
        <f t="shared" si="13"/>
        <v>28219</v>
      </c>
      <c r="CL15" s="18" t="str">
        <f t="shared" si="14"/>
        <v>三田市</v>
      </c>
      <c r="CM15" s="18">
        <f>VLOOKUP($CK15&amp;"_"&amp;$AZ$7,データシート1!$A:$BT,MATCH("ca_太陽光発電（10kW未満）",データシート1!$A$1:$BT$1,0),0)</f>
        <v>4315</v>
      </c>
      <c r="CN15" s="18">
        <f>VLOOKUP($CK15&amp;"_"&amp;$AZ$5,データシート1!$A:$BT,MATCH("ab_家庭",データシート1!$A$1:$BT$1,0),0)</f>
        <v>47014</v>
      </c>
      <c r="CO15" s="223">
        <f t="shared" si="15"/>
        <v>9.1781171565916531E-2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40202</v>
      </c>
      <c r="AY16" s="18" t="str">
        <f>IF(IFERROR(比較地域マスタ!$Z9,"")=0,"",IFERROR(比較地域マスタ!$Z9,""))</f>
        <v>大牟田市</v>
      </c>
      <c r="BC16" s="844" t="str">
        <f t="shared" si="0"/>
        <v>40202</v>
      </c>
      <c r="BD16" s="1031" t="str">
        <f t="shared" si="2"/>
        <v>大牟田市</v>
      </c>
      <c r="BE16" s="34">
        <f>VLOOKUP($BC16&amp;"_"&amp;$AZ$7,データシート1!$A:$BT,MATCH("cb_"&amp;BE$12,データシート1!$A$1:$BT$1,0),0)</f>
        <v>16557.019999999931</v>
      </c>
      <c r="BF16" s="34">
        <f>VLOOKUP($BC16&amp;"_"&amp;$AZ$7,データシート1!$A:$BT,MATCH("cb_"&amp;BF$12,データシート1!$A$1:$BT$1,0),0)</f>
        <v>96966.099999999919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106148</v>
      </c>
      <c r="BK16" s="34">
        <f t="shared" si="3"/>
        <v>219671.11999999985</v>
      </c>
      <c r="BL16" s="36"/>
      <c r="BM16" s="844" t="str">
        <f t="shared" si="4"/>
        <v>40202</v>
      </c>
      <c r="BN16" s="1031" t="str">
        <f t="shared" si="5"/>
        <v>大牟田市</v>
      </c>
      <c r="BO16" s="34">
        <f>BE16*VLOOKUP(BO$12,別紙!$B$4:$E$10,MATCH("設備利用率",別紙!$B$4:$E$4,0),0)/100*8760/10^3</f>
        <v>19870.410842399917</v>
      </c>
      <c r="BP16" s="34">
        <f>BF16*VLOOKUP(BP$12,別紙!$B$4:$E$10,MATCH("設備利用率",別紙!$B$4:$E$4,0),0)/100*8760/10^3</f>
        <v>128262.8784359999</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743885.18400000001</v>
      </c>
      <c r="BU16" s="34">
        <f t="shared" si="6"/>
        <v>892018.47327839979</v>
      </c>
      <c r="BV16" s="36"/>
      <c r="BW16" s="33" t="str">
        <f t="shared" si="7"/>
        <v>40202</v>
      </c>
      <c r="BX16" s="33" t="str">
        <f t="shared" si="8"/>
        <v>大牟田市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809732.69460763072</v>
      </c>
      <c r="BZ16" s="36"/>
      <c r="CA16" s="33" t="str">
        <f t="shared" si="9"/>
        <v>40202</v>
      </c>
      <c r="CB16" s="33" t="str">
        <f t="shared" si="10"/>
        <v>大牟田市</v>
      </c>
      <c r="CC16" s="223">
        <f t="shared" si="11"/>
        <v>2.4539469598703127E-2</v>
      </c>
      <c r="CD16" s="223">
        <f t="shared" si="1"/>
        <v>0.15840150618859694</v>
      </c>
      <c r="CE16" s="223">
        <f t="shared" si="1"/>
        <v>0</v>
      </c>
      <c r="CF16" s="223">
        <f t="shared" si="1"/>
        <v>0</v>
      </c>
      <c r="CG16" s="223">
        <f t="shared" si="1"/>
        <v>0</v>
      </c>
      <c r="CH16" s="223">
        <f t="shared" si="1"/>
        <v>0.91867994086673477</v>
      </c>
      <c r="CI16" s="223">
        <f t="shared" si="12"/>
        <v>1.1016209166540347</v>
      </c>
      <c r="CK16" s="18" t="str">
        <f t="shared" si="13"/>
        <v>40202</v>
      </c>
      <c r="CL16" s="18" t="str">
        <f t="shared" si="14"/>
        <v>大牟田市</v>
      </c>
      <c r="CM16" s="18">
        <f>VLOOKUP($CK16&amp;"_"&amp;$AZ$7,データシート1!$A:$BT,MATCH("ca_太陽光発電（10kW未満）",データシート1!$A$1:$BT$1,0),0)</f>
        <v>3418</v>
      </c>
      <c r="CN16" s="18">
        <f>VLOOKUP($CK16&amp;"_"&amp;$AZ$5,データシート1!$A:$BT,MATCH("ab_家庭",データシート1!$A$1:$BT$1,0),0)</f>
        <v>55730</v>
      </c>
      <c r="CO16" s="223">
        <f t="shared" si="15"/>
        <v>6.133141934326216E-2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40217</v>
      </c>
      <c r="AY17" s="18" t="str">
        <f>IF(IFERROR(比較地域マスタ!$Z10,"")=0,"",IFERROR(比較地域マスタ!$Z10,""))</f>
        <v>筑紫野市</v>
      </c>
      <c r="BC17" s="844" t="str">
        <f t="shared" si="0"/>
        <v>40217</v>
      </c>
      <c r="BD17" s="1031" t="str">
        <f t="shared" si="2"/>
        <v>筑紫野市</v>
      </c>
      <c r="BE17" s="34">
        <f>VLOOKUP($BC17&amp;"_"&amp;$AZ$7,データシート1!$A:$BT,MATCH("cb_"&amp;BE$12,データシート1!$A$1:$BT$1,0),0)</f>
        <v>16507.66399999995</v>
      </c>
      <c r="BF17" s="34">
        <f>VLOOKUP($BC17&amp;"_"&amp;$AZ$7,データシート1!$A:$BT,MATCH("cb_"&amp;BF$12,データシート1!$A$1:$BT$1,0),0)</f>
        <v>15145.250000000007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2095.8000000000002</v>
      </c>
      <c r="BK17" s="34">
        <f t="shared" si="3"/>
        <v>33748.713999999956</v>
      </c>
      <c r="BL17" s="36"/>
      <c r="BM17" s="844" t="str">
        <f t="shared" si="4"/>
        <v>40217</v>
      </c>
      <c r="BN17" s="1031" t="str">
        <f t="shared" si="5"/>
        <v>筑紫野市</v>
      </c>
      <c r="BO17" s="34">
        <f>BE17*VLOOKUP(BO$12,別紙!$B$4:$E$10,MATCH("設備利用率",別紙!$B$4:$E$4,0),0)/100*8760/10^3</f>
        <v>19811.177719679938</v>
      </c>
      <c r="BP17" s="34">
        <f>BF17*VLOOKUP(BP$12,別紙!$B$4:$E$10,MATCH("設備利用率",別紙!$B$4:$E$4,0),0)/100*8760/10^3</f>
        <v>20033.530890000013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14687.366400000001</v>
      </c>
      <c r="BU17" s="34">
        <f t="shared" si="6"/>
        <v>54532.075009679946</v>
      </c>
      <c r="BV17" s="36"/>
      <c r="BW17" s="33" t="str">
        <f t="shared" si="7"/>
        <v>40217</v>
      </c>
      <c r="BX17" s="33" t="str">
        <f t="shared" si="8"/>
        <v>筑紫野市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445866.74390460079</v>
      </c>
      <c r="BZ17" s="36"/>
      <c r="CA17" s="33" t="str">
        <f t="shared" si="9"/>
        <v>40217</v>
      </c>
      <c r="CB17" s="33" t="str">
        <f t="shared" si="10"/>
        <v>筑紫野市</v>
      </c>
      <c r="CC17" s="223">
        <f t="shared" si="11"/>
        <v>4.443295668608737E-2</v>
      </c>
      <c r="CD17" s="223">
        <f t="shared" si="1"/>
        <v>4.4931655396766836E-2</v>
      </c>
      <c r="CE17" s="223">
        <f t="shared" si="1"/>
        <v>0</v>
      </c>
      <c r="CF17" s="223">
        <f t="shared" si="1"/>
        <v>0</v>
      </c>
      <c r="CG17" s="223">
        <f t="shared" si="1"/>
        <v>0</v>
      </c>
      <c r="CH17" s="223">
        <f t="shared" si="1"/>
        <v>3.2941156972995864E-2</v>
      </c>
      <c r="CI17" s="223">
        <f t="shared" si="12"/>
        <v>0.12230576905585006</v>
      </c>
      <c r="CK17" s="18" t="str">
        <f t="shared" si="13"/>
        <v>40217</v>
      </c>
      <c r="CL17" s="18" t="str">
        <f t="shared" si="14"/>
        <v>筑紫野市</v>
      </c>
      <c r="CM17" s="18">
        <f>VLOOKUP($CK17&amp;"_"&amp;$AZ$7,データシート1!$A:$BT,MATCH("ca_太陽光発電（10kW未満）",データシート1!$A$1:$BT$1,0),0)</f>
        <v>3492</v>
      </c>
      <c r="CN17" s="18">
        <f>VLOOKUP($CK17&amp;"_"&amp;$AZ$5,データシート1!$A:$BT,MATCH("ab_家庭",データシート1!$A$1:$BT$1,0),0)</f>
        <v>47530</v>
      </c>
      <c r="CO17" s="223">
        <f t="shared" si="15"/>
        <v>7.3469387755102047E-2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01203</v>
      </c>
      <c r="AY18" s="18" t="str">
        <f>IF(IFERROR(比較地域マスタ!$Z11,"")=0,"",IFERROR(比較地域マスタ!$Z11,""))</f>
        <v>小樽市</v>
      </c>
      <c r="BC18" s="844" t="str">
        <f t="shared" si="0"/>
        <v>01203</v>
      </c>
      <c r="BD18" s="1031" t="str">
        <f t="shared" si="2"/>
        <v>小樽市</v>
      </c>
      <c r="BE18" s="34">
        <f>VLOOKUP($BC18&amp;"_"&amp;$AZ$7,データシート1!$A:$BT,MATCH("cb_"&amp;BE$12,データシート1!$A$1:$BT$1,0),0)</f>
        <v>2198.6940000000022</v>
      </c>
      <c r="BF18" s="34">
        <f>VLOOKUP($BC18&amp;"_"&amp;$AZ$7,データシート1!$A:$BT,MATCH("cb_"&amp;BF$12,データシート1!$A$1:$BT$1,0),0)</f>
        <v>9418.34</v>
      </c>
      <c r="BG18" s="34">
        <f>VLOOKUP($BC18&amp;"_"&amp;$AZ$7,データシート1!$A:$BT,MATCH("cb_"&amp;BG$12,データシート1!$A$1:$BT$1,0),0)</f>
        <v>40600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1273.5999999999999</v>
      </c>
      <c r="BK18" s="34">
        <f t="shared" si="3"/>
        <v>53490.633999999998</v>
      </c>
      <c r="BL18" s="36"/>
      <c r="BM18" s="844" t="str">
        <f t="shared" si="4"/>
        <v>01203</v>
      </c>
      <c r="BN18" s="1031" t="str">
        <f t="shared" si="5"/>
        <v>小樽市</v>
      </c>
      <c r="BO18" s="34">
        <f>BE18*VLOOKUP(BO$12,別紙!$B$4:$E$10,MATCH("設備利用率",別紙!$B$4:$E$4,0),0)/100*8760/10^3</f>
        <v>2638.6966432800027</v>
      </c>
      <c r="BP18" s="34">
        <f>BF18*VLOOKUP(BP$12,別紙!$B$4:$E$10,MATCH("設備利用率",別紙!$B$4:$E$4,0),0)/100*8760/10^3</f>
        <v>12458.2034184</v>
      </c>
      <c r="BQ18" s="34">
        <f>BG18*VLOOKUP(BQ$12,別紙!$B$4:$E$10,MATCH("設備利用率",別紙!$B$4:$E$4,0),0)/100*8760/10^3</f>
        <v>88202.687999999995</v>
      </c>
      <c r="BR18" s="34">
        <f>BH18*VLOOKUP(BR$12,別紙!$B$4:$E$10,MATCH("設備利用率",別紙!$B$4:$E$4,0),0)/100*8760/10^3</f>
        <v>0</v>
      </c>
      <c r="BS18" s="34">
        <f>BI18*VLOOKUP(BS$12,別紙!$B$4:$E$10,MATCH("設備利用率",別紙!$B$4:$E$4,0),0)/100*8760/10^3</f>
        <v>0</v>
      </c>
      <c r="BT18" s="34">
        <f>BJ18*VLOOKUP(BT$12,別紙!$B$4:$E$10,MATCH("設備利用率",別紙!$B$4:$E$4,0),0)/100*8760/10^3</f>
        <v>8925.3888000000006</v>
      </c>
      <c r="BU18" s="34">
        <f t="shared" si="6"/>
        <v>112224.97686168</v>
      </c>
      <c r="BV18" s="36"/>
      <c r="BW18" s="33" t="str">
        <f t="shared" si="7"/>
        <v>01203</v>
      </c>
      <c r="BX18" s="33" t="str">
        <f t="shared" si="8"/>
        <v>小樽市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680430.9444550958</v>
      </c>
      <c r="BZ18" s="36"/>
      <c r="CA18" s="33" t="str">
        <f t="shared" si="9"/>
        <v>01203</v>
      </c>
      <c r="CB18" s="33" t="str">
        <f t="shared" si="10"/>
        <v>小樽市</v>
      </c>
      <c r="CC18" s="223">
        <f t="shared" si="11"/>
        <v>3.8779786028002145E-3</v>
      </c>
      <c r="CD18" s="223">
        <f t="shared" si="1"/>
        <v>1.8309284020550837E-2</v>
      </c>
      <c r="CE18" s="223">
        <f t="shared" si="1"/>
        <v>0.12962768480589115</v>
      </c>
      <c r="CF18" s="223">
        <f t="shared" si="1"/>
        <v>0</v>
      </c>
      <c r="CG18" s="223">
        <f t="shared" si="1"/>
        <v>0</v>
      </c>
      <c r="CH18" s="223">
        <f t="shared" si="1"/>
        <v>1.3117258808897426E-2</v>
      </c>
      <c r="CI18" s="223">
        <f t="shared" si="12"/>
        <v>0.16493220623813964</v>
      </c>
      <c r="CK18" s="18" t="str">
        <f t="shared" si="13"/>
        <v>01203</v>
      </c>
      <c r="CL18" s="18" t="str">
        <f t="shared" si="14"/>
        <v>小樽市</v>
      </c>
      <c r="CM18" s="18">
        <f>VLOOKUP($CK18&amp;"_"&amp;$AZ$7,データシート1!$A:$BT,MATCH("ca_太陽光発電（10kW未満）",データシート1!$A$1:$BT$1,0),0)</f>
        <v>466</v>
      </c>
      <c r="CN18" s="18">
        <f>VLOOKUP($CK18&amp;"_"&amp;$AZ$5,データシート1!$A:$BT,MATCH("ab_家庭",データシート1!$A$1:$BT$1,0),0)</f>
        <v>61411</v>
      </c>
      <c r="CO18" s="223">
        <f t="shared" si="15"/>
        <v>7.5882170946573093E-3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21204</v>
      </c>
      <c r="AY19" s="18" t="str">
        <f>IF(IFERROR(比較地域マスタ!$Z12,"")=0,"",IFERROR(比較地域マスタ!$Z12,""))</f>
        <v>多治見市</v>
      </c>
      <c r="BC19" s="844" t="str">
        <f t="shared" si="0"/>
        <v>21204</v>
      </c>
      <c r="BD19" s="1031" t="str">
        <f t="shared" si="2"/>
        <v>多治見市</v>
      </c>
      <c r="BE19" s="34">
        <f>VLOOKUP($BC19&amp;"_"&amp;$AZ$7,データシート1!$A:$BT,MATCH("cb_"&amp;BE$12,データシート1!$A$1:$BT$1,0),0)</f>
        <v>18928.799999999901</v>
      </c>
      <c r="BF19" s="34">
        <f>VLOOKUP($BC19&amp;"_"&amp;$AZ$7,データシート1!$A:$BT,MATCH("cb_"&amp;BF$12,データシート1!$A$1:$BT$1,0),0)</f>
        <v>84318.899999999936</v>
      </c>
      <c r="BG19" s="34">
        <f>VLOOKUP($BC19&amp;"_"&amp;$AZ$7,データシート1!$A:$BT,MATCH("cb_"&amp;BG$12,データシート1!$A$1:$BT$1,0),0)</f>
        <v>0</v>
      </c>
      <c r="BH19" s="34">
        <f>VLOOKUP($BC19&amp;"_"&amp;$AZ$7,データシート1!$A:$BT,MATCH("cb_"&amp;BH$12,データシート1!$A$1:$BT$1,0),0)</f>
        <v>28.9</v>
      </c>
      <c r="BI19" s="34">
        <f>VLOOKUP($BC19&amp;"_"&amp;$AZ$7,データシート1!$A:$BT,MATCH("cb_"&amp;BI$12,データシート1!$A$1:$BT$1,0),0)</f>
        <v>0</v>
      </c>
      <c r="BJ19" s="34">
        <f>VLOOKUP($BC19&amp;"_"&amp;$AZ$7,データシート1!$A:$BT,MATCH("cb_"&amp;BJ$12,データシート1!$A$1:$BT$1,0),0)</f>
        <v>1066</v>
      </c>
      <c r="BK19" s="34">
        <f t="shared" si="3"/>
        <v>104342.59999999983</v>
      </c>
      <c r="BL19" s="36"/>
      <c r="BM19" s="844" t="str">
        <f t="shared" si="4"/>
        <v>21204</v>
      </c>
      <c r="BN19" s="1031" t="str">
        <f t="shared" si="5"/>
        <v>多治見市</v>
      </c>
      <c r="BO19" s="34">
        <f>BE19*VLOOKUP(BO$12,別紙!$B$4:$E$10,MATCH("設備利用率",別紙!$B$4:$E$4,0),0)/100*8760/10^3</f>
        <v>22716.831455999876</v>
      </c>
      <c r="BP19" s="34">
        <f>BF19*VLOOKUP(BP$12,別紙!$B$4:$E$10,MATCH("設備利用率",別紙!$B$4:$E$4,0),0)/100*8760/10^3</f>
        <v>111533.66816399992</v>
      </c>
      <c r="BQ19" s="34">
        <f>BG19*VLOOKUP(BQ$12,別紙!$B$4:$E$10,MATCH("設備利用率",別紙!$B$4:$E$4,0),0)/100*8760/10^3</f>
        <v>0</v>
      </c>
      <c r="BR19" s="34">
        <f>BH19*VLOOKUP(BR$12,別紙!$B$4:$E$10,MATCH("設備利用率",別紙!$B$4:$E$4,0),0)/100*8760/10^3</f>
        <v>151.89839999999998</v>
      </c>
      <c r="BS19" s="34">
        <f>BI19*VLOOKUP(BS$12,別紙!$B$4:$E$10,MATCH("設備利用率",別紙!$B$4:$E$4,0),0)/100*8760/10^3</f>
        <v>0</v>
      </c>
      <c r="BT19" s="34">
        <f>BJ19*VLOOKUP(BT$12,別紙!$B$4:$E$10,MATCH("設備利用率",別紙!$B$4:$E$4,0),0)/100*8760/10^3</f>
        <v>7470.5280000000002</v>
      </c>
      <c r="BU19" s="34">
        <f t="shared" si="6"/>
        <v>141872.92601999978</v>
      </c>
      <c r="BV19" s="36"/>
      <c r="BW19" s="33" t="str">
        <f t="shared" si="7"/>
        <v>21204</v>
      </c>
      <c r="BX19" s="33" t="str">
        <f t="shared" si="8"/>
        <v>多治見市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635555.05328906362</v>
      </c>
      <c r="BZ19" s="36"/>
      <c r="CA19" s="33" t="str">
        <f t="shared" si="9"/>
        <v>21204</v>
      </c>
      <c r="CB19" s="33" t="str">
        <f t="shared" si="10"/>
        <v>多治見市</v>
      </c>
      <c r="CC19" s="223">
        <f t="shared" si="11"/>
        <v>3.5743294524113851E-2</v>
      </c>
      <c r="CD19" s="223">
        <f t="shared" si="1"/>
        <v>0.17549017600725786</v>
      </c>
      <c r="CE19" s="223">
        <f t="shared" si="1"/>
        <v>0</v>
      </c>
      <c r="CF19" s="223">
        <f t="shared" si="1"/>
        <v>2.3900116789868939E-4</v>
      </c>
      <c r="CG19" s="223">
        <f t="shared" si="1"/>
        <v>0</v>
      </c>
      <c r="CH19" s="223">
        <f t="shared" si="1"/>
        <v>1.1754336561937851E-2</v>
      </c>
      <c r="CI19" s="223">
        <f t="shared" si="12"/>
        <v>0.22322680826120822</v>
      </c>
      <c r="CK19" s="18" t="str">
        <f t="shared" si="13"/>
        <v>21204</v>
      </c>
      <c r="CL19" s="18" t="str">
        <f t="shared" si="14"/>
        <v>多治見市</v>
      </c>
      <c r="CM19" s="18">
        <f>VLOOKUP($CK19&amp;"_"&amp;$AZ$7,データシート1!$A:$BT,MATCH("ca_太陽光発電（10kW未満）",データシート1!$A$1:$BT$1,0),0)</f>
        <v>4091</v>
      </c>
      <c r="CN19" s="18">
        <f>VLOOKUP($CK19&amp;"_"&amp;$AZ$5,データシート1!$A:$BT,MATCH("ab_家庭",データシート1!$A$1:$BT$1,0),0)</f>
        <v>48383</v>
      </c>
      <c r="CO19" s="223">
        <f t="shared" si="15"/>
        <v>8.4554492280346408E-2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22206</v>
      </c>
      <c r="AY20" s="18" t="str">
        <f>IF(IFERROR(比較地域マスタ!$Z13,"")=0,"",IFERROR(比較地域マスタ!$Z13,""))</f>
        <v>三島市</v>
      </c>
      <c r="BC20" s="844" t="str">
        <f t="shared" si="0"/>
        <v>22206</v>
      </c>
      <c r="BD20" s="1031" t="str">
        <f t="shared" si="2"/>
        <v>三島市</v>
      </c>
      <c r="BE20" s="34">
        <f>VLOOKUP($BC20&amp;"_"&amp;$AZ$7,データシート1!$A:$BT,MATCH("cb_"&amp;BE$12,データシート1!$A$1:$BT$1,0),0)</f>
        <v>19578.499999999909</v>
      </c>
      <c r="BF20" s="34">
        <f>VLOOKUP($BC20&amp;"_"&amp;$AZ$7,データシート1!$A:$BT,MATCH("cb_"&amp;BF$12,データシート1!$A$1:$BT$1,0),0)</f>
        <v>8287.1000000000022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27865.599999999911</v>
      </c>
      <c r="BL20" s="36"/>
      <c r="BM20" s="844" t="str">
        <f t="shared" si="4"/>
        <v>22206</v>
      </c>
      <c r="BN20" s="1031" t="str">
        <f t="shared" si="5"/>
        <v>三島市</v>
      </c>
      <c r="BO20" s="34">
        <f>BE20*VLOOKUP(BO$12,別紙!$B$4:$E$10,MATCH("設備利用率",別紙!$B$4:$E$4,0),0)/100*8760/10^3</f>
        <v>23496.54941999989</v>
      </c>
      <c r="BP20" s="34">
        <f>BF20*VLOOKUP(BP$12,別紙!$B$4:$E$10,MATCH("設備利用率",別紙!$B$4:$E$4,0),0)/100*8760/10^3</f>
        <v>10961.844396000004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34458.393815999894</v>
      </c>
      <c r="BV20" s="36"/>
      <c r="BW20" s="33" t="str">
        <f t="shared" si="7"/>
        <v>22206</v>
      </c>
      <c r="BX20" s="33" t="str">
        <f t="shared" si="8"/>
        <v>三島市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635685.92831928586</v>
      </c>
      <c r="BZ20" s="36"/>
      <c r="CA20" s="33" t="str">
        <f t="shared" si="9"/>
        <v>22206</v>
      </c>
      <c r="CB20" s="33" t="str">
        <f t="shared" si="10"/>
        <v>三島市</v>
      </c>
      <c r="CC20" s="223">
        <f t="shared" si="11"/>
        <v>3.6962513048107437E-2</v>
      </c>
      <c r="CD20" s="223">
        <f t="shared" si="1"/>
        <v>1.7244119946122516E-2</v>
      </c>
      <c r="CE20" s="223">
        <f t="shared" si="1"/>
        <v>0</v>
      </c>
      <c r="CF20" s="223">
        <f t="shared" si="1"/>
        <v>0</v>
      </c>
      <c r="CG20" s="223">
        <f t="shared" si="1"/>
        <v>0</v>
      </c>
      <c r="CH20" s="223">
        <f t="shared" si="1"/>
        <v>0</v>
      </c>
      <c r="CI20" s="223">
        <f t="shared" si="12"/>
        <v>5.4206632994229946E-2</v>
      </c>
      <c r="CK20" s="18" t="str">
        <f t="shared" si="13"/>
        <v>22206</v>
      </c>
      <c r="CL20" s="18" t="str">
        <f t="shared" si="14"/>
        <v>三島市</v>
      </c>
      <c r="CM20" s="18">
        <f>VLOOKUP($CK20&amp;"_"&amp;$AZ$7,データシート1!$A:$BT,MATCH("ca_太陽光発電（10kW未満）",データシート1!$A$1:$BT$1,0),0)</f>
        <v>4257</v>
      </c>
      <c r="CN20" s="18">
        <f>VLOOKUP($CK20&amp;"_"&amp;$AZ$5,データシート1!$A:$BT,MATCH("ab_家庭",データシート1!$A$1:$BT$1,0),0)</f>
        <v>49920</v>
      </c>
      <c r="CO20" s="223">
        <f t="shared" si="15"/>
        <v>8.527644230769231E-2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17203</v>
      </c>
      <c r="AY21" s="18" t="str">
        <f>IF(IFERROR(比較地域マスタ!$Z14,"")=0,"",IFERROR(比較地域マスタ!$Z14,""))</f>
        <v>小松市</v>
      </c>
      <c r="BC21" s="844" t="str">
        <f t="shared" si="0"/>
        <v>17203</v>
      </c>
      <c r="BD21" s="1031" t="str">
        <f t="shared" si="2"/>
        <v>小松市</v>
      </c>
      <c r="BE21" s="34">
        <f>VLOOKUP($BC21&amp;"_"&amp;$AZ$7,データシート1!$A:$BT,MATCH("cb_"&amp;BE$12,データシート1!$A$1:$BT$1,0),0)</f>
        <v>11351.578999999967</v>
      </c>
      <c r="BF21" s="34">
        <f>VLOOKUP($BC21&amp;"_"&amp;$AZ$7,データシート1!$A:$BT,MATCH("cb_"&amp;BF$12,データシート1!$A$1:$BT$1,0),0)</f>
        <v>35459.040000000008</v>
      </c>
      <c r="BG21" s="34">
        <f>VLOOKUP($BC21&amp;"_"&amp;$AZ$7,データシート1!$A:$BT,MATCH("cb_"&amp;BG$12,データシート1!$A$1:$BT$1,0),0)</f>
        <v>0</v>
      </c>
      <c r="BH21" s="34">
        <f>VLOOKUP($BC21&amp;"_"&amp;$AZ$7,データシート1!$A:$BT,MATCH("cb_"&amp;BH$12,データシート1!$A$1:$BT$1,0),0)</f>
        <v>89.9</v>
      </c>
      <c r="BI21" s="34">
        <f>VLOOKUP($BC21&amp;"_"&amp;$AZ$7,データシート1!$A:$BT,MATCH("cb_"&amp;BI$12,データシート1!$A$1:$BT$1,0),0)</f>
        <v>0</v>
      </c>
      <c r="BJ21" s="34">
        <f>VLOOKUP($BC21&amp;"_"&amp;$AZ$7,データシート1!$A:$BT,MATCH("cb_"&amp;BJ$12,データシート1!$A$1:$BT$1,0),0)</f>
        <v>995</v>
      </c>
      <c r="BK21" s="34">
        <f t="shared" si="3"/>
        <v>47895.518999999978</v>
      </c>
      <c r="BL21" s="36"/>
      <c r="BM21" s="844" t="str">
        <f t="shared" si="4"/>
        <v>17203</v>
      </c>
      <c r="BN21" s="1031" t="str">
        <f t="shared" si="5"/>
        <v>小松市</v>
      </c>
      <c r="BO21" s="34">
        <f>BE21*VLOOKUP(BO$12,別紙!$B$4:$E$10,MATCH("設備利用率",別紙!$B$4:$E$4,0),0)/100*8760/10^3</f>
        <v>13623.25698947996</v>
      </c>
      <c r="BP21" s="34">
        <f>BF21*VLOOKUP(BP$12,別紙!$B$4:$E$10,MATCH("設備利用率",別紙!$B$4:$E$4,0),0)/100*8760/10^3</f>
        <v>46903.799750400009</v>
      </c>
      <c r="BQ21" s="34">
        <f>BG21*VLOOKUP(BQ$12,別紙!$B$4:$E$10,MATCH("設備利用率",別紙!$B$4:$E$4,0),0)/100*8760/10^3</f>
        <v>0</v>
      </c>
      <c r="BR21" s="34">
        <f>BH21*VLOOKUP(BR$12,別紙!$B$4:$E$10,MATCH("設備利用率",別紙!$B$4:$E$4,0),0)/100*8760/10^3</f>
        <v>472.51439999999997</v>
      </c>
      <c r="BS21" s="34">
        <f>BI21*VLOOKUP(BS$12,別紙!$B$4:$E$10,MATCH("設備利用率",別紙!$B$4:$E$4,0),0)/100*8760/10^3</f>
        <v>0</v>
      </c>
      <c r="BT21" s="34">
        <f>BJ21*VLOOKUP(BT$12,別紙!$B$4:$E$10,MATCH("設備利用率",別紙!$B$4:$E$4,0),0)/100*8760/10^3</f>
        <v>6972.96</v>
      </c>
      <c r="BU21" s="34">
        <f t="shared" si="6"/>
        <v>67972.531139879968</v>
      </c>
      <c r="BV21" s="36"/>
      <c r="BW21" s="33" t="str">
        <f t="shared" si="7"/>
        <v>17203</v>
      </c>
      <c r="BX21" s="33" t="str">
        <f t="shared" si="8"/>
        <v>小松市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1076032.2895808329</v>
      </c>
      <c r="BZ21" s="36"/>
      <c r="CA21" s="33" t="str">
        <f t="shared" si="9"/>
        <v>17203</v>
      </c>
      <c r="CB21" s="33" t="str">
        <f t="shared" si="10"/>
        <v>小松市</v>
      </c>
      <c r="CC21" s="223">
        <f t="shared" si="11"/>
        <v>1.2660639575032533E-2</v>
      </c>
      <c r="CD21" s="223">
        <f t="shared" si="1"/>
        <v>4.3589583885694852E-2</v>
      </c>
      <c r="CE21" s="223">
        <f t="shared" si="1"/>
        <v>0</v>
      </c>
      <c r="CF21" s="223">
        <f t="shared" si="1"/>
        <v>4.3912659924365965E-4</v>
      </c>
      <c r="CG21" s="223">
        <f t="shared" si="1"/>
        <v>0</v>
      </c>
      <c r="CH21" s="223">
        <f t="shared" si="1"/>
        <v>6.480251631404396E-3</v>
      </c>
      <c r="CI21" s="223">
        <f t="shared" si="12"/>
        <v>6.3169601691375435E-2</v>
      </c>
      <c r="CK21" s="18" t="str">
        <f t="shared" si="13"/>
        <v>17203</v>
      </c>
      <c r="CL21" s="18" t="str">
        <f t="shared" si="14"/>
        <v>小松市</v>
      </c>
      <c r="CM21" s="18">
        <f>VLOOKUP($CK21&amp;"_"&amp;$AZ$7,データシート1!$A:$BT,MATCH("ca_太陽光発電（10kW未満）",データシート1!$A$1:$BT$1,0),0)</f>
        <v>2490</v>
      </c>
      <c r="CN21" s="18">
        <f>VLOOKUP($CK21&amp;"_"&amp;$AZ$5,データシート1!$A:$BT,MATCH("ab_家庭",データシート1!$A$1:$BT$1,0),0)</f>
        <v>45045</v>
      </c>
      <c r="CO21" s="223">
        <f t="shared" si="15"/>
        <v>5.527805527805528E-2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08217</v>
      </c>
      <c r="AY22" s="18" t="str">
        <f>IF(IFERROR(比較地域マスタ!$Z15,"")=0,"",IFERROR(比較地域マスタ!$Z15,""))</f>
        <v>取手市</v>
      </c>
      <c r="BC22" s="844" t="str">
        <f t="shared" si="0"/>
        <v>08217</v>
      </c>
      <c r="BD22" s="1031" t="str">
        <f t="shared" si="2"/>
        <v>取手市</v>
      </c>
      <c r="BE22" s="34">
        <f>VLOOKUP($BC22&amp;"_"&amp;$AZ$7,データシート1!$A:$BT,MATCH("cb_"&amp;BE$12,データシート1!$A$1:$BT$1,0),0)</f>
        <v>15611.999999999925</v>
      </c>
      <c r="BF22" s="34">
        <f>VLOOKUP($BC22&amp;"_"&amp;$AZ$7,データシート1!$A:$BT,MATCH("cb_"&amp;BF$12,データシート1!$A$1:$BT$1,0),0)</f>
        <v>19392.400000000009</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35004.399999999936</v>
      </c>
      <c r="BL22" s="36"/>
      <c r="BM22" s="844" t="str">
        <f t="shared" si="4"/>
        <v>08217</v>
      </c>
      <c r="BN22" s="1031" t="str">
        <f t="shared" si="5"/>
        <v>取手市</v>
      </c>
      <c r="BO22" s="34">
        <f>BE22*VLOOKUP(BO$12,別紙!$B$4:$E$10,MATCH("設備利用率",別紙!$B$4:$E$4,0),0)/100*8760/10^3</f>
        <v>18736.27343999991</v>
      </c>
      <c r="BP22" s="34">
        <f>BF22*VLOOKUP(BP$12,別紙!$B$4:$E$10,MATCH("設備利用率",別紙!$B$4:$E$4,0),0)/100*8760/10^3</f>
        <v>25651.49102400001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44387.76446399992</v>
      </c>
      <c r="BV22" s="36"/>
      <c r="BW22" s="33" t="str">
        <f t="shared" si="7"/>
        <v>08217</v>
      </c>
      <c r="BX22" s="33" t="str">
        <f t="shared" si="8"/>
        <v>取手市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738763.5515988142</v>
      </c>
      <c r="BZ22" s="36"/>
      <c r="CA22" s="33" t="str">
        <f t="shared" si="9"/>
        <v>08217</v>
      </c>
      <c r="CB22" s="33" t="str">
        <f t="shared" si="10"/>
        <v>取手市</v>
      </c>
      <c r="CC22" s="223">
        <f t="shared" si="11"/>
        <v>2.5361664634714749E-2</v>
      </c>
      <c r="CD22" s="223">
        <f t="shared" si="1"/>
        <v>3.4722193546887464E-2</v>
      </c>
      <c r="CE22" s="223">
        <f t="shared" si="1"/>
        <v>0</v>
      </c>
      <c r="CF22" s="223">
        <f t="shared" si="1"/>
        <v>0</v>
      </c>
      <c r="CG22" s="223">
        <f t="shared" si="1"/>
        <v>0</v>
      </c>
      <c r="CH22" s="223">
        <f t="shared" si="1"/>
        <v>0</v>
      </c>
      <c r="CI22" s="223">
        <f t="shared" si="12"/>
        <v>6.0083858181602209E-2</v>
      </c>
      <c r="CK22" s="18" t="str">
        <f t="shared" si="13"/>
        <v>08217</v>
      </c>
      <c r="CL22" s="18" t="str">
        <f t="shared" si="14"/>
        <v>取手市</v>
      </c>
      <c r="CM22" s="18">
        <f>VLOOKUP($CK22&amp;"_"&amp;$AZ$7,データシート1!$A:$BT,MATCH("ca_太陽光発電（10kW未満）",データシート1!$A$1:$BT$1,0),0)</f>
        <v>3438</v>
      </c>
      <c r="CN22" s="18">
        <f>VLOOKUP($CK22&amp;"_"&amp;$AZ$5,データシート1!$A:$BT,MATCH("ab_家庭",データシート1!$A$1:$BT$1,0),0)</f>
        <v>50447</v>
      </c>
      <c r="CO22" s="223">
        <f t="shared" si="15"/>
        <v>6.8150732451880192E-2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38206</v>
      </c>
      <c r="AY23" s="18" t="str">
        <f>IF(IFERROR(比較地域マスタ!$Z16,"")=0,"",IFERROR(比較地域マスタ!$Z16,""))</f>
        <v>西条市</v>
      </c>
      <c r="BC23" s="844" t="str">
        <f t="shared" si="0"/>
        <v>38206</v>
      </c>
      <c r="BD23" s="1031" t="str">
        <f t="shared" si="2"/>
        <v>西条市</v>
      </c>
      <c r="BE23" s="34">
        <f>VLOOKUP($BC23&amp;"_"&amp;$AZ$7,データシート1!$A:$BT,MATCH("cb_"&amp;BE$12,データシート1!$A$1:$BT$1,0),0)</f>
        <v>22379.208999999904</v>
      </c>
      <c r="BF23" s="34">
        <f>VLOOKUP($BC23&amp;"_"&amp;$AZ$7,データシート1!$A:$BT,MATCH("cb_"&amp;BF$12,データシート1!$A$1:$BT$1,0),0)</f>
        <v>150041.76000000015</v>
      </c>
      <c r="BG23" s="34">
        <f>VLOOKUP($BC23&amp;"_"&amp;$AZ$7,データシート1!$A:$BT,MATCH("cb_"&amp;BG$12,データシート1!$A$1:$BT$1,0),0)</f>
        <v>0</v>
      </c>
      <c r="BH23" s="34">
        <f>VLOOKUP($BC23&amp;"_"&amp;$AZ$7,データシート1!$A:$BT,MATCH("cb_"&amp;BH$12,データシート1!$A$1:$BT$1,0),0)</f>
        <v>49.9</v>
      </c>
      <c r="BI23" s="34">
        <f>VLOOKUP($BC23&amp;"_"&amp;$AZ$7,データシート1!$A:$BT,MATCH("cb_"&amp;BI$12,データシート1!$A$1:$BT$1,0),0)</f>
        <v>0</v>
      </c>
      <c r="BJ23" s="34">
        <f>VLOOKUP($BC23&amp;"_"&amp;$AZ$7,データシート1!$A:$BT,MATCH("cb_"&amp;BJ$12,データシート1!$A$1:$BT$1,0),0)</f>
        <v>0</v>
      </c>
      <c r="BK23" s="34">
        <f t="shared" si="3"/>
        <v>172470.86900000006</v>
      </c>
      <c r="BL23" s="36"/>
      <c r="BM23" s="844" t="str">
        <f t="shared" si="4"/>
        <v>38206</v>
      </c>
      <c r="BN23" s="1031" t="str">
        <f t="shared" si="5"/>
        <v>西条市</v>
      </c>
      <c r="BO23" s="34">
        <f>BE23*VLOOKUP(BO$12,別紙!$B$4:$E$10,MATCH("設備利用率",別紙!$B$4:$E$4,0),0)/100*8760/10^3</f>
        <v>26857.736305079885</v>
      </c>
      <c r="BP23" s="34">
        <f>BF23*VLOOKUP(BP$12,別紙!$B$4:$E$10,MATCH("設備利用率",別紙!$B$4:$E$4,0),0)/100*8760/10^3</f>
        <v>198469.23845760018</v>
      </c>
      <c r="BQ23" s="34">
        <f>BG23*VLOOKUP(BQ$12,別紙!$B$4:$E$10,MATCH("設備利用率",別紙!$B$4:$E$4,0),0)/100*8760/10^3</f>
        <v>0</v>
      </c>
      <c r="BR23" s="34">
        <f>BH23*VLOOKUP(BR$12,別紙!$B$4:$E$10,MATCH("設備利用率",別紙!$B$4:$E$4,0),0)/100*8760/10^3</f>
        <v>262.27440000000001</v>
      </c>
      <c r="BS23" s="34">
        <f>BI23*VLOOKUP(BS$12,別紙!$B$4:$E$10,MATCH("設備利用率",別紙!$B$4:$E$4,0),0)/100*8760/10^3</f>
        <v>0</v>
      </c>
      <c r="BT23" s="34">
        <f>BJ23*VLOOKUP(BT$12,別紙!$B$4:$E$10,MATCH("設備利用率",別紙!$B$4:$E$4,0),0)/100*8760/10^3</f>
        <v>0</v>
      </c>
      <c r="BU23" s="34">
        <f t="shared" si="6"/>
        <v>225589.24916268006</v>
      </c>
      <c r="BV23" s="36"/>
      <c r="BW23" s="33" t="str">
        <f t="shared" si="7"/>
        <v>38206</v>
      </c>
      <c r="BX23" s="33" t="str">
        <f t="shared" si="8"/>
        <v>西条市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1499957.6171067625</v>
      </c>
      <c r="BZ23" s="36"/>
      <c r="CA23" s="33" t="str">
        <f t="shared" si="9"/>
        <v>38206</v>
      </c>
      <c r="CB23" s="33" t="str">
        <f t="shared" si="10"/>
        <v>西条市</v>
      </c>
      <c r="CC23" s="223">
        <f t="shared" si="11"/>
        <v>1.7905663465935272E-2</v>
      </c>
      <c r="CD23" s="223">
        <f t="shared" si="1"/>
        <v>0.13231656427761168</v>
      </c>
      <c r="CE23" s="223">
        <f t="shared" si="1"/>
        <v>0</v>
      </c>
      <c r="CF23" s="223">
        <f t="shared" si="1"/>
        <v>1.7485454056088314E-4</v>
      </c>
      <c r="CG23" s="223">
        <f t="shared" si="1"/>
        <v>0</v>
      </c>
      <c r="CH23" s="223">
        <f t="shared" si="1"/>
        <v>0</v>
      </c>
      <c r="CI23" s="223">
        <f t="shared" si="12"/>
        <v>0.15039708228410784</v>
      </c>
      <c r="CK23" s="18" t="str">
        <f t="shared" si="13"/>
        <v>38206</v>
      </c>
      <c r="CL23" s="18" t="str">
        <f t="shared" si="14"/>
        <v>西条市</v>
      </c>
      <c r="CM23" s="18">
        <f>VLOOKUP($CK23&amp;"_"&amp;$AZ$7,データシート1!$A:$BT,MATCH("ca_太陽光発電（10kW未満）",データシート1!$A$1:$BT$1,0),0)</f>
        <v>4468</v>
      </c>
      <c r="CN23" s="18">
        <f>VLOOKUP($CK23&amp;"_"&amp;$AZ$5,データシート1!$A:$BT,MATCH("ab_家庭",データシート1!$A$1:$BT$1,0),0)</f>
        <v>50664</v>
      </c>
      <c r="CO23" s="223">
        <f t="shared" si="15"/>
        <v>8.818885204484446E-2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40230</v>
      </c>
      <c r="AY24" s="18" t="str">
        <f>IF(IFERROR(比較地域マスタ!$Z17,"")=0,"",IFERROR(比較地域マスタ!$Z17,""))</f>
        <v>糸島市</v>
      </c>
      <c r="BC24" s="844" t="str">
        <f t="shared" si="0"/>
        <v>40230</v>
      </c>
      <c r="BD24" s="1031" t="str">
        <f t="shared" si="2"/>
        <v>糸島市</v>
      </c>
      <c r="BE24" s="34">
        <f>VLOOKUP($BC24&amp;"_"&amp;$AZ$7,データシート1!$A:$BT,MATCH("cb_"&amp;BE$12,データシート1!$A$1:$BT$1,0),0)</f>
        <v>22612.149999999841</v>
      </c>
      <c r="BF24" s="34">
        <f>VLOOKUP($BC24&amp;"_"&amp;$AZ$7,データシート1!$A:$BT,MATCH("cb_"&amp;BF$12,データシート1!$A$1:$BT$1,0),0)</f>
        <v>30240.630000000016</v>
      </c>
      <c r="BG24" s="34">
        <f>VLOOKUP($BC24&amp;"_"&amp;$AZ$7,データシート1!$A:$BT,MATCH("cb_"&amp;BG$12,データシート1!$A$1:$BT$1,0),0)</f>
        <v>0</v>
      </c>
      <c r="BH24" s="34">
        <f>VLOOKUP($BC24&amp;"_"&amp;$AZ$7,データシート1!$A:$BT,MATCH("cb_"&amp;BH$12,データシート1!$A$1:$BT$1,0),0)</f>
        <v>286.60000000000002</v>
      </c>
      <c r="BI24" s="34">
        <f>VLOOKUP($BC24&amp;"_"&amp;$AZ$7,データシート1!$A:$BT,MATCH("cb_"&amp;BI$12,データシート1!$A$1:$BT$1,0),0)</f>
        <v>0</v>
      </c>
      <c r="BJ24" s="34">
        <f>VLOOKUP($BC24&amp;"_"&amp;$AZ$7,データシート1!$A:$BT,MATCH("cb_"&amp;BJ$12,データシート1!$A$1:$BT$1,0),0)</f>
        <v>0</v>
      </c>
      <c r="BK24" s="34">
        <f t="shared" si="3"/>
        <v>53139.379999999852</v>
      </c>
      <c r="BL24" s="36"/>
      <c r="BM24" s="844" t="str">
        <f t="shared" si="4"/>
        <v>40230</v>
      </c>
      <c r="BN24" s="1031" t="str">
        <f t="shared" si="5"/>
        <v>糸島市</v>
      </c>
      <c r="BO24" s="34">
        <f>BE24*VLOOKUP(BO$12,別紙!$B$4:$E$10,MATCH("設備利用率",別紙!$B$4:$E$4,0),0)/100*8760/10^3</f>
        <v>27137.293457999807</v>
      </c>
      <c r="BP24" s="34">
        <f>BF24*VLOOKUP(BP$12,別紙!$B$4:$E$10,MATCH("設備利用率",別紙!$B$4:$E$4,0),0)/100*8760/10^3</f>
        <v>40001.095738800017</v>
      </c>
      <c r="BQ24" s="34">
        <f>BG24*VLOOKUP(BQ$12,別紙!$B$4:$E$10,MATCH("設備利用率",別紙!$B$4:$E$4,0),0)/100*8760/10^3</f>
        <v>0</v>
      </c>
      <c r="BR24" s="34">
        <f>BH24*VLOOKUP(BR$12,別紙!$B$4:$E$10,MATCH("設備利用率",別紙!$B$4:$E$4,0),0)/100*8760/10^3</f>
        <v>1506.3696</v>
      </c>
      <c r="BS24" s="34">
        <f>BI24*VLOOKUP(BS$12,別紙!$B$4:$E$10,MATCH("設備利用率",別紙!$B$4:$E$4,0),0)/100*8760/10^3</f>
        <v>0</v>
      </c>
      <c r="BT24" s="34">
        <f>BJ24*VLOOKUP(BT$12,別紙!$B$4:$E$10,MATCH("設備利用率",別紙!$B$4:$E$4,0),0)/100*8760/10^3</f>
        <v>0</v>
      </c>
      <c r="BU24" s="34">
        <f t="shared" si="6"/>
        <v>68644.758796799826</v>
      </c>
      <c r="BV24" s="36"/>
      <c r="BW24" s="33" t="str">
        <f t="shared" si="7"/>
        <v>40230</v>
      </c>
      <c r="BX24" s="33" t="str">
        <f t="shared" si="8"/>
        <v>糸島市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418805.64889236377</v>
      </c>
      <c r="BZ24" s="36"/>
      <c r="CA24" s="33" t="str">
        <f t="shared" si="9"/>
        <v>40230</v>
      </c>
      <c r="CB24" s="33" t="str">
        <f t="shared" si="10"/>
        <v>糸島市</v>
      </c>
      <c r="CC24" s="223">
        <f t="shared" si="11"/>
        <v>6.4796865872681436E-2</v>
      </c>
      <c r="CD24" s="223">
        <f t="shared" si="1"/>
        <v>9.5512311843436004E-2</v>
      </c>
      <c r="CE24" s="223">
        <f t="shared" si="1"/>
        <v>0</v>
      </c>
      <c r="CF24" s="223">
        <f t="shared" si="1"/>
        <v>3.5968225452163096E-3</v>
      </c>
      <c r="CG24" s="223">
        <f t="shared" si="1"/>
        <v>0</v>
      </c>
      <c r="CH24" s="223">
        <f t="shared" si="1"/>
        <v>0</v>
      </c>
      <c r="CI24" s="223">
        <f t="shared" si="12"/>
        <v>0.16390600026133376</v>
      </c>
      <c r="CK24" s="18" t="str">
        <f t="shared" si="13"/>
        <v>40230</v>
      </c>
      <c r="CL24" s="18" t="str">
        <f t="shared" si="14"/>
        <v>糸島市</v>
      </c>
      <c r="CM24" s="18">
        <f>VLOOKUP($CK24&amp;"_"&amp;$AZ$7,データシート1!$A:$BT,MATCH("ca_太陽光発電（10kW未満）",データシート1!$A$1:$BT$1,0),0)</f>
        <v>4678</v>
      </c>
      <c r="CN24" s="18">
        <f>VLOOKUP($CK24&amp;"_"&amp;$AZ$5,データシート1!$A:$BT,MATCH("ab_家庭",データシート1!$A$1:$BT$1,0),0)</f>
        <v>45409</v>
      </c>
      <c r="CO24" s="223">
        <f t="shared" si="15"/>
        <v>0.10301922526371424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40219</v>
      </c>
      <c r="AY25" s="18" t="str">
        <f>IF(IFERROR(比較地域マスタ!$Z18,"")=0,"",IFERROR(比較地域マスタ!$Z18,""))</f>
        <v>大野城市</v>
      </c>
      <c r="BC25" s="844" t="str">
        <f t="shared" si="0"/>
        <v>40219</v>
      </c>
      <c r="BD25" s="1031" t="str">
        <f t="shared" si="2"/>
        <v>大野城市</v>
      </c>
      <c r="BE25" s="34">
        <f>VLOOKUP($BC25&amp;"_"&amp;$AZ$7,データシート1!$A:$BT,MATCH("cb_"&amp;BE$12,データシート1!$A$1:$BT$1,0),0)</f>
        <v>13036.021999999974</v>
      </c>
      <c r="BF25" s="34">
        <f>VLOOKUP($BC25&amp;"_"&amp;$AZ$7,データシート1!$A:$BT,MATCH("cb_"&amp;BF$12,データシート1!$A$1:$BT$1,0),0)</f>
        <v>3491.83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16527.851999999973</v>
      </c>
      <c r="BL25" s="36"/>
      <c r="BM25" s="844" t="str">
        <f t="shared" si="4"/>
        <v>40219</v>
      </c>
      <c r="BN25" s="1031" t="str">
        <f t="shared" si="5"/>
        <v>大野城市</v>
      </c>
      <c r="BO25" s="34">
        <f>BE25*VLOOKUP(BO$12,別紙!$B$4:$E$10,MATCH("設備利用率",別紙!$B$4:$E$4,0),0)/100*8760/10^3</f>
        <v>15644.790722639967</v>
      </c>
      <c r="BP25" s="34">
        <f>BF25*VLOOKUP(BP$12,別紙!$B$4:$E$10,MATCH("設備利用率",別紙!$B$4:$E$4,0),0)/100*8760/10^3</f>
        <v>4618.8530507999994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20263.643773439966</v>
      </c>
      <c r="BV25" s="36"/>
      <c r="BW25" s="33" t="str">
        <f t="shared" si="7"/>
        <v>40219</v>
      </c>
      <c r="BX25" s="33" t="str">
        <f t="shared" si="8"/>
        <v>大野城市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447495.08084431587</v>
      </c>
      <c r="BZ25" s="36"/>
      <c r="CA25" s="33" t="str">
        <f t="shared" si="9"/>
        <v>40219</v>
      </c>
      <c r="CB25" s="33" t="str">
        <f t="shared" si="10"/>
        <v>大野城市</v>
      </c>
      <c r="CC25" s="223">
        <f t="shared" si="11"/>
        <v>3.4960810503485311E-2</v>
      </c>
      <c r="CD25" s="223">
        <f t="shared" si="1"/>
        <v>1.0321572791560818E-2</v>
      </c>
      <c r="CE25" s="223">
        <f t="shared" si="1"/>
        <v>0</v>
      </c>
      <c r="CF25" s="223">
        <f t="shared" si="1"/>
        <v>0</v>
      </c>
      <c r="CG25" s="223">
        <f t="shared" si="1"/>
        <v>0</v>
      </c>
      <c r="CH25" s="223">
        <f t="shared" si="1"/>
        <v>0</v>
      </c>
      <c r="CI25" s="223">
        <f t="shared" si="12"/>
        <v>4.5282383295046129E-2</v>
      </c>
      <c r="CK25" s="18" t="str">
        <f t="shared" si="13"/>
        <v>40219</v>
      </c>
      <c r="CL25" s="18" t="str">
        <f t="shared" si="14"/>
        <v>大野城市</v>
      </c>
      <c r="CM25" s="18">
        <f>VLOOKUP($CK25&amp;"_"&amp;$AZ$7,データシート1!$A:$BT,MATCH("ca_太陽光発電（10kW未満）",データシート1!$A$1:$BT$1,0),0)</f>
        <v>2883</v>
      </c>
      <c r="CN25" s="18">
        <f>VLOOKUP($CK25&amp;"_"&amp;$AZ$5,データシート1!$A:$BT,MATCH("ab_家庭",データシート1!$A$1:$BT$1,0),0)</f>
        <v>46407</v>
      </c>
      <c r="CO25" s="223">
        <f t="shared" si="15"/>
        <v>6.2124248496993988E-2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10203</v>
      </c>
      <c r="AY26" s="18" t="str">
        <f>IF(IFERROR(比較地域マスタ!$Z19,"")=0,"",IFERROR(比較地域マスタ!$Z19,""))</f>
        <v>桐生市</v>
      </c>
      <c r="BC26" s="844" t="str">
        <f t="shared" si="0"/>
        <v>10203</v>
      </c>
      <c r="BD26" s="1031" t="str">
        <f t="shared" si="2"/>
        <v>桐生市</v>
      </c>
      <c r="BE26" s="34">
        <f>VLOOKUP($BC26&amp;"_"&amp;$AZ$7,データシート1!$A:$BT,MATCH("cb_"&amp;BE$12,データシート1!$A$1:$BT$1,0),0)</f>
        <v>16566.799999999901</v>
      </c>
      <c r="BF26" s="34">
        <f>VLOOKUP($BC26&amp;"_"&amp;$AZ$7,データシート1!$A:$BT,MATCH("cb_"&amp;BF$12,データシート1!$A$1:$BT$1,0),0)</f>
        <v>131117.69999999984</v>
      </c>
      <c r="BG26" s="34">
        <f>VLOOKUP($BC26&amp;"_"&amp;$AZ$7,データシート1!$A:$BT,MATCH("cb_"&amp;BG$12,データシート1!$A$1:$BT$1,0),0)</f>
        <v>0</v>
      </c>
      <c r="BH26" s="34">
        <f>VLOOKUP($BC26&amp;"_"&amp;$AZ$7,データシート1!$A:$BT,MATCH("cb_"&amp;BH$12,データシート1!$A$1:$BT$1,0),0)</f>
        <v>2492</v>
      </c>
      <c r="BI26" s="34">
        <f>VLOOKUP($BC26&amp;"_"&amp;$AZ$7,データシート1!$A:$BT,MATCH("cb_"&amp;BI$12,データシート1!$A$1:$BT$1,0),0)</f>
        <v>0</v>
      </c>
      <c r="BJ26" s="34">
        <f>VLOOKUP($BC26&amp;"_"&amp;$AZ$7,データシート1!$A:$BT,MATCH("cb_"&amp;BJ$12,データシート1!$A$1:$BT$1,0),0)</f>
        <v>0</v>
      </c>
      <c r="BK26" s="34">
        <f t="shared" si="3"/>
        <v>150176.49999999974</v>
      </c>
      <c r="BL26" s="36"/>
      <c r="BM26" s="844" t="str">
        <f t="shared" si="4"/>
        <v>10203</v>
      </c>
      <c r="BN26" s="1031" t="str">
        <f t="shared" si="5"/>
        <v>桐生市</v>
      </c>
      <c r="BO26" s="34">
        <f>BE26*VLOOKUP(BO$12,別紙!$B$4:$E$10,MATCH("設備利用率",別紙!$B$4:$E$4,0),0)/100*8760/10^3</f>
        <v>19882.148015999883</v>
      </c>
      <c r="BP26" s="34">
        <f>BF26*VLOOKUP(BP$12,別紙!$B$4:$E$10,MATCH("設備利用率",別紙!$B$4:$E$4,0),0)/100*8760/10^3</f>
        <v>173437.24885199979</v>
      </c>
      <c r="BQ26" s="34">
        <f>BG26*VLOOKUP(BQ$12,別紙!$B$4:$E$10,MATCH("設備利用率",別紙!$B$4:$E$4,0),0)/100*8760/10^3</f>
        <v>0</v>
      </c>
      <c r="BR26" s="34">
        <f>BH26*VLOOKUP(BR$12,別紙!$B$4:$E$10,MATCH("設備利用率",別紙!$B$4:$E$4,0),0)/100*8760/10^3</f>
        <v>13097.951999999999</v>
      </c>
      <c r="BS26" s="34">
        <f>BI26*VLOOKUP(BS$12,別紙!$B$4:$E$10,MATCH("設備利用率",別紙!$B$4:$E$4,0),0)/100*8760/10^3</f>
        <v>0</v>
      </c>
      <c r="BT26" s="34">
        <f>BJ26*VLOOKUP(BT$12,別紙!$B$4:$E$10,MATCH("設備利用率",別紙!$B$4:$E$4,0),0)/100*8760/10^3</f>
        <v>0</v>
      </c>
      <c r="BU26" s="34">
        <f t="shared" si="6"/>
        <v>206417.34886799965</v>
      </c>
      <c r="BV26" s="36"/>
      <c r="BW26" s="33" t="str">
        <f t="shared" si="7"/>
        <v>10203</v>
      </c>
      <c r="BX26" s="33" t="str">
        <f t="shared" si="8"/>
        <v>桐生市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611246.18959850841</v>
      </c>
      <c r="BZ26" s="36"/>
      <c r="CA26" s="33" t="str">
        <f t="shared" si="9"/>
        <v>10203</v>
      </c>
      <c r="CB26" s="33" t="str">
        <f t="shared" si="10"/>
        <v>桐生市</v>
      </c>
      <c r="CC26" s="223">
        <f t="shared" si="11"/>
        <v>3.2527234286825239E-2</v>
      </c>
      <c r="CD26" s="223">
        <f t="shared" si="1"/>
        <v>0.28374368920961368</v>
      </c>
      <c r="CE26" s="223">
        <f t="shared" si="1"/>
        <v>0</v>
      </c>
      <c r="CF26" s="223">
        <f t="shared" si="1"/>
        <v>2.1428275910567673E-2</v>
      </c>
      <c r="CG26" s="223">
        <f t="shared" si="1"/>
        <v>0</v>
      </c>
      <c r="CH26" s="223">
        <f t="shared" si="1"/>
        <v>0</v>
      </c>
      <c r="CI26" s="223">
        <f t="shared" si="12"/>
        <v>0.3376991994070066</v>
      </c>
      <c r="CK26" s="18" t="str">
        <f t="shared" si="13"/>
        <v>10203</v>
      </c>
      <c r="CL26" s="18" t="str">
        <f t="shared" si="14"/>
        <v>桐生市</v>
      </c>
      <c r="CM26" s="18">
        <f>VLOOKUP($CK26&amp;"_"&amp;$AZ$7,データシート1!$A:$BT,MATCH("ca_太陽光発電（10kW未満）",データシート1!$A$1:$BT$1,0),0)</f>
        <v>3481</v>
      </c>
      <c r="CN26" s="18">
        <f>VLOOKUP($CK26&amp;"_"&amp;$AZ$5,データシート1!$A:$BT,MATCH("ab_家庭",データシート1!$A$1:$BT$1,0),0)</f>
        <v>49438</v>
      </c>
      <c r="CO26" s="223">
        <f t="shared" si="15"/>
        <v>7.0411424410372583E-2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27204</v>
      </c>
      <c r="AY27" s="18" t="str">
        <f>IF(IFERROR(比較地域マスタ!$Z20,"")=0,"",IFERROR(比較地域マスタ!$Z20,""))</f>
        <v>池田市</v>
      </c>
      <c r="BC27" s="844" t="str">
        <f t="shared" si="0"/>
        <v>27204</v>
      </c>
      <c r="BD27" s="1031" t="str">
        <f t="shared" si="2"/>
        <v>池田市</v>
      </c>
      <c r="BE27" s="34">
        <f>VLOOKUP($BC27&amp;"_"&amp;$AZ$7,データシート1!$A:$BT,MATCH("cb_"&amp;BE$12,データシート1!$A$1:$BT$1,0),0)</f>
        <v>8040.4999999999964</v>
      </c>
      <c r="BF27" s="34">
        <f>VLOOKUP($BC27&amp;"_"&amp;$AZ$7,データシート1!$A:$BT,MATCH("cb_"&amp;BF$12,データシート1!$A$1:$BT$1,0),0)</f>
        <v>1939.6000000000001</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9980.0999999999967</v>
      </c>
      <c r="BL27" s="36"/>
      <c r="BM27" s="844" t="str">
        <f t="shared" si="4"/>
        <v>27204</v>
      </c>
      <c r="BN27" s="1031" t="str">
        <f t="shared" si="5"/>
        <v>池田市</v>
      </c>
      <c r="BO27" s="34">
        <f>BE27*VLOOKUP(BO$12,別紙!$B$4:$E$10,MATCH("設備利用率",別紙!$B$4:$E$4,0),0)/100*8760/10^3</f>
        <v>9649.564859999995</v>
      </c>
      <c r="BP27" s="34">
        <f>BF27*VLOOKUP(BP$12,別紙!$B$4:$E$10,MATCH("設備利用率",別紙!$B$4:$E$4,0),0)/100*8760/10^3</f>
        <v>2565.6252960000006</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12215.190155999995</v>
      </c>
      <c r="BV27" s="36"/>
      <c r="BW27" s="33" t="str">
        <f t="shared" si="7"/>
        <v>27204</v>
      </c>
      <c r="BX27" s="33" t="str">
        <f t="shared" si="8"/>
        <v>池田市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1222047.4956586687</v>
      </c>
      <c r="BZ27" s="36"/>
      <c r="CA27" s="33" t="str">
        <f t="shared" si="9"/>
        <v>27204</v>
      </c>
      <c r="CB27" s="33" t="str">
        <f t="shared" si="10"/>
        <v>池田市</v>
      </c>
      <c r="CC27" s="223">
        <f t="shared" si="11"/>
        <v>7.8962273514573984E-3</v>
      </c>
      <c r="CD27" s="223">
        <f t="shared" si="1"/>
        <v>2.0994481025609891E-3</v>
      </c>
      <c r="CE27" s="223">
        <f t="shared" si="1"/>
        <v>0</v>
      </c>
      <c r="CF27" s="223">
        <f t="shared" si="1"/>
        <v>0</v>
      </c>
      <c r="CG27" s="223">
        <f t="shared" si="1"/>
        <v>0</v>
      </c>
      <c r="CH27" s="223">
        <f t="shared" si="1"/>
        <v>0</v>
      </c>
      <c r="CI27" s="223">
        <f t="shared" si="12"/>
        <v>9.9956754540183861E-3</v>
      </c>
      <c r="CK27" s="18" t="str">
        <f t="shared" si="13"/>
        <v>27204</v>
      </c>
      <c r="CL27" s="18" t="str">
        <f t="shared" si="14"/>
        <v>池田市</v>
      </c>
      <c r="CM27" s="18">
        <f>VLOOKUP($CK27&amp;"_"&amp;$AZ$7,データシート1!$A:$BT,MATCH("ca_太陽光発電（10kW未満）",データシート1!$A$1:$BT$1,0),0)</f>
        <v>1968</v>
      </c>
      <c r="CN27" s="18">
        <f>VLOOKUP($CK27&amp;"_"&amp;$AZ$5,データシート1!$A:$BT,MATCH("ab_家庭",データシート1!$A$1:$BT$1,0),0)</f>
        <v>49506</v>
      </c>
      <c r="CO27" s="223">
        <f t="shared" si="15"/>
        <v>3.9752757241546477E-2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08227</v>
      </c>
      <c r="AY28" s="18" t="str">
        <f>IF(IFERROR(比較地域マスタ!$Z21,"")=0,"",IFERROR(比較地域マスタ!$Z21,""))</f>
        <v>筑西市</v>
      </c>
      <c r="BC28" s="844" t="str">
        <f t="shared" si="0"/>
        <v>08227</v>
      </c>
      <c r="BD28" s="1031" t="str">
        <f t="shared" si="2"/>
        <v>筑西市</v>
      </c>
      <c r="BE28" s="34">
        <f>VLOOKUP($BC28&amp;"_"&amp;$AZ$7,データシート1!$A:$BT,MATCH("cb_"&amp;BE$12,データシート1!$A$1:$BT$1,0),0)</f>
        <v>18814.799999999897</v>
      </c>
      <c r="BF28" s="34">
        <f>VLOOKUP($BC28&amp;"_"&amp;$AZ$7,データシート1!$A:$BT,MATCH("cb_"&amp;BF$12,データシート1!$A$1:$BT$1,0),0)</f>
        <v>166095.70000000004</v>
      </c>
      <c r="BG28" s="34">
        <f>VLOOKUP($BC28&amp;"_"&amp;$AZ$7,データシート1!$A:$BT,MATCH("cb_"&amp;BG$12,データシート1!$A$1:$BT$1,0),0)</f>
        <v>0</v>
      </c>
      <c r="BH28" s="34">
        <f>VLOOKUP($BC28&amp;"_"&amp;$AZ$7,データシート1!$A:$BT,MATCH("cb_"&amp;BH$12,データシート1!$A$1:$BT$1,0),0)</f>
        <v>105</v>
      </c>
      <c r="BI28" s="34">
        <f>VLOOKUP($BC28&amp;"_"&amp;$AZ$7,データシート1!$A:$BT,MATCH("cb_"&amp;BI$12,データシート1!$A$1:$BT$1,0),0)</f>
        <v>0</v>
      </c>
      <c r="BJ28" s="34">
        <f>VLOOKUP($BC28&amp;"_"&amp;$AZ$7,データシート1!$A:$BT,MATCH("cb_"&amp;BJ$12,データシート1!$A$1:$BT$1,0),0)</f>
        <v>0</v>
      </c>
      <c r="BK28" s="34">
        <f t="shared" si="3"/>
        <v>185015.49999999994</v>
      </c>
      <c r="BL28" s="36"/>
      <c r="BM28" s="844" t="str">
        <f t="shared" si="4"/>
        <v>08227</v>
      </c>
      <c r="BN28" s="1031" t="str">
        <f t="shared" si="5"/>
        <v>筑西市</v>
      </c>
      <c r="BO28" s="34">
        <f>BE28*VLOOKUP(BO$12,別紙!$B$4:$E$10,MATCH("設備利用率",別紙!$B$4:$E$4,0),0)/100*8760/10^3</f>
        <v>22580.017775999873</v>
      </c>
      <c r="BP28" s="34">
        <f>BF28*VLOOKUP(BP$12,別紙!$B$4:$E$10,MATCH("設備利用率",別紙!$B$4:$E$4,0),0)/100*8760/10^3</f>
        <v>219704.7481320001</v>
      </c>
      <c r="BQ28" s="34">
        <f>BG28*VLOOKUP(BQ$12,別紙!$B$4:$E$10,MATCH("設備利用率",別紙!$B$4:$E$4,0),0)/100*8760/10^3</f>
        <v>0</v>
      </c>
      <c r="BR28" s="34">
        <f>BH28*VLOOKUP(BR$12,別紙!$B$4:$E$10,MATCH("設備利用率",別紙!$B$4:$E$4,0),0)/100*8760/10^3</f>
        <v>551.88</v>
      </c>
      <c r="BS28" s="34">
        <f>BI28*VLOOKUP(BS$12,別紙!$B$4:$E$10,MATCH("設備利用率",別紙!$B$4:$E$4,0),0)/100*8760/10^3</f>
        <v>0</v>
      </c>
      <c r="BT28" s="34">
        <f>BJ28*VLOOKUP(BT$12,別紙!$B$4:$E$10,MATCH("設備利用率",別紙!$B$4:$E$4,0),0)/100*8760/10^3</f>
        <v>0</v>
      </c>
      <c r="BU28" s="34">
        <f t="shared" si="6"/>
        <v>242836.64590799998</v>
      </c>
      <c r="BV28" s="36"/>
      <c r="BW28" s="33" t="str">
        <f t="shared" si="7"/>
        <v>08227</v>
      </c>
      <c r="BX28" s="33" t="str">
        <f t="shared" si="8"/>
        <v>筑西市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1022509.4280876784</v>
      </c>
      <c r="BZ28" s="36"/>
      <c r="CA28" s="33" t="str">
        <f t="shared" si="9"/>
        <v>08227</v>
      </c>
      <c r="CB28" s="33" t="str">
        <f t="shared" si="10"/>
        <v>筑西市</v>
      </c>
      <c r="CC28" s="223">
        <f t="shared" si="11"/>
        <v>2.2082943350683389E-2</v>
      </c>
      <c r="CD28" s="223">
        <f t="shared" si="1"/>
        <v>0.2148681881035534</v>
      </c>
      <c r="CE28" s="223">
        <f t="shared" si="1"/>
        <v>0</v>
      </c>
      <c r="CF28" s="223">
        <f t="shared" si="1"/>
        <v>5.397309646641979E-4</v>
      </c>
      <c r="CG28" s="223">
        <f t="shared" si="1"/>
        <v>0</v>
      </c>
      <c r="CH28" s="223">
        <f t="shared" si="1"/>
        <v>0</v>
      </c>
      <c r="CI28" s="223">
        <f t="shared" si="12"/>
        <v>0.23749086241890099</v>
      </c>
      <c r="CK28" s="18" t="str">
        <f t="shared" si="13"/>
        <v>08227</v>
      </c>
      <c r="CL28" s="18" t="str">
        <f t="shared" si="14"/>
        <v>筑西市</v>
      </c>
      <c r="CM28" s="18">
        <f>VLOOKUP($CK28&amp;"_"&amp;$AZ$7,データシート1!$A:$BT,MATCH("ca_太陽光発電（10kW未満）",データシート1!$A$1:$BT$1,0),0)</f>
        <v>3876</v>
      </c>
      <c r="CN28" s="18">
        <f>VLOOKUP($CK28&amp;"_"&amp;$AZ$5,データシート1!$A:$BT,MATCH("ab_家庭",データシート1!$A$1:$BT$1,0),0)</f>
        <v>42928</v>
      </c>
      <c r="CO28" s="223">
        <f t="shared" si="15"/>
        <v>9.0290719344017889E-2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47205</v>
      </c>
      <c r="AY29" s="18" t="str">
        <f>IF(IFERROR(比較地域マスタ!$Z22,"")=0,"",IFERROR(比較地域マスタ!$Z22,""))</f>
        <v>宜野湾市</v>
      </c>
      <c r="BC29" s="844" t="str">
        <f t="shared" si="0"/>
        <v>47205</v>
      </c>
      <c r="BD29" s="1031" t="str">
        <f t="shared" si="2"/>
        <v>宜野湾市</v>
      </c>
      <c r="BE29" s="34">
        <f>VLOOKUP($BC29&amp;"_"&amp;$AZ$7,データシート1!$A:$BT,MATCH("cb_"&amp;BE$12,データシート1!$A$1:$BT$1,0),0)</f>
        <v>6221.1130000000039</v>
      </c>
      <c r="BF29" s="34">
        <f>VLOOKUP($BC29&amp;"_"&amp;$AZ$7,データシート1!$A:$BT,MATCH("cb_"&amp;BF$12,データシート1!$A$1:$BT$1,0),0)</f>
        <v>6936.3649999999943</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1460</v>
      </c>
      <c r="BK29" s="34">
        <f t="shared" si="3"/>
        <v>14617.477999999999</v>
      </c>
      <c r="BL29" s="36"/>
      <c r="BM29" s="844" t="str">
        <f t="shared" si="4"/>
        <v>47205</v>
      </c>
      <c r="BN29" s="1031" t="str">
        <f t="shared" si="5"/>
        <v>宜野湾市</v>
      </c>
      <c r="BO29" s="34">
        <f>BE29*VLOOKUP(BO$12,別紙!$B$4:$E$10,MATCH("設備利用率",別紙!$B$4:$E$4,0),0)/100*8760/10^3</f>
        <v>7466.0821335600049</v>
      </c>
      <c r="BP29" s="34">
        <f>BF29*VLOOKUP(BP$12,別紙!$B$4:$E$10,MATCH("設備利用率",別紙!$B$4:$E$4,0),0)/100*8760/10^3</f>
        <v>9175.1461673999929</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10231.68</v>
      </c>
      <c r="BU29" s="34">
        <f t="shared" si="6"/>
        <v>26872.90830096</v>
      </c>
      <c r="BV29" s="36"/>
      <c r="BW29" s="33" t="str">
        <f t="shared" si="7"/>
        <v>47205</v>
      </c>
      <c r="BX29" s="33" t="str">
        <f t="shared" si="8"/>
        <v>宜野湾市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439386.36392846279</v>
      </c>
      <c r="BZ29" s="36"/>
      <c r="CA29" s="33" t="str">
        <f t="shared" si="9"/>
        <v>47205</v>
      </c>
      <c r="CB29" s="33" t="str">
        <f t="shared" si="10"/>
        <v>宜野湾市</v>
      </c>
      <c r="CC29" s="223">
        <f t="shared" si="11"/>
        <v>1.6992066086911086E-2</v>
      </c>
      <c r="CD29" s="223">
        <f t="shared" ref="CD29:CD60" si="16">BP29/$BY29</f>
        <v>2.0881727155496826E-2</v>
      </c>
      <c r="CE29" s="223">
        <f t="shared" ref="CE29:CE60" si="17">BQ29/$BY29</f>
        <v>0</v>
      </c>
      <c r="CF29" s="223">
        <f t="shared" ref="CF29:CF60" si="18">BR29/$BY29</f>
        <v>0</v>
      </c>
      <c r="CG29" s="223">
        <f t="shared" ref="CG29:CG60" si="19">BS29/$BY29</f>
        <v>0</v>
      </c>
      <c r="CH29" s="223">
        <f t="shared" ref="CH29:CH60" si="20">BT29/$BY29</f>
        <v>2.3286293886138527E-2</v>
      </c>
      <c r="CI29" s="223">
        <f t="shared" si="12"/>
        <v>6.1160087128546446E-2</v>
      </c>
      <c r="CK29" s="18" t="str">
        <f t="shared" si="13"/>
        <v>47205</v>
      </c>
      <c r="CL29" s="18" t="str">
        <f t="shared" si="14"/>
        <v>宜野湾市</v>
      </c>
      <c r="CM29" s="18">
        <f>VLOOKUP($CK29&amp;"_"&amp;$AZ$7,データシート1!$A:$BT,MATCH("ca_太陽光発電（10kW未満）",データシート1!$A$1:$BT$1,0),0)</f>
        <v>1266</v>
      </c>
      <c r="CN29" s="18">
        <f>VLOOKUP($CK29&amp;"_"&amp;$AZ$5,データシート1!$A:$BT,MATCH("ab_家庭",データシート1!$A$1:$BT$1,0),0)</f>
        <v>46828</v>
      </c>
      <c r="CO29" s="223">
        <f t="shared" si="15"/>
        <v>2.7035107200820023E-2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21214</v>
      </c>
      <c r="AY30" s="18" t="str">
        <f>IF(IFERROR(比較地域マスタ!$Z23,"")=0,"",IFERROR(比較地域マスタ!$Z23,""))</f>
        <v>可児市</v>
      </c>
      <c r="BC30" s="844" t="str">
        <f t="shared" si="0"/>
        <v>21214</v>
      </c>
      <c r="BD30" s="1031" t="str">
        <f t="shared" si="2"/>
        <v>可児市</v>
      </c>
      <c r="BE30" s="34">
        <f>VLOOKUP($BC30&amp;"_"&amp;$AZ$7,データシート1!$A:$BT,MATCH("cb_"&amp;BE$12,データシート1!$A$1:$BT$1,0),0)</f>
        <v>21074.499999999913</v>
      </c>
      <c r="BF30" s="34">
        <f>VLOOKUP($BC30&amp;"_"&amp;$AZ$7,データシート1!$A:$BT,MATCH("cb_"&amp;BF$12,データシート1!$A$1:$BT$1,0),0)</f>
        <v>42904.200000000004</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63978.699999999917</v>
      </c>
      <c r="BL30" s="36"/>
      <c r="BM30" s="844" t="str">
        <f t="shared" si="4"/>
        <v>21214</v>
      </c>
      <c r="BN30" s="1031" t="str">
        <f t="shared" si="5"/>
        <v>可児市</v>
      </c>
      <c r="BO30" s="34">
        <f>BE30*VLOOKUP(BO$12,別紙!$B$4:$E$10,MATCH("設備利用率",別紙!$B$4:$E$4,0),0)/100*8760/10^3</f>
        <v>25291.928939999892</v>
      </c>
      <c r="BP30" s="34">
        <f>BF30*VLOOKUP(BP$12,別紙!$B$4:$E$10,MATCH("設備利用率",別紙!$B$4:$E$4,0),0)/100*8760/10^3</f>
        <v>56751.959591999999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82043.888531999895</v>
      </c>
      <c r="BV30" s="36"/>
      <c r="BW30" s="33" t="str">
        <f t="shared" si="7"/>
        <v>21214</v>
      </c>
      <c r="BX30" s="33" t="str">
        <f t="shared" si="8"/>
        <v>可児市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934073.49513710465</v>
      </c>
      <c r="BZ30" s="36"/>
      <c r="CA30" s="33" t="str">
        <f t="shared" si="9"/>
        <v>21214</v>
      </c>
      <c r="CB30" s="33" t="str">
        <f t="shared" si="10"/>
        <v>可児市</v>
      </c>
      <c r="CC30" s="223">
        <f t="shared" si="11"/>
        <v>2.7077022388144637E-2</v>
      </c>
      <c r="CD30" s="223">
        <f t="shared" si="16"/>
        <v>6.0757488449739029E-2</v>
      </c>
      <c r="CE30" s="223">
        <f t="shared" si="17"/>
        <v>0</v>
      </c>
      <c r="CF30" s="223">
        <f t="shared" si="18"/>
        <v>0</v>
      </c>
      <c r="CG30" s="223">
        <f t="shared" si="19"/>
        <v>0</v>
      </c>
      <c r="CH30" s="223">
        <f t="shared" si="20"/>
        <v>0</v>
      </c>
      <c r="CI30" s="223">
        <f t="shared" si="12"/>
        <v>8.783451083788367E-2</v>
      </c>
      <c r="CK30" s="18" t="str">
        <f t="shared" si="13"/>
        <v>21214</v>
      </c>
      <c r="CL30" s="18" t="str">
        <f t="shared" si="14"/>
        <v>可児市</v>
      </c>
      <c r="CM30" s="18">
        <f>VLOOKUP($CK30&amp;"_"&amp;$AZ$7,データシート1!$A:$BT,MATCH("ca_太陽光発電（10kW未満）",データシート1!$A$1:$BT$1,0),0)</f>
        <v>4388</v>
      </c>
      <c r="CN30" s="18">
        <f>VLOOKUP($CK30&amp;"_"&amp;$AZ$5,データシート1!$A:$BT,MATCH("ab_家庭",データシート1!$A$1:$BT$1,0),0)</f>
        <v>43852</v>
      </c>
      <c r="CO30" s="223">
        <f t="shared" si="15"/>
        <v>0.10006385113563805</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14214</v>
      </c>
      <c r="AY31" s="18" t="str">
        <f>IF(IFERROR(比較地域マスタ!$Z24,"")=0,"",IFERROR(比較地域マスタ!$Z24,""))</f>
        <v>伊勢原市</v>
      </c>
      <c r="BC31" s="844" t="str">
        <f t="shared" si="0"/>
        <v>14214</v>
      </c>
      <c r="BD31" s="1031" t="str">
        <f t="shared" si="2"/>
        <v>伊勢原市</v>
      </c>
      <c r="BE31" s="34">
        <f>VLOOKUP($BC31&amp;"_"&amp;$AZ$7,データシート1!$A:$BT,MATCH("cb_"&amp;BE$12,データシート1!$A$1:$BT$1,0),0)</f>
        <v>13520.999999999951</v>
      </c>
      <c r="BF31" s="34">
        <f>VLOOKUP($BC31&amp;"_"&amp;$AZ$7,データシート1!$A:$BT,MATCH("cb_"&amp;BF$12,データシート1!$A$1:$BT$1,0),0)</f>
        <v>5512.8</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19033.799999999952</v>
      </c>
      <c r="BL31" s="36"/>
      <c r="BM31" s="844" t="str">
        <f t="shared" si="4"/>
        <v>14214</v>
      </c>
      <c r="BN31" s="1031" t="str">
        <f t="shared" si="5"/>
        <v>伊勢原市</v>
      </c>
      <c r="BO31" s="34">
        <f>BE31*VLOOKUP(BO$12,別紙!$B$4:$E$10,MATCH("設備利用率",別紙!$B$4:$E$4,0),0)/100*8760/10^3</f>
        <v>16226.82251999994</v>
      </c>
      <c r="BP31" s="34">
        <f>BF31*VLOOKUP(BP$12,別紙!$B$4:$E$10,MATCH("設備利用率",別紙!$B$4:$E$4,0),0)/100*8760/10^3</f>
        <v>7292.1113280000009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23518.933847999942</v>
      </c>
      <c r="BV31" s="36"/>
      <c r="BW31" s="33" t="str">
        <f t="shared" si="7"/>
        <v>14214</v>
      </c>
      <c r="BX31" s="33" t="str">
        <f t="shared" si="8"/>
        <v>伊勢原市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552509.35062171845</v>
      </c>
      <c r="BZ31" s="36"/>
      <c r="CA31" s="33" t="str">
        <f t="shared" si="9"/>
        <v>14214</v>
      </c>
      <c r="CB31" s="33" t="str">
        <f t="shared" si="10"/>
        <v>伊勢原市</v>
      </c>
      <c r="CC31" s="223">
        <f t="shared" si="11"/>
        <v>2.9369317463569609E-2</v>
      </c>
      <c r="CD31" s="223">
        <f t="shared" si="16"/>
        <v>1.3198168175424463E-2</v>
      </c>
      <c r="CE31" s="223">
        <f t="shared" si="17"/>
        <v>0</v>
      </c>
      <c r="CF31" s="223">
        <f t="shared" si="18"/>
        <v>0</v>
      </c>
      <c r="CG31" s="223">
        <f t="shared" si="19"/>
        <v>0</v>
      </c>
      <c r="CH31" s="223">
        <f t="shared" si="20"/>
        <v>0</v>
      </c>
      <c r="CI31" s="223">
        <f t="shared" si="12"/>
        <v>4.2567485638994075E-2</v>
      </c>
      <c r="CK31" s="18" t="str">
        <f t="shared" si="13"/>
        <v>14214</v>
      </c>
      <c r="CL31" s="18" t="str">
        <f t="shared" si="14"/>
        <v>伊勢原市</v>
      </c>
      <c r="CM31" s="18">
        <f>VLOOKUP($CK31&amp;"_"&amp;$AZ$7,データシート1!$A:$BT,MATCH("ca_太陽光発電（10kW未満）",データシート1!$A$1:$BT$1,0),0)</f>
        <v>3132</v>
      </c>
      <c r="CN31" s="18">
        <f>VLOOKUP($CK31&amp;"_"&amp;$AZ$5,データシート1!$A:$BT,MATCH("ab_家庭",データシート1!$A$1:$BT$1,0),0)</f>
        <v>47333</v>
      </c>
      <c r="CO31" s="223">
        <f t="shared" si="15"/>
        <v>6.616948006676103E-2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46203</v>
      </c>
      <c r="AY32" s="18" t="str">
        <f>IF(IFERROR(比較地域マスタ!$Z25,"")=0,"",IFERROR(比較地域マスタ!$Z25,""))</f>
        <v>鹿屋市</v>
      </c>
      <c r="AZ32" s="22"/>
      <c r="BA32" s="22"/>
      <c r="BB32" s="22"/>
      <c r="BC32" s="844" t="str">
        <f t="shared" si="0"/>
        <v>46203</v>
      </c>
      <c r="BD32" s="1031" t="str">
        <f t="shared" si="2"/>
        <v>鹿屋市</v>
      </c>
      <c r="BE32" s="34">
        <f>VLOOKUP($BC32&amp;"_"&amp;$AZ$7,データシート1!$A:$BT,MATCH("cb_"&amp;BE$12,データシート1!$A$1:$BT$1,0),0)</f>
        <v>24728.16399999991</v>
      </c>
      <c r="BF32" s="34">
        <f>VLOOKUP($BC32&amp;"_"&amp;$AZ$7,データシート1!$A:$BT,MATCH("cb_"&amp;BF$12,データシート1!$A$1:$BT$1,0),0)</f>
        <v>194556.1000000005</v>
      </c>
      <c r="BG32" s="34">
        <f>VLOOKUP($BC32&amp;"_"&amp;$AZ$7,データシート1!$A:$BT,MATCH("cb_"&amp;BG$12,データシート1!$A$1:$BT$1,0),0)</f>
        <v>20800</v>
      </c>
      <c r="BH32" s="34">
        <f>VLOOKUP($BC32&amp;"_"&amp;$AZ$7,データシート1!$A:$BT,MATCH("cb_"&amp;BH$12,データシート1!$A$1:$BT$1,0),0)</f>
        <v>2120</v>
      </c>
      <c r="BI32" s="34">
        <f>VLOOKUP($BC32&amp;"_"&amp;$AZ$7,データシート1!$A:$BT,MATCH("cb_"&amp;BI$12,データシート1!$A$1:$BT$1,0),0)</f>
        <v>0</v>
      </c>
      <c r="BJ32" s="34">
        <f>VLOOKUP($BC32&amp;"_"&amp;$AZ$7,データシート1!$A:$BT,MATCH("cb_"&amp;BJ$12,データシート1!$A$1:$BT$1,0),0)</f>
        <v>1750</v>
      </c>
      <c r="BK32" s="34">
        <f t="shared" si="3"/>
        <v>243954.2640000004</v>
      </c>
      <c r="BL32" s="36"/>
      <c r="BM32" s="844" t="str">
        <f t="shared" si="4"/>
        <v>46203</v>
      </c>
      <c r="BN32" s="1031" t="str">
        <f t="shared" si="5"/>
        <v>鹿屋市</v>
      </c>
      <c r="BO32" s="34">
        <f>BE32*VLOOKUP(BO$12,別紙!$B$4:$E$10,MATCH("設備利用率",別紙!$B$4:$E$4,0),0)/100*8760/10^3</f>
        <v>29676.764179679889</v>
      </c>
      <c r="BP32" s="34">
        <f>BF32*VLOOKUP(BP$12,別紙!$B$4:$E$10,MATCH("設備利用率",別紙!$B$4:$E$4,0),0)/100*8760/10^3</f>
        <v>257351.02683600062</v>
      </c>
      <c r="BQ32" s="34">
        <f>BG32*VLOOKUP(BQ$12,別紙!$B$4:$E$10,MATCH("設備利用率",別紙!$B$4:$E$4,0),0)/100*8760/10^3</f>
        <v>45187.584000000003</v>
      </c>
      <c r="BR32" s="34">
        <f>BH32*VLOOKUP(BR$12,別紙!$B$4:$E$10,MATCH("設備利用率",別紙!$B$4:$E$4,0),0)/100*8760/10^3</f>
        <v>11142.72</v>
      </c>
      <c r="BS32" s="34">
        <f>BI32*VLOOKUP(BS$12,別紙!$B$4:$E$10,MATCH("設備利用率",別紙!$B$4:$E$4,0),0)/100*8760/10^3</f>
        <v>0</v>
      </c>
      <c r="BT32" s="34">
        <f>BJ32*VLOOKUP(BT$12,別紙!$B$4:$E$10,MATCH("設備利用率",別紙!$B$4:$E$4,0),0)/100*8760/10^3</f>
        <v>12264</v>
      </c>
      <c r="BU32" s="34">
        <f t="shared" si="6"/>
        <v>355622.09501568053</v>
      </c>
      <c r="BV32" s="36"/>
      <c r="BW32" s="33" t="str">
        <f t="shared" si="7"/>
        <v>46203</v>
      </c>
      <c r="BX32" s="33" t="str">
        <f t="shared" si="8"/>
        <v>鹿屋市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530514.85473548633</v>
      </c>
      <c r="BZ32" s="36"/>
      <c r="CA32" s="33" t="str">
        <f t="shared" si="9"/>
        <v>46203</v>
      </c>
      <c r="CB32" s="33" t="str">
        <f t="shared" si="10"/>
        <v>鹿屋市</v>
      </c>
      <c r="CC32" s="223">
        <f t="shared" si="11"/>
        <v>5.5939553652039897E-2</v>
      </c>
      <c r="CD32" s="223">
        <f t="shared" si="16"/>
        <v>0.48509674053201646</v>
      </c>
      <c r="CE32" s="223">
        <f t="shared" si="17"/>
        <v>8.5176849614381572E-2</v>
      </c>
      <c r="CF32" s="223">
        <f t="shared" si="18"/>
        <v>2.100359660156121E-2</v>
      </c>
      <c r="CG32" s="223">
        <f t="shared" si="19"/>
        <v>0</v>
      </c>
      <c r="CH32" s="223">
        <f t="shared" si="20"/>
        <v>2.3117166070900703E-2</v>
      </c>
      <c r="CI32" s="223">
        <f t="shared" si="12"/>
        <v>0.67033390647089985</v>
      </c>
      <c r="CJ32" s="22"/>
      <c r="CK32" s="18" t="str">
        <f t="shared" si="13"/>
        <v>46203</v>
      </c>
      <c r="CL32" s="18" t="str">
        <f t="shared" si="14"/>
        <v>鹿屋市</v>
      </c>
      <c r="CM32" s="18">
        <f>VLOOKUP($CK32&amp;"_"&amp;$AZ$7,データシート1!$A:$BT,MATCH("ca_太陽光発電（10kW未満）",データシート1!$A$1:$BT$1,0),0)</f>
        <v>4554</v>
      </c>
      <c r="CN32" s="18">
        <f>VLOOKUP($CK32&amp;"_"&amp;$AZ$5,データシート1!$A:$BT,MATCH("ab_家庭",データシート1!$A$1:$BT$1,0),0)</f>
        <v>51239</v>
      </c>
      <c r="CO32" s="223">
        <f t="shared" si="15"/>
        <v>8.887761275590858E-2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11239</v>
      </c>
      <c r="AY33" s="18" t="str">
        <f>IF(IFERROR(比較地域マスタ!$Z26,"")=0,"",IFERROR(比較地域マスタ!$Z26,""))</f>
        <v>坂戸市</v>
      </c>
      <c r="BC33" s="844" t="str">
        <f t="shared" si="0"/>
        <v>11239</v>
      </c>
      <c r="BD33" s="1031" t="str">
        <f t="shared" si="2"/>
        <v>坂戸市</v>
      </c>
      <c r="BE33" s="34">
        <f>VLOOKUP($BC33&amp;"_"&amp;$AZ$7,データシート1!$A:$BT,MATCH("cb_"&amp;BE$12,データシート1!$A$1:$BT$1,0),0)</f>
        <v>14144.69999999993</v>
      </c>
      <c r="BF33" s="34">
        <f>VLOOKUP($BC33&amp;"_"&amp;$AZ$7,データシート1!$A:$BT,MATCH("cb_"&amp;BF$12,データシート1!$A$1:$BT$1,0),0)</f>
        <v>12564.599999999995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26709.299999999923</v>
      </c>
      <c r="BL33" s="36"/>
      <c r="BM33" s="844" t="str">
        <f t="shared" si="4"/>
        <v>11239</v>
      </c>
      <c r="BN33" s="1031" t="str">
        <f t="shared" si="5"/>
        <v>坂戸市</v>
      </c>
      <c r="BO33" s="34">
        <f>BE33*VLOOKUP(BO$12,別紙!$B$4:$E$10,MATCH("設備利用率",別紙!$B$4:$E$4,0),0)/100*8760/10^3</f>
        <v>16975.337363999915</v>
      </c>
      <c r="BP33" s="34">
        <f>BF33*VLOOKUP(BP$12,別紙!$B$4:$E$10,MATCH("設備利用率",別紙!$B$4:$E$4,0),0)/100*8760/10^3</f>
        <v>16619.950295999992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33595.287659999907</v>
      </c>
      <c r="BV33" s="36"/>
      <c r="BW33" s="33" t="str">
        <f t="shared" si="7"/>
        <v>11239</v>
      </c>
      <c r="BX33" s="33" t="str">
        <f t="shared" si="8"/>
        <v>坂戸市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452477.24140858802</v>
      </c>
      <c r="BZ33" s="36"/>
      <c r="CA33" s="33" t="str">
        <f t="shared" si="9"/>
        <v>11239</v>
      </c>
      <c r="CB33" s="33" t="str">
        <f t="shared" si="10"/>
        <v>坂戸市</v>
      </c>
      <c r="CC33" s="223">
        <f t="shared" si="11"/>
        <v>3.7516444608693911E-2</v>
      </c>
      <c r="CD33" s="223">
        <f t="shared" si="16"/>
        <v>3.673101931991346E-2</v>
      </c>
      <c r="CE33" s="223">
        <f t="shared" si="17"/>
        <v>0</v>
      </c>
      <c r="CF33" s="223">
        <f t="shared" si="18"/>
        <v>0</v>
      </c>
      <c r="CG33" s="223">
        <f t="shared" si="19"/>
        <v>0</v>
      </c>
      <c r="CH33" s="223">
        <f t="shared" si="20"/>
        <v>0</v>
      </c>
      <c r="CI33" s="223">
        <f t="shared" si="12"/>
        <v>7.4247463928607371E-2</v>
      </c>
      <c r="CK33" s="18" t="str">
        <f t="shared" si="13"/>
        <v>11239</v>
      </c>
      <c r="CL33" s="18" t="str">
        <f t="shared" si="14"/>
        <v>坂戸市</v>
      </c>
      <c r="CM33" s="18">
        <f>VLOOKUP($CK33&amp;"_"&amp;$AZ$7,データシート1!$A:$BT,MATCH("ca_太陽光発電（10kW未満）",データシート1!$A$1:$BT$1,0),0)</f>
        <v>3296</v>
      </c>
      <c r="CN33" s="18">
        <f>VLOOKUP($CK33&amp;"_"&amp;$AZ$5,データシート1!$A:$BT,MATCH("ab_家庭",データシート1!$A$1:$BT$1,0),0)</f>
        <v>47507</v>
      </c>
      <c r="CO33" s="223">
        <f t="shared" si="15"/>
        <v>6.93792493737765E-2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27216</v>
      </c>
      <c r="AY34" s="18" t="str">
        <f>IF(IFERROR(比較地域マスタ!$Z27,"")=0,"",IFERROR(比較地域マスタ!$Z27,""))</f>
        <v>河内長野市</v>
      </c>
      <c r="BC34" s="844" t="str">
        <f t="shared" si="0"/>
        <v>27216</v>
      </c>
      <c r="BD34" s="1031" t="str">
        <f t="shared" si="2"/>
        <v>河内長野市</v>
      </c>
      <c r="BE34" s="34">
        <f>VLOOKUP($BC34&amp;"_"&amp;$AZ$7,データシート1!$A:$BT,MATCH("cb_"&amp;BE$12,データシート1!$A$1:$BT$1,0),0)</f>
        <v>11375.799999999954</v>
      </c>
      <c r="BF34" s="34">
        <f>VLOOKUP($BC34&amp;"_"&amp;$AZ$7,データシート1!$A:$BT,MATCH("cb_"&amp;BF$12,データシート1!$A$1:$BT$1,0),0)</f>
        <v>6207.0999999999967</v>
      </c>
      <c r="BG34" s="34">
        <f>VLOOKUP($BC34&amp;"_"&amp;$AZ$7,データシート1!$A:$BT,MATCH("cb_"&amp;BG$12,データシート1!$A$1:$BT$1,0),0)</f>
        <v>0</v>
      </c>
      <c r="BH34" s="34">
        <f>VLOOKUP($BC34&amp;"_"&amp;$AZ$7,データシート1!$A:$BT,MATCH("cb_"&amp;BH$12,データシート1!$A$1:$BT$1,0),0)</f>
        <v>41.5</v>
      </c>
      <c r="BI34" s="34">
        <f>VLOOKUP($BC34&amp;"_"&amp;$AZ$7,データシート1!$A:$BT,MATCH("cb_"&amp;BI$12,データシート1!$A$1:$BT$1,0),0)</f>
        <v>0</v>
      </c>
      <c r="BJ34" s="34">
        <f>VLOOKUP($BC34&amp;"_"&amp;$AZ$7,データシート1!$A:$BT,MATCH("cb_"&amp;BJ$12,データシート1!$A$1:$BT$1,0),0)</f>
        <v>0</v>
      </c>
      <c r="BK34" s="34">
        <f t="shared" si="3"/>
        <v>17624.399999999951</v>
      </c>
      <c r="BL34" s="36"/>
      <c r="BM34" s="844" t="str">
        <f t="shared" si="4"/>
        <v>27216</v>
      </c>
      <c r="BN34" s="1031" t="str">
        <f t="shared" si="5"/>
        <v>河内長野市</v>
      </c>
      <c r="BO34" s="34">
        <f>BE34*VLOOKUP(BO$12,別紙!$B$4:$E$10,MATCH("設備利用率",別紙!$B$4:$E$4,0),0)/100*8760/10^3</f>
        <v>13652.325095999942</v>
      </c>
      <c r="BP34" s="34">
        <f>BF34*VLOOKUP(BP$12,別紙!$B$4:$E$10,MATCH("設備利用率",別紙!$B$4:$E$4,0),0)/100*8760/10^3</f>
        <v>8210.503595999995</v>
      </c>
      <c r="BQ34" s="34">
        <f>BG34*VLOOKUP(BQ$12,別紙!$B$4:$E$10,MATCH("設備利用率",別紙!$B$4:$E$4,0),0)/100*8760/10^3</f>
        <v>0</v>
      </c>
      <c r="BR34" s="34">
        <f>BH34*VLOOKUP(BR$12,別紙!$B$4:$E$10,MATCH("設備利用率",別紙!$B$4:$E$4,0),0)/100*8760/10^3</f>
        <v>218.124</v>
      </c>
      <c r="BS34" s="34">
        <f>BI34*VLOOKUP(BS$12,別紙!$B$4:$E$10,MATCH("設備利用率",別紙!$B$4:$E$4,0),0)/100*8760/10^3</f>
        <v>0</v>
      </c>
      <c r="BT34" s="34">
        <f>BJ34*VLOOKUP(BT$12,別紙!$B$4:$E$10,MATCH("設備利用率",別紙!$B$4:$E$4,0),0)/100*8760/10^3</f>
        <v>0</v>
      </c>
      <c r="BU34" s="34">
        <f t="shared" si="6"/>
        <v>22080.952691999937</v>
      </c>
      <c r="BV34" s="36"/>
      <c r="BW34" s="33" t="str">
        <f t="shared" si="7"/>
        <v>27216</v>
      </c>
      <c r="BX34" s="33" t="str">
        <f t="shared" si="8"/>
        <v>河内長野市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487067.99835510494</v>
      </c>
      <c r="BZ34" s="36"/>
      <c r="CA34" s="33" t="str">
        <f t="shared" si="9"/>
        <v>27216</v>
      </c>
      <c r="CB34" s="33" t="str">
        <f t="shared" si="10"/>
        <v>河内長野市</v>
      </c>
      <c r="CC34" s="223">
        <f t="shared" si="11"/>
        <v>2.8029608067263106E-2</v>
      </c>
      <c r="CD34" s="223">
        <f t="shared" si="16"/>
        <v>1.685699660771799E-2</v>
      </c>
      <c r="CE34" s="223">
        <f t="shared" si="17"/>
        <v>0</v>
      </c>
      <c r="CF34" s="223">
        <f t="shared" si="18"/>
        <v>4.4783069455729896E-4</v>
      </c>
      <c r="CG34" s="223">
        <f t="shared" si="19"/>
        <v>0</v>
      </c>
      <c r="CH34" s="223">
        <f t="shared" si="20"/>
        <v>0</v>
      </c>
      <c r="CI34" s="223">
        <f t="shared" si="12"/>
        <v>4.5334435369538392E-2</v>
      </c>
      <c r="CK34" s="18" t="str">
        <f t="shared" si="13"/>
        <v>27216</v>
      </c>
      <c r="CL34" s="18" t="str">
        <f t="shared" si="14"/>
        <v>河内長野市</v>
      </c>
      <c r="CM34" s="18">
        <f>VLOOKUP($CK34&amp;"_"&amp;$AZ$7,データシート1!$A:$BT,MATCH("ca_太陽光発電（10kW未満）",データシート1!$A$1:$BT$1,0),0)</f>
        <v>2509</v>
      </c>
      <c r="CN34" s="18">
        <f>VLOOKUP($CK34&amp;"_"&amp;$AZ$5,データシート1!$A:$BT,MATCH("ab_家庭",データシート1!$A$1:$BT$1,0),0)</f>
        <v>47519</v>
      </c>
      <c r="CO34" s="223">
        <f t="shared" si="15"/>
        <v>5.2799932658515542E-2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27213</v>
      </c>
      <c r="AY35" s="18" t="str">
        <f>IF(IFERROR(比較地域マスタ!$Z28,"")=0,"",IFERROR(比較地域マスタ!$Z28,""))</f>
        <v>泉佐野市</v>
      </c>
      <c r="BC35" s="844" t="str">
        <f t="shared" si="0"/>
        <v>27213</v>
      </c>
      <c r="BD35" s="1031" t="str">
        <f t="shared" si="2"/>
        <v>泉佐野市</v>
      </c>
      <c r="BE35" s="34">
        <f>VLOOKUP($BC35&amp;"_"&amp;$AZ$7,データシート1!$A:$BT,MATCH("cb_"&amp;BE$12,データシート1!$A$1:$BT$1,0),0)</f>
        <v>13062.29999999997</v>
      </c>
      <c r="BF35" s="34">
        <f>VLOOKUP($BC35&amp;"_"&amp;$AZ$7,データシート1!$A:$BT,MATCH("cb_"&amp;BF$12,データシート1!$A$1:$BT$1,0),0)</f>
        <v>14071.199999999997</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49</v>
      </c>
      <c r="BK35" s="34">
        <f t="shared" si="3"/>
        <v>27182.499999999967</v>
      </c>
      <c r="BL35" s="36"/>
      <c r="BM35" s="844" t="str">
        <f t="shared" si="4"/>
        <v>27213</v>
      </c>
      <c r="BN35" s="1031" t="str">
        <f t="shared" si="5"/>
        <v>泉佐野市</v>
      </c>
      <c r="BO35" s="34">
        <f>BE35*VLOOKUP(BO$12,別紙!$B$4:$E$10,MATCH("設備利用率",別紙!$B$4:$E$4,0),0)/100*8760/10^3</f>
        <v>15676.327475999962</v>
      </c>
      <c r="BP35" s="34">
        <f>BF35*VLOOKUP(BP$12,別紙!$B$4:$E$10,MATCH("設備利用率",別紙!$B$4:$E$4,0),0)/100*8760/10^3</f>
        <v>18612.820511999995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343.392</v>
      </c>
      <c r="BU35" s="34">
        <f t="shared" si="6"/>
        <v>34632.539987999953</v>
      </c>
      <c r="BV35" s="36"/>
      <c r="BW35" s="33" t="str">
        <f t="shared" si="7"/>
        <v>27213</v>
      </c>
      <c r="BX35" s="33" t="str">
        <f t="shared" si="8"/>
        <v>泉佐野市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676622.34281462582</v>
      </c>
      <c r="BZ35" s="36"/>
      <c r="CA35" s="33" t="str">
        <f t="shared" si="9"/>
        <v>27213</v>
      </c>
      <c r="CB35" s="33" t="str">
        <f t="shared" si="10"/>
        <v>泉佐野市</v>
      </c>
      <c r="CC35" s="223">
        <f t="shared" si="11"/>
        <v>2.3168504029573267E-2</v>
      </c>
      <c r="CD35" s="223">
        <f t="shared" si="16"/>
        <v>2.750843318973779E-2</v>
      </c>
      <c r="CE35" s="223">
        <f t="shared" si="17"/>
        <v>0</v>
      </c>
      <c r="CF35" s="223">
        <f t="shared" si="18"/>
        <v>0</v>
      </c>
      <c r="CG35" s="223">
        <f t="shared" si="19"/>
        <v>0</v>
      </c>
      <c r="CH35" s="223">
        <f t="shared" si="20"/>
        <v>5.0750910555443938E-4</v>
      </c>
      <c r="CI35" s="223">
        <f t="shared" si="12"/>
        <v>5.118444632486549E-2</v>
      </c>
      <c r="CK35" s="18" t="str">
        <f t="shared" si="13"/>
        <v>27213</v>
      </c>
      <c r="CL35" s="18" t="str">
        <f t="shared" si="14"/>
        <v>泉佐野市</v>
      </c>
      <c r="CM35" s="18">
        <f>VLOOKUP($CK35&amp;"_"&amp;$AZ$7,データシート1!$A:$BT,MATCH("ca_太陽光発電（10kW未満）",データシート1!$A$1:$BT$1,0),0)</f>
        <v>3018</v>
      </c>
      <c r="CN35" s="18">
        <f>VLOOKUP($CK35&amp;"_"&amp;$AZ$5,データシート1!$A:$BT,MATCH("ab_家庭",データシート1!$A$1:$BT$1,0),0)</f>
        <v>48262</v>
      </c>
      <c r="CO35" s="223">
        <f t="shared" si="15"/>
        <v>6.2533670382495549E-2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23217</v>
      </c>
      <c r="AY36" s="18" t="str">
        <f>IF(IFERROR(比較地域マスタ!$Z29,"")=0,"",IFERROR(比較地域マスタ!$Z29,""))</f>
        <v>江南市</v>
      </c>
      <c r="BC36" s="844" t="str">
        <f t="shared" si="0"/>
        <v>23217</v>
      </c>
      <c r="BD36" s="1031" t="str">
        <f t="shared" si="2"/>
        <v>江南市</v>
      </c>
      <c r="BE36" s="34">
        <f>VLOOKUP($BC36&amp;"_"&amp;$AZ$7,データシート1!$A:$BT,MATCH("cb_"&amp;BE$12,データシート1!$A$1:$BT$1,0),0)</f>
        <v>20762.199999999924</v>
      </c>
      <c r="BF36" s="34">
        <f>VLOOKUP($BC36&amp;"_"&amp;$AZ$7,データシート1!$A:$BT,MATCH("cb_"&amp;BF$12,データシート1!$A$1:$BT$1,0),0)</f>
        <v>15875.999999999996</v>
      </c>
      <c r="BG36" s="34">
        <f>VLOOKUP($BC36&amp;"_"&amp;$AZ$7,データシート1!$A:$BT,MATCH("cb_"&amp;BG$12,データシート1!$A$1:$BT$1,0),0)</f>
        <v>0</v>
      </c>
      <c r="BH36" s="34">
        <f>VLOOKUP($BC36&amp;"_"&amp;$AZ$7,データシート1!$A:$BT,MATCH("cb_"&amp;BH$12,データシート1!$A$1:$BT$1,0),0)</f>
        <v>73.8</v>
      </c>
      <c r="BI36" s="34">
        <f>VLOOKUP($BC36&amp;"_"&amp;$AZ$7,データシート1!$A:$BT,MATCH("cb_"&amp;BI$12,データシート1!$A$1:$BT$1,0),0)</f>
        <v>0</v>
      </c>
      <c r="BJ36" s="34">
        <f>VLOOKUP($BC36&amp;"_"&amp;$AZ$7,データシート1!$A:$BT,MATCH("cb_"&amp;BJ$12,データシート1!$A$1:$BT$1,0),0)</f>
        <v>0</v>
      </c>
      <c r="BK36" s="34">
        <f t="shared" si="3"/>
        <v>36711.999999999927</v>
      </c>
      <c r="BL36" s="36"/>
      <c r="BM36" s="844" t="str">
        <f t="shared" si="4"/>
        <v>23217</v>
      </c>
      <c r="BN36" s="1031" t="str">
        <f t="shared" si="5"/>
        <v>江南市</v>
      </c>
      <c r="BO36" s="34">
        <f>BE36*VLOOKUP(BO$12,別紙!$B$4:$E$10,MATCH("設備利用率",別紙!$B$4:$E$4,0),0)/100*8760/10^3</f>
        <v>24917.131463999907</v>
      </c>
      <c r="BP36" s="34">
        <f>BF36*VLOOKUP(BP$12,別紙!$B$4:$E$10,MATCH("設備利用率",別紙!$B$4:$E$4,0),0)/100*8760/10^3</f>
        <v>21000.137759999994</v>
      </c>
      <c r="BQ36" s="34">
        <f>BG36*VLOOKUP(BQ$12,別紙!$B$4:$E$10,MATCH("設備利用率",別紙!$B$4:$E$4,0),0)/100*8760/10^3</f>
        <v>0</v>
      </c>
      <c r="BR36" s="34">
        <f>BH36*VLOOKUP(BR$12,別紙!$B$4:$E$10,MATCH("設備利用率",別紙!$B$4:$E$4,0),0)/100*8760/10^3</f>
        <v>387.89279999999997</v>
      </c>
      <c r="BS36" s="34">
        <f>BI36*VLOOKUP(BS$12,別紙!$B$4:$E$10,MATCH("設備利用率",別紙!$B$4:$E$4,0),0)/100*8760/10^3</f>
        <v>0</v>
      </c>
      <c r="BT36" s="34">
        <f>BJ36*VLOOKUP(BT$12,別紙!$B$4:$E$10,MATCH("設備利用率",別紙!$B$4:$E$4,0),0)/100*8760/10^3</f>
        <v>0</v>
      </c>
      <c r="BU36" s="34">
        <f t="shared" si="6"/>
        <v>46305.162023999903</v>
      </c>
      <c r="BV36" s="36"/>
      <c r="BW36" s="33" t="str">
        <f t="shared" si="7"/>
        <v>23217</v>
      </c>
      <c r="BX36" s="33" t="str">
        <f t="shared" si="8"/>
        <v>江南市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394772.94253099139</v>
      </c>
      <c r="BZ36" s="36"/>
      <c r="CA36" s="33" t="str">
        <f t="shared" si="9"/>
        <v>23217</v>
      </c>
      <c r="CB36" s="33" t="str">
        <f t="shared" si="10"/>
        <v>江南市</v>
      </c>
      <c r="CC36" s="223">
        <f t="shared" si="11"/>
        <v>6.311762732331587E-2</v>
      </c>
      <c r="CD36" s="223">
        <f t="shared" si="16"/>
        <v>5.3195484030295191E-2</v>
      </c>
      <c r="CE36" s="223">
        <f t="shared" si="17"/>
        <v>0</v>
      </c>
      <c r="CF36" s="223">
        <f t="shared" si="18"/>
        <v>9.8257189946483899E-4</v>
      </c>
      <c r="CG36" s="223">
        <f t="shared" si="19"/>
        <v>0</v>
      </c>
      <c r="CH36" s="223">
        <f t="shared" si="20"/>
        <v>0</v>
      </c>
      <c r="CI36" s="223">
        <f t="shared" si="12"/>
        <v>0.11729568325307591</v>
      </c>
      <c r="CK36" s="18" t="str">
        <f t="shared" si="13"/>
        <v>23217</v>
      </c>
      <c r="CL36" s="18" t="str">
        <f t="shared" si="14"/>
        <v>江南市</v>
      </c>
      <c r="CM36" s="18">
        <f>VLOOKUP($CK36&amp;"_"&amp;$AZ$7,データシート1!$A:$BT,MATCH("ca_太陽光発電（10kW未満）",データシート1!$A$1:$BT$1,0),0)</f>
        <v>4457</v>
      </c>
      <c r="CN36" s="18">
        <f>VLOOKUP($CK36&amp;"_"&amp;$AZ$5,データシート1!$A:$BT,MATCH("ab_家庭",データシート1!$A$1:$BT$1,0),0)</f>
        <v>42346</v>
      </c>
      <c r="CO36" s="223">
        <f t="shared" si="15"/>
        <v>0.10525197185094223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42205</v>
      </c>
      <c r="AY37" s="18" t="str">
        <f>IF(IFERROR(比較地域マスタ!$Z30,"")=0,"",IFERROR(比較地域マスタ!$Z30,""))</f>
        <v>大村市</v>
      </c>
      <c r="BC37" s="844" t="str">
        <f t="shared" si="0"/>
        <v>42205</v>
      </c>
      <c r="BD37" s="1031" t="str">
        <f t="shared" si="2"/>
        <v>大村市</v>
      </c>
      <c r="BE37" s="34">
        <f>VLOOKUP($BC37&amp;"_"&amp;$AZ$7,データシート1!$A:$BT,MATCH("cb_"&amp;BE$12,データシート1!$A$1:$BT$1,0),0)</f>
        <v>29368.223000000071</v>
      </c>
      <c r="BF37" s="34">
        <f>VLOOKUP($BC37&amp;"_"&amp;$AZ$7,データシート1!$A:$BT,MATCH("cb_"&amp;BF$12,データシート1!$A$1:$BT$1,0),0)</f>
        <v>96317.979999999967</v>
      </c>
      <c r="BG37" s="34">
        <f>VLOOKUP($BC37&amp;"_"&amp;$AZ$7,データシート1!$A:$BT,MATCH("cb_"&amp;BG$12,データシート1!$A$1:$BT$1,0),0)</f>
        <v>0</v>
      </c>
      <c r="BH37" s="34">
        <f>VLOOKUP($BC37&amp;"_"&amp;$AZ$7,データシート1!$A:$BT,MATCH("cb_"&amp;BH$12,データシート1!$A$1:$BT$1,0),0)</f>
        <v>49.9</v>
      </c>
      <c r="BI37" s="34">
        <f>VLOOKUP($BC37&amp;"_"&amp;$AZ$7,データシート1!$A:$BT,MATCH("cb_"&amp;BI$12,データシート1!$A$1:$BT$1,0),0)</f>
        <v>0</v>
      </c>
      <c r="BJ37" s="34">
        <f>VLOOKUP($BC37&amp;"_"&amp;$AZ$7,データシート1!$A:$BT,MATCH("cb_"&amp;BJ$12,データシート1!$A$1:$BT$1,0),0)</f>
        <v>250</v>
      </c>
      <c r="BK37" s="34">
        <f t="shared" si="3"/>
        <v>125986.10300000003</v>
      </c>
      <c r="BL37" s="36"/>
      <c r="BM37" s="844" t="str">
        <f t="shared" si="4"/>
        <v>42205</v>
      </c>
      <c r="BN37" s="1031" t="str">
        <f t="shared" si="5"/>
        <v>大村市</v>
      </c>
      <c r="BO37" s="34">
        <f>BE37*VLOOKUP(BO$12,別紙!$B$4:$E$10,MATCH("設備利用率",別紙!$B$4:$E$4,0),0)/100*8760/10^3</f>
        <v>35245.391786760083</v>
      </c>
      <c r="BP37" s="34">
        <f>BF37*VLOOKUP(BP$12,別紙!$B$4:$E$10,MATCH("設備利用率",別紙!$B$4:$E$4,0),0)/100*8760/10^3</f>
        <v>127405.57122479995</v>
      </c>
      <c r="BQ37" s="34">
        <f>BG37*VLOOKUP(BQ$12,別紙!$B$4:$E$10,MATCH("設備利用率",別紙!$B$4:$E$4,0),0)/100*8760/10^3</f>
        <v>0</v>
      </c>
      <c r="BR37" s="34">
        <f>BH37*VLOOKUP(BR$12,別紙!$B$4:$E$10,MATCH("設備利用率",別紙!$B$4:$E$4,0),0)/100*8760/10^3</f>
        <v>262.27440000000001</v>
      </c>
      <c r="BS37" s="34">
        <f>BI37*VLOOKUP(BS$12,別紙!$B$4:$E$10,MATCH("設備利用率",別紙!$B$4:$E$4,0),0)/100*8760/10^3</f>
        <v>0</v>
      </c>
      <c r="BT37" s="34">
        <f>BJ37*VLOOKUP(BT$12,別紙!$B$4:$E$10,MATCH("設備利用率",別紙!$B$4:$E$4,0),0)/100*8760/10^3</f>
        <v>1752</v>
      </c>
      <c r="BU37" s="34">
        <f t="shared" si="6"/>
        <v>164665.23741156003</v>
      </c>
      <c r="BV37" s="36"/>
      <c r="BW37" s="33" t="str">
        <f t="shared" si="7"/>
        <v>42205</v>
      </c>
      <c r="BX37" s="33" t="str">
        <f t="shared" si="8"/>
        <v>大村市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590645.89758281934</v>
      </c>
      <c r="BZ37" s="36"/>
      <c r="CA37" s="33" t="str">
        <f t="shared" si="9"/>
        <v>42205</v>
      </c>
      <c r="CB37" s="33" t="str">
        <f t="shared" si="10"/>
        <v>大村市</v>
      </c>
      <c r="CC37" s="223">
        <f t="shared" si="11"/>
        <v>5.9672626070882064E-2</v>
      </c>
      <c r="CD37" s="223">
        <f t="shared" si="16"/>
        <v>0.21570550434058566</v>
      </c>
      <c r="CE37" s="223">
        <f t="shared" si="17"/>
        <v>0</v>
      </c>
      <c r="CF37" s="223">
        <f t="shared" si="18"/>
        <v>4.4404676486087735E-4</v>
      </c>
      <c r="CG37" s="223">
        <f t="shared" si="19"/>
        <v>0</v>
      </c>
      <c r="CH37" s="223">
        <f t="shared" si="20"/>
        <v>2.9662442542476774E-3</v>
      </c>
      <c r="CI37" s="223">
        <f t="shared" si="12"/>
        <v>0.27878842143057625</v>
      </c>
      <c r="CK37" s="18" t="str">
        <f t="shared" si="13"/>
        <v>42205</v>
      </c>
      <c r="CL37" s="18" t="str">
        <f t="shared" si="14"/>
        <v>大村市</v>
      </c>
      <c r="CM37" s="18">
        <f>VLOOKUP($CK37&amp;"_"&amp;$AZ$7,データシート1!$A:$BT,MATCH("ca_太陽光発電（10kW未満）",データシート1!$A$1:$BT$1,0),0)</f>
        <v>5926</v>
      </c>
      <c r="CN37" s="18">
        <f>VLOOKUP($CK37&amp;"_"&amp;$AZ$5,データシート1!$A:$BT,MATCH("ab_家庭",データシート1!$A$1:$BT$1,0),0)</f>
        <v>45493</v>
      </c>
      <c r="CO37" s="223">
        <f t="shared" si="15"/>
        <v>0.13026179851845338</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01224</v>
      </c>
      <c r="AY38" s="18" t="str">
        <f>IF(IFERROR(比較地域マスタ!$Z31,"")=0,"",IFERROR(比較地域マスタ!$Z31,""))</f>
        <v>千歳市</v>
      </c>
      <c r="BC38" s="844" t="str">
        <f t="shared" si="0"/>
        <v>01224</v>
      </c>
      <c r="BD38" s="1031" t="str">
        <f t="shared" si="2"/>
        <v>千歳市</v>
      </c>
      <c r="BE38" s="34">
        <f>VLOOKUP($BC38&amp;"_"&amp;$AZ$7,データシート1!$A:$BT,MATCH("cb_"&amp;BE$12,データシート1!$A$1:$BT$1,0),0)</f>
        <v>5369.9010000000071</v>
      </c>
      <c r="BF38" s="34">
        <f>VLOOKUP($BC38&amp;"_"&amp;$AZ$7,データシート1!$A:$BT,MATCH("cb_"&amp;BF$12,データシート1!$A$1:$BT$1,0),0)</f>
        <v>70535.500000000015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28.5</v>
      </c>
      <c r="BK38" s="34">
        <f t="shared" si="3"/>
        <v>75933.901000000027</v>
      </c>
      <c r="BL38" s="36"/>
      <c r="BM38" s="844" t="str">
        <f t="shared" si="4"/>
        <v>01224</v>
      </c>
      <c r="BN38" s="1031" t="str">
        <f t="shared" si="5"/>
        <v>千歳市</v>
      </c>
      <c r="BO38" s="34">
        <f>BE38*VLOOKUP(BO$12,別紙!$B$4:$E$10,MATCH("設備利用率",別紙!$B$4:$E$4,0),0)/100*8760/10^3</f>
        <v>6444.5255881200083</v>
      </c>
      <c r="BP38" s="34">
        <f>BF38*VLOOKUP(BP$12,別紙!$B$4:$E$10,MATCH("設備利用率",別紙!$B$4:$E$4,0),0)/100*8760/10^3</f>
        <v>93301.537980000023</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199.72800000000001</v>
      </c>
      <c r="BU38" s="34">
        <f t="shared" si="6"/>
        <v>99945.791568120039</v>
      </c>
      <c r="BV38" s="36"/>
      <c r="BW38" s="33" t="str">
        <f t="shared" si="7"/>
        <v>01224</v>
      </c>
      <c r="BX38" s="33" t="str">
        <f t="shared" si="8"/>
        <v>千歳市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701507.24928239838</v>
      </c>
      <c r="BZ38" s="36"/>
      <c r="CA38" s="33" t="str">
        <f t="shared" si="9"/>
        <v>01224</v>
      </c>
      <c r="CB38" s="33" t="str">
        <f t="shared" si="10"/>
        <v>千歳市</v>
      </c>
      <c r="CC38" s="223">
        <f t="shared" si="11"/>
        <v>9.186684235569037E-3</v>
      </c>
      <c r="CD38" s="223">
        <f t="shared" si="16"/>
        <v>0.13300153074033397</v>
      </c>
      <c r="CE38" s="223">
        <f t="shared" si="17"/>
        <v>0</v>
      </c>
      <c r="CF38" s="223">
        <f t="shared" si="18"/>
        <v>0</v>
      </c>
      <c r="CG38" s="223">
        <f t="shared" si="19"/>
        <v>0</v>
      </c>
      <c r="CH38" s="223">
        <f t="shared" si="20"/>
        <v>2.8471266719525749E-4</v>
      </c>
      <c r="CI38" s="223">
        <f t="shared" si="12"/>
        <v>0.14247292764309827</v>
      </c>
      <c r="CK38" s="18" t="str">
        <f t="shared" si="13"/>
        <v>01224</v>
      </c>
      <c r="CL38" s="18" t="str">
        <f t="shared" si="14"/>
        <v>千歳市</v>
      </c>
      <c r="CM38" s="18">
        <f>VLOOKUP($CK38&amp;"_"&amp;$AZ$7,データシート1!$A:$BT,MATCH("ca_太陽光発電（10kW未満）",データシート1!$A$1:$BT$1,0),0)</f>
        <v>1134</v>
      </c>
      <c r="CN38" s="18">
        <f>VLOOKUP($CK38&amp;"_"&amp;$AZ$5,データシート1!$A:$BT,MATCH("ab_家庭",データシート1!$A$1:$BT$1,0),0)</f>
        <v>51563</v>
      </c>
      <c r="CO38" s="223">
        <f t="shared" si="15"/>
        <v>2.1992514011985338E-2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20217</v>
      </c>
      <c r="AY39" s="18" t="str">
        <f>IF(IFERROR(比較地域マスタ!$Z32,"")=0,"",IFERROR(比較地域マスタ!$Z32,""))</f>
        <v>佐久市</v>
      </c>
      <c r="BC39" s="844" t="str">
        <f t="shared" si="0"/>
        <v>20217</v>
      </c>
      <c r="BD39" s="1031" t="str">
        <f t="shared" si="2"/>
        <v>佐久市</v>
      </c>
      <c r="BE39" s="34">
        <f>VLOOKUP($BC39&amp;"_"&amp;$AZ$7,データシート1!$A:$BT,MATCH("cb_"&amp;BE$12,データシート1!$A$1:$BT$1,0),0)</f>
        <v>30638.400000000205</v>
      </c>
      <c r="BF39" s="34">
        <f>VLOOKUP($BC39&amp;"_"&amp;$AZ$7,データシート1!$A:$BT,MATCH("cb_"&amp;BF$12,データシート1!$A$1:$BT$1,0),0)</f>
        <v>108023.7999999998</v>
      </c>
      <c r="BG39" s="34">
        <f>VLOOKUP($BC39&amp;"_"&amp;$AZ$7,データシート1!$A:$BT,MATCH("cb_"&amp;BG$12,データシート1!$A$1:$BT$1,0),0)</f>
        <v>0</v>
      </c>
      <c r="BH39" s="34">
        <f>VLOOKUP($BC39&amp;"_"&amp;$AZ$7,データシート1!$A:$BT,MATCH("cb_"&amp;BH$12,データシート1!$A$1:$BT$1,0),0)</f>
        <v>638</v>
      </c>
      <c r="BI39" s="34">
        <f>VLOOKUP($BC39&amp;"_"&amp;$AZ$7,データシート1!$A:$BT,MATCH("cb_"&amp;BI$12,データシート1!$A$1:$BT$1,0),0)</f>
        <v>0</v>
      </c>
      <c r="BJ39" s="34">
        <f>VLOOKUP($BC39&amp;"_"&amp;$AZ$7,データシート1!$A:$BT,MATCH("cb_"&amp;BJ$12,データシート1!$A$1:$BT$1,0),0)</f>
        <v>1114.5820000000001</v>
      </c>
      <c r="BK39" s="34">
        <f t="shared" si="3"/>
        <v>140414.78200000001</v>
      </c>
      <c r="BL39" s="36"/>
      <c r="BM39" s="844" t="str">
        <f t="shared" si="4"/>
        <v>20217</v>
      </c>
      <c r="BN39" s="1031" t="str">
        <f t="shared" si="5"/>
        <v>佐久市</v>
      </c>
      <c r="BO39" s="34">
        <f>BE39*VLOOKUP(BO$12,別紙!$B$4:$E$10,MATCH("設備利用率",別紙!$B$4:$E$4,0),0)/100*8760/10^3</f>
        <v>36769.756608000251</v>
      </c>
      <c r="BP39" s="34">
        <f>BF39*VLOOKUP(BP$12,別紙!$B$4:$E$10,MATCH("設備利用率",別紙!$B$4:$E$4,0),0)/100*8760/10^3</f>
        <v>142889.56168799973</v>
      </c>
      <c r="BQ39" s="34">
        <f>BG39*VLOOKUP(BQ$12,別紙!$B$4:$E$10,MATCH("設備利用率",別紙!$B$4:$E$4,0),0)/100*8760/10^3</f>
        <v>0</v>
      </c>
      <c r="BR39" s="34">
        <f>BH39*VLOOKUP(BR$12,別紙!$B$4:$E$10,MATCH("設備利用率",別紙!$B$4:$E$4,0),0)/100*8760/10^3</f>
        <v>3353.328</v>
      </c>
      <c r="BS39" s="34">
        <f>BI39*VLOOKUP(BS$12,別紙!$B$4:$E$10,MATCH("設備利用率",別紙!$B$4:$E$4,0),0)/100*8760/10^3</f>
        <v>0</v>
      </c>
      <c r="BT39" s="34">
        <f>BJ39*VLOOKUP(BT$12,別紙!$B$4:$E$10,MATCH("設備利用率",別紙!$B$4:$E$4,0),0)/100*8760/10^3</f>
        <v>7810.9906560000018</v>
      </c>
      <c r="BU39" s="34">
        <f t="shared" si="6"/>
        <v>190823.636952</v>
      </c>
      <c r="BV39" s="36"/>
      <c r="BW39" s="33" t="str">
        <f t="shared" si="7"/>
        <v>20217</v>
      </c>
      <c r="BX39" s="33" t="str">
        <f t="shared" si="8"/>
        <v>佐久市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569925.69567063125</v>
      </c>
      <c r="BZ39" s="36"/>
      <c r="CA39" s="33" t="str">
        <f t="shared" si="9"/>
        <v>20217</v>
      </c>
      <c r="CB39" s="33" t="str">
        <f t="shared" si="10"/>
        <v>佐久市</v>
      </c>
      <c r="CC39" s="223">
        <f t="shared" si="11"/>
        <v>6.4516755231983886E-2</v>
      </c>
      <c r="CD39" s="223">
        <f t="shared" si="16"/>
        <v>0.25071612452893821</v>
      </c>
      <c r="CE39" s="223">
        <f t="shared" si="17"/>
        <v>0</v>
      </c>
      <c r="CF39" s="223">
        <f t="shared" si="18"/>
        <v>5.8837985819434595E-3</v>
      </c>
      <c r="CG39" s="223">
        <f t="shared" si="19"/>
        <v>0</v>
      </c>
      <c r="CH39" s="223">
        <f t="shared" si="20"/>
        <v>1.3705278978181206E-2</v>
      </c>
      <c r="CI39" s="223">
        <f t="shared" si="12"/>
        <v>0.3348219573210468</v>
      </c>
      <c r="CK39" s="18" t="str">
        <f t="shared" si="13"/>
        <v>20217</v>
      </c>
      <c r="CL39" s="18" t="str">
        <f t="shared" si="14"/>
        <v>佐久市</v>
      </c>
      <c r="CM39" s="18">
        <f>VLOOKUP($CK39&amp;"_"&amp;$AZ$7,データシート1!$A:$BT,MATCH("ca_太陽光発電（10kW未満）",データシート1!$A$1:$BT$1,0),0)</f>
        <v>6317</v>
      </c>
      <c r="CN39" s="18">
        <f>VLOOKUP($CK39&amp;"_"&amp;$AZ$5,データシート1!$A:$BT,MATCH("ab_家庭",データシート1!$A$1:$BT$1,0),0)</f>
        <v>43077</v>
      </c>
      <c r="CO39" s="223">
        <f t="shared" si="15"/>
        <v>0.1466443809921768</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40220</v>
      </c>
      <c r="AY40" s="18" t="str">
        <f>IF(IFERROR(比較地域マスタ!$Z33,"")=0,"",IFERROR(比較地域マスタ!$Z33,""))</f>
        <v>宗像市</v>
      </c>
      <c r="BC40" s="844" t="str">
        <f t="shared" si="0"/>
        <v>40220</v>
      </c>
      <c r="BD40" s="1031" t="str">
        <f t="shared" si="2"/>
        <v>宗像市</v>
      </c>
      <c r="BE40" s="34">
        <f>VLOOKUP($BC40&amp;"_"&amp;$AZ$7,データシート1!$A:$BT,MATCH("cb_"&amp;BE$12,データシート1!$A$1:$BT$1,0),0)</f>
        <v>21324.415999999947</v>
      </c>
      <c r="BF40" s="34">
        <f>VLOOKUP($BC40&amp;"_"&amp;$AZ$7,データシート1!$A:$BT,MATCH("cb_"&amp;BF$12,データシート1!$A$1:$BT$1,0),0)</f>
        <v>108753.60000000002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1152</v>
      </c>
      <c r="BK40" s="34">
        <f t="shared" si="3"/>
        <v>131230.01599999997</v>
      </c>
      <c r="BL40" s="36"/>
      <c r="BM40" s="844" t="str">
        <f t="shared" si="4"/>
        <v>40220</v>
      </c>
      <c r="BN40" s="1031" t="str">
        <f t="shared" si="5"/>
        <v>宗像市</v>
      </c>
      <c r="BO40" s="34">
        <f>BE40*VLOOKUP(BO$12,別紙!$B$4:$E$10,MATCH("設備利用率",別紙!$B$4:$E$4,0),0)/100*8760/10^3</f>
        <v>25591.858129919936</v>
      </c>
      <c r="BP40" s="34">
        <f>BF40*VLOOKUP(BP$12,別紙!$B$4:$E$10,MATCH("設備利用率",別紙!$B$4:$E$4,0),0)/100*8760/10^3</f>
        <v>143854.91193600005</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8073.2160000000003</v>
      </c>
      <c r="BU40" s="34">
        <f t="shared" si="6"/>
        <v>177519.98606591998</v>
      </c>
      <c r="BV40" s="36"/>
      <c r="BW40" s="33" t="str">
        <f t="shared" si="7"/>
        <v>40220</v>
      </c>
      <c r="BX40" s="33" t="str">
        <f t="shared" si="8"/>
        <v>宗像市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394425.07263452164</v>
      </c>
      <c r="BZ40" s="36"/>
      <c r="CA40" s="33" t="str">
        <f t="shared" si="9"/>
        <v>40220</v>
      </c>
      <c r="CB40" s="33" t="str">
        <f t="shared" si="10"/>
        <v>宗像市</v>
      </c>
      <c r="CC40" s="223">
        <f t="shared" si="11"/>
        <v>6.4883953646713566E-2</v>
      </c>
      <c r="CD40" s="223">
        <f t="shared" si="16"/>
        <v>0.36472050565937908</v>
      </c>
      <c r="CE40" s="223">
        <f t="shared" si="17"/>
        <v>0</v>
      </c>
      <c r="CF40" s="223">
        <f t="shared" si="18"/>
        <v>0</v>
      </c>
      <c r="CG40" s="223">
        <f t="shared" si="19"/>
        <v>0</v>
      </c>
      <c r="CH40" s="223">
        <f t="shared" si="20"/>
        <v>2.0468313401264746E-2</v>
      </c>
      <c r="CI40" s="223">
        <f t="shared" si="12"/>
        <v>0.45007277270735735</v>
      </c>
      <c r="CK40" s="18" t="str">
        <f t="shared" si="13"/>
        <v>40220</v>
      </c>
      <c r="CL40" s="18" t="str">
        <f t="shared" si="14"/>
        <v>宗像市</v>
      </c>
      <c r="CM40" s="18">
        <f>VLOOKUP($CK40&amp;"_"&amp;$AZ$7,データシート1!$A:$BT,MATCH("ca_太陽光発電（10kW未満）",データシート1!$A$1:$BT$1,0),0)</f>
        <v>4654</v>
      </c>
      <c r="CN40" s="18">
        <f>VLOOKUP($CK40&amp;"_"&amp;$AZ$5,データシート1!$A:$BT,MATCH("ab_家庭",データシート1!$A$1:$BT$1,0),0)</f>
        <v>44551</v>
      </c>
      <c r="CO40" s="223">
        <f t="shared" si="15"/>
        <v>0.10446454625036475</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12228</v>
      </c>
      <c r="AY41" s="18" t="str">
        <f>IF(IFERROR(比較地域マスタ!$Z34,"")=0,"",IFERROR(比較地域マスタ!$Z34,""))</f>
        <v>四街道市</v>
      </c>
      <c r="BC41" s="844" t="str">
        <f t="shared" si="0"/>
        <v>12228</v>
      </c>
      <c r="BD41" s="1031" t="str">
        <f t="shared" si="2"/>
        <v>四街道市</v>
      </c>
      <c r="BE41" s="34">
        <f>VLOOKUP($BC41&amp;"_"&amp;$AZ$7,データシート1!$A:$BT,MATCH("cb_"&amp;BE$12,データシート1!$A$1:$BT$1,0),0)</f>
        <v>15162.39999999994</v>
      </c>
      <c r="BF41" s="34">
        <f>VLOOKUP($BC41&amp;"_"&amp;$AZ$7,データシート1!$A:$BT,MATCH("cb_"&amp;BF$12,データシート1!$A$1:$BT$1,0),0)</f>
        <v>15264.600000000006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30426.999999999945</v>
      </c>
      <c r="BL41" s="36"/>
      <c r="BM41" s="844" t="str">
        <f t="shared" si="4"/>
        <v>12228</v>
      </c>
      <c r="BN41" s="1031" t="str">
        <f t="shared" si="5"/>
        <v>四街道市</v>
      </c>
      <c r="BO41" s="34">
        <f>BE41*VLOOKUP(BO$12,別紙!$B$4:$E$10,MATCH("設備利用率",別紙!$B$4:$E$4,0),0)/100*8760/10^3</f>
        <v>18196.699487999926</v>
      </c>
      <c r="BP41" s="34">
        <f>BF41*VLOOKUP(BP$12,別紙!$B$4:$E$10,MATCH("設備利用率",別紙!$B$4:$E$4,0),0)/100*8760/10^3</f>
        <v>20191.402296000007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38388.101783999933</v>
      </c>
      <c r="BV41" s="36"/>
      <c r="BW41" s="33" t="str">
        <f t="shared" si="7"/>
        <v>12228</v>
      </c>
      <c r="BX41" s="33" t="str">
        <f t="shared" si="8"/>
        <v>四街道市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400199.86983400071</v>
      </c>
      <c r="BZ41" s="36"/>
      <c r="CA41" s="33" t="str">
        <f t="shared" si="9"/>
        <v>12228</v>
      </c>
      <c r="CB41" s="33" t="str">
        <f t="shared" si="10"/>
        <v>四街道市</v>
      </c>
      <c r="CC41" s="223">
        <f t="shared" si="11"/>
        <v>4.5469029001802906E-2</v>
      </c>
      <c r="CD41" s="223">
        <f t="shared" si="16"/>
        <v>5.0453295510503836E-2</v>
      </c>
      <c r="CE41" s="223">
        <f t="shared" si="17"/>
        <v>0</v>
      </c>
      <c r="CF41" s="223">
        <f t="shared" si="18"/>
        <v>0</v>
      </c>
      <c r="CG41" s="223">
        <f t="shared" si="19"/>
        <v>0</v>
      </c>
      <c r="CH41" s="223">
        <f t="shared" si="20"/>
        <v>0</v>
      </c>
      <c r="CI41" s="223">
        <f t="shared" si="12"/>
        <v>9.5922324512306742E-2</v>
      </c>
      <c r="CK41" s="18" t="str">
        <f t="shared" si="13"/>
        <v>12228</v>
      </c>
      <c r="CL41" s="18" t="str">
        <f t="shared" si="14"/>
        <v>四街道市</v>
      </c>
      <c r="CM41" s="18">
        <f>VLOOKUP($CK41&amp;"_"&amp;$AZ$7,データシート1!$A:$BT,MATCH("ca_太陽光発電（10kW未満）",データシート1!$A$1:$BT$1,0),0)</f>
        <v>3544</v>
      </c>
      <c r="CN41" s="18">
        <f>VLOOKUP($CK41&amp;"_"&amp;$AZ$5,データシート1!$A:$BT,MATCH("ab_家庭",データシート1!$A$1:$BT$1,0),0)</f>
        <v>43346</v>
      </c>
      <c r="CO41" s="223">
        <f t="shared" si="15"/>
        <v>8.1760716098371239E-2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40609</v>
      </c>
      <c r="AY72" s="18" t="str">
        <f>IF(IFERROR(比較地域マスタ!$AE7,"")=0,"",IFERROR(比較地域マスタ!$AE7,""))</f>
        <v>赤村</v>
      </c>
      <c r="AZ72" s="16"/>
      <c r="BA72" s="22">
        <v>1</v>
      </c>
      <c r="BB72" s="22">
        <v>1</v>
      </c>
      <c r="BC72" s="18" t="str">
        <f>AX72</f>
        <v>40609</v>
      </c>
      <c r="BD72" s="18" t="str">
        <f>AY72</f>
        <v>赤村</v>
      </c>
      <c r="BE72" s="33">
        <f>VLOOKUP(BC72&amp;"_"&amp;$AZ$9,データシート3!A:AB,MATCH("ea_"&amp;"太陽光（建物系）"&amp;"_年間発電",データシート3!$A$1:$AB$1,0),0)/10^3+VLOOKUP(BC72&amp;"_"&amp;$AZ$9,データシート3!A:AB,MATCH("ea_"&amp;"太陽光（土地系）"&amp;"_年間発電",データシート3!$A$1:$AB$1,0),0)/10^3</f>
        <v>119518.75</v>
      </c>
      <c r="BF72" s="33">
        <f>VLOOKUP(BC72&amp;"_"&amp;$AZ$9,データシート3!A:AB,MATCH("ea_"&amp;"風力（陸上）"&amp;"_年間発電",データシート3!$A$1:$AB$1,0),0)/10^3</f>
        <v>43504.607000000011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163023.35700000002</v>
      </c>
      <c r="BJ72" s="33">
        <f>(VLOOKUP($BC72&amp;"_"&amp;$AZ$8,データシート3!$A:$AN,MATCH("da_合計",データシート3!$A$1:$AN$1,0),0))/10^3</f>
        <v>11300.210838736033</v>
      </c>
      <c r="BK72" s="33">
        <f t="shared" ref="BK72:BK103" si="21">BI72-BJ72</f>
        <v>151723.14616126398</v>
      </c>
      <c r="BL72" s="33">
        <f t="shared" ref="BL72:BL103" si="22">IF(BK72&gt;0,0,BK72)</f>
        <v>0</v>
      </c>
      <c r="BM72" s="33">
        <f t="shared" ref="BM72:BM103" si="23">IF(BK72&gt;0,BK72,0)</f>
        <v>151723.14616126398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40228</v>
      </c>
      <c r="AY73" s="18" t="str">
        <f>IF(IFERROR(比較地域マスタ!$AE8,"")=0,"",IFERROR(比較地域マスタ!$AE8,""))</f>
        <v>朝倉市</v>
      </c>
      <c r="AZ73" s="16"/>
      <c r="BA73" s="22">
        <v>2</v>
      </c>
      <c r="BB73" s="22">
        <v>1</v>
      </c>
      <c r="BC73" s="18" t="str">
        <f t="shared" ref="BC73:BC136" si="24">AX73</f>
        <v>40228</v>
      </c>
      <c r="BD73" s="18" t="str">
        <f t="shared" ref="BD73:BD136" si="25">AY73</f>
        <v>朝倉市</v>
      </c>
      <c r="BE73" s="33">
        <f>VLOOKUP(BC73&amp;"_"&amp;$AZ$9,データシート3!A:AB,MATCH("ea_"&amp;"太陽光（建物系）"&amp;"_年間発電",データシート3!$A$1:$AB$1,0),0)/10^3+VLOOKUP(BC73&amp;"_"&amp;$AZ$9,データシート3!A:AB,MATCH("ea_"&amp;"太陽光（土地系）"&amp;"_年間発電",データシート3!$A$1:$AB$1,0),0)/10^3</f>
        <v>1347948.392</v>
      </c>
      <c r="BF73" s="33">
        <f>VLOOKUP(BC73&amp;"_"&amp;$AZ$9,データシート3!A:AB,MATCH("ea_"&amp;"風力（陸上）"&amp;"_年間発電",データシート3!$A$1:$AB$1,0),0)/10^3</f>
        <v>383377.08100000006</v>
      </c>
      <c r="BG73" s="33">
        <f>VLOOKUP(BC73&amp;"_"&amp;$AZ$9,データシート3!A:AB,MATCH("ea_"&amp;"中小水（河川）"&amp;"_年間発電",データシート3!$A$1:$AB$1,0),0)/10^3+VLOOKUP(BC73&amp;"_"&amp;$AZ$9,データシート3!A:AB,MATCH("ea_"&amp;"中小水（農業用水路）"&amp;"_年間発電",データシート3!$A$1:$AB$1,0),0)/10^3</f>
        <v>4551.268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2.698</v>
      </c>
      <c r="BI73" s="33">
        <f t="shared" ref="BI73:BI136" si="26">SUM(BE73:BH73)</f>
        <v>1735879.439</v>
      </c>
      <c r="BJ73" s="33">
        <f>(VLOOKUP($BC73&amp;"_"&amp;$AZ$8,データシート3!$A:$AN,MATCH("da_合計",データシート3!$A$1:$AN$1,0),0))/10^3</f>
        <v>500119.68136316532</v>
      </c>
      <c r="BK73" s="33">
        <f t="shared" si="21"/>
        <v>1235759.7576368346</v>
      </c>
      <c r="BL73" s="33">
        <f t="shared" si="22"/>
        <v>0</v>
      </c>
      <c r="BM73" s="33">
        <f t="shared" si="23"/>
        <v>1235759.7576368346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40381</v>
      </c>
      <c r="AY74" s="18" t="str">
        <f>IF(IFERROR(比較地域マスタ!$AE9,"")=0,"",IFERROR(比較地域マスタ!$AE9,""))</f>
        <v>芦屋町</v>
      </c>
      <c r="AZ74" s="16"/>
      <c r="BA74" s="22">
        <v>3</v>
      </c>
      <c r="BB74" s="22">
        <v>1</v>
      </c>
      <c r="BC74" s="18" t="str">
        <f t="shared" si="24"/>
        <v>40381</v>
      </c>
      <c r="BD74" s="18" t="str">
        <f t="shared" si="25"/>
        <v>芦屋町</v>
      </c>
      <c r="BE74" s="33">
        <f>VLOOKUP(BC74&amp;"_"&amp;$AZ$9,データシート3!A:AB,MATCH("ea_"&amp;"太陽光（建物系）"&amp;"_年間発電",データシート3!$A$1:$AB$1,0),0)/10^3+VLOOKUP(BC74&amp;"_"&amp;$AZ$9,データシート3!A:AB,MATCH("ea_"&amp;"太陽光（土地系）"&amp;"_年間発電",データシート3!$A$1:$AB$1,0),0)/10^3</f>
        <v>83163.897999999986</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83163.897999999986</v>
      </c>
      <c r="BJ74" s="33">
        <f>(VLOOKUP($BC74&amp;"_"&amp;$AZ$8,データシート3!$A:$AN,MATCH("da_合計",データシート3!$A$1:$AN$1,0),0))/10^3</f>
        <v>61545.947347055822</v>
      </c>
      <c r="BK74" s="33">
        <f t="shared" si="21"/>
        <v>21617.950652944164</v>
      </c>
      <c r="BL74" s="33">
        <f t="shared" si="22"/>
        <v>0</v>
      </c>
      <c r="BM74" s="33">
        <f t="shared" si="23"/>
        <v>21617.950652944164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40205</v>
      </c>
      <c r="AY75" s="18" t="str">
        <f>IF(IFERROR(比較地域マスタ!$AE10,"")=0,"",IFERROR(比較地域マスタ!$AE10,""))</f>
        <v>飯塚市</v>
      </c>
      <c r="AZ75" s="16"/>
      <c r="BA75" s="22">
        <v>4</v>
      </c>
      <c r="BB75" s="22">
        <v>1</v>
      </c>
      <c r="BC75" s="18" t="str">
        <f t="shared" si="24"/>
        <v>40205</v>
      </c>
      <c r="BD75" s="18" t="str">
        <f t="shared" si="25"/>
        <v>飯塚市</v>
      </c>
      <c r="BE75" s="33">
        <f>VLOOKUP(BC75&amp;"_"&amp;$AZ$9,データシート3!A:AB,MATCH("ea_"&amp;"太陽光（建物系）"&amp;"_年間発電",データシート3!$A$1:$AB$1,0),0)/10^3+VLOOKUP(BC75&amp;"_"&amp;$AZ$9,データシート3!A:AB,MATCH("ea_"&amp;"太陽光（土地系）"&amp;"_年間発電",データシート3!$A$1:$AB$1,0),0)/10^3</f>
        <v>1258261.8910000001</v>
      </c>
      <c r="BF75" s="33">
        <f>VLOOKUP(BC75&amp;"_"&amp;$AZ$9,データシート3!A:AB,MATCH("ea_"&amp;"風力（陸上）"&amp;"_年間発電",データシート3!$A$1:$AB$1,0),0)/10^3</f>
        <v>61442.135000000002</v>
      </c>
      <c r="BG75" s="33">
        <f>VLOOKUP(BC75&amp;"_"&amp;$AZ$9,データシート3!A:AB,MATCH("ea_"&amp;"中小水（河川）"&amp;"_年間発電",データシート3!$A$1:$AB$1,0),0)/10^3+VLOOKUP(BC75&amp;"_"&amp;$AZ$9,データシート3!A:AB,MATCH("ea_"&amp;"中小水（農業用水路）"&amp;"_年間発電",データシート3!$A$1:$AB$1,0),0)/10^3</f>
        <v>1876.8810000000001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1321580.9070000001</v>
      </c>
      <c r="BJ75" s="33">
        <f>(VLOOKUP($BC75&amp;"_"&amp;$AZ$8,データシート3!$A:$AN,MATCH("da_合計",データシート3!$A$1:$AN$1,0),0))/10^3</f>
        <v>781455.86542987253</v>
      </c>
      <c r="BK75" s="33">
        <f t="shared" si="21"/>
        <v>540125.04157012759</v>
      </c>
      <c r="BL75" s="33">
        <f t="shared" si="22"/>
        <v>0</v>
      </c>
      <c r="BM75" s="33">
        <f t="shared" si="23"/>
        <v>540125.04157012759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40230</v>
      </c>
      <c r="AY76" s="18" t="str">
        <f>IF(IFERROR(比較地域マスタ!$AE11,"")=0,"",IFERROR(比較地域マスタ!$AE11,""))</f>
        <v>糸島市</v>
      </c>
      <c r="AZ76" s="16"/>
      <c r="BA76" s="22">
        <v>5</v>
      </c>
      <c r="BB76" s="22">
        <v>1</v>
      </c>
      <c r="BC76" s="18" t="str">
        <f t="shared" si="24"/>
        <v>40230</v>
      </c>
      <c r="BD76" s="18" t="str">
        <f t="shared" si="25"/>
        <v>糸島市</v>
      </c>
      <c r="BE76" s="33">
        <f>VLOOKUP(BC76&amp;"_"&amp;$AZ$9,データシート3!A:AB,MATCH("ea_"&amp;"太陽光（建物系）"&amp;"_年間発電",データシート3!$A$1:$AB$1,0),0)/10^3+VLOOKUP(BC76&amp;"_"&amp;$AZ$9,データシート3!A:AB,MATCH("ea_"&amp;"太陽光（土地系）"&amp;"_年間発電",データシート3!$A$1:$AB$1,0),0)/10^3</f>
        <v>1645518.2719999999</v>
      </c>
      <c r="BF76" s="33">
        <f>VLOOKUP(BC76&amp;"_"&amp;$AZ$9,データシート3!A:AB,MATCH("ea_"&amp;"風力（陸上）"&amp;"_年間発電",データシート3!$A$1:$AB$1,0),0)/10^3</f>
        <v>182139.38500000001</v>
      </c>
      <c r="BG76" s="33">
        <f>VLOOKUP(BC76&amp;"_"&amp;$AZ$9,データシート3!A:AB,MATCH("ea_"&amp;"中小水（河川）"&amp;"_年間発電",データシート3!$A$1:$AB$1,0),0)/10^3+VLOOKUP(BC76&amp;"_"&amp;$AZ$9,データシート3!A:AB,MATCH("ea_"&amp;"中小水（農業用水路）"&amp;"_年間発電",データシート3!$A$1:$AB$1,0),0)/10^3</f>
        <v>13765.064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1841422.7209999999</v>
      </c>
      <c r="BJ76" s="33">
        <f>(VLOOKUP($BC76&amp;"_"&amp;$AZ$8,データシート3!$A:$AN,MATCH("da_合計",データシート3!$A$1:$AN$1,0),0))/10^3</f>
        <v>418805.64889236377</v>
      </c>
      <c r="BK76" s="33">
        <f t="shared" si="21"/>
        <v>1422617.0721076361</v>
      </c>
      <c r="BL76" s="33">
        <f t="shared" si="22"/>
        <v>0</v>
      </c>
      <c r="BM76" s="33">
        <f t="shared" si="23"/>
        <v>1422617.0721076361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40604</v>
      </c>
      <c r="AY77" s="18" t="str">
        <f>IF(IFERROR(比較地域マスタ!$AE12,"")=0,"",IFERROR(比較地域マスタ!$AE12,""))</f>
        <v>糸田町</v>
      </c>
      <c r="AZ77" s="16"/>
      <c r="BA77" s="22">
        <v>6</v>
      </c>
      <c r="BB77" s="22">
        <v>1</v>
      </c>
      <c r="BC77" s="18" t="str">
        <f t="shared" si="24"/>
        <v>40604</v>
      </c>
      <c r="BD77" s="18" t="str">
        <f t="shared" si="25"/>
        <v>糸田町</v>
      </c>
      <c r="BE77" s="33">
        <f>VLOOKUP(BC77&amp;"_"&amp;$AZ$9,データシート3!A:AB,MATCH("ea_"&amp;"太陽光（建物系）"&amp;"_年間発電",データシート3!$A$1:$AB$1,0),0)/10^3+VLOOKUP(BC77&amp;"_"&amp;$AZ$9,データシート3!A:AB,MATCH("ea_"&amp;"太陽光（土地系）"&amp;"_年間発電",データシート3!$A$1:$AB$1,0),0)/10^3</f>
        <v>96233.524999999994</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96233.524999999994</v>
      </c>
      <c r="BJ77" s="33">
        <f>(VLOOKUP($BC77&amp;"_"&amp;$AZ$8,データシート3!$A:$AN,MATCH("da_合計",データシート3!$A$1:$AN$1,0),0))/10^3</f>
        <v>30171.348651596909</v>
      </c>
      <c r="BK77" s="33">
        <f t="shared" si="21"/>
        <v>66062.176348403082</v>
      </c>
      <c r="BL77" s="33">
        <f t="shared" si="22"/>
        <v>0</v>
      </c>
      <c r="BM77" s="33">
        <f t="shared" si="23"/>
        <v>66062.176348403082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40225</v>
      </c>
      <c r="AY78" s="18" t="str">
        <f>IF(IFERROR(比較地域マスタ!$AE13,"")=0,"",IFERROR(比較地域マスタ!$AE13,""))</f>
        <v>うきは市</v>
      </c>
      <c r="AZ78" s="16"/>
      <c r="BA78" s="22">
        <v>7</v>
      </c>
      <c r="BB78" s="22">
        <v>1</v>
      </c>
      <c r="BC78" s="18" t="str">
        <f t="shared" si="24"/>
        <v>40225</v>
      </c>
      <c r="BD78" s="18" t="str">
        <f t="shared" si="25"/>
        <v>うきは市</v>
      </c>
      <c r="BE78" s="33">
        <f>VLOOKUP(BC78&amp;"_"&amp;$AZ$9,データシート3!A:AB,MATCH("ea_"&amp;"太陽光（建物系）"&amp;"_年間発電",データシート3!$A$1:$AB$1,0),0)/10^3+VLOOKUP(BC78&amp;"_"&amp;$AZ$9,データシート3!A:AB,MATCH("ea_"&amp;"太陽光（土地系）"&amp;"_年間発電",データシート3!$A$1:$AB$1,0),0)/10^3</f>
        <v>664859.81700000004</v>
      </c>
      <c r="BF78" s="33">
        <f>VLOOKUP(BC78&amp;"_"&amp;$AZ$9,データシート3!A:AB,MATCH("ea_"&amp;"風力（陸上）"&amp;"_年間発電",データシート3!$A$1:$AB$1,0),0)/10^3</f>
        <v>43040.953000000001</v>
      </c>
      <c r="BG78" s="33">
        <f>VLOOKUP(BC78&amp;"_"&amp;$AZ$9,データシート3!A:AB,MATCH("ea_"&amp;"中小水（河川）"&amp;"_年間発電",データシート3!$A$1:$AB$1,0),0)/10^3+VLOOKUP(BC78&amp;"_"&amp;$AZ$9,データシート3!A:AB,MATCH("ea_"&amp;"中小水（農業用水路）"&amp;"_年間発電",データシート3!$A$1:$AB$1,0),0)/10^3</f>
        <v>5599.9860000000008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713500.75600000005</v>
      </c>
      <c r="BJ78" s="33">
        <f>(VLOOKUP($BC78&amp;"_"&amp;$AZ$8,データシート3!$A:$AN,MATCH("da_合計",データシート3!$A$1:$AN$1,0),0))/10^3</f>
        <v>158752.62718838837</v>
      </c>
      <c r="BK78" s="33">
        <f t="shared" si="21"/>
        <v>554748.12881161168</v>
      </c>
      <c r="BL78" s="33">
        <f t="shared" si="22"/>
        <v>0</v>
      </c>
      <c r="BM78" s="33">
        <f t="shared" si="23"/>
        <v>554748.12881161168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40341</v>
      </c>
      <c r="AY79" s="18" t="str">
        <f>IF(IFERROR(比較地域マスタ!$AE14,"")=0,"",IFERROR(比較地域マスタ!$AE14,""))</f>
        <v>宇美町</v>
      </c>
      <c r="AZ79" s="16"/>
      <c r="BA79" s="22">
        <v>8</v>
      </c>
      <c r="BB79" s="22">
        <v>1</v>
      </c>
      <c r="BC79" s="18" t="str">
        <f t="shared" si="24"/>
        <v>40341</v>
      </c>
      <c r="BD79" s="18" t="str">
        <f t="shared" si="25"/>
        <v>宇美町</v>
      </c>
      <c r="BE79" s="33">
        <f>VLOOKUP(BC79&amp;"_"&amp;$AZ$9,データシート3!A:AB,MATCH("ea_"&amp;"太陽光（建物系）"&amp;"_年間発電",データシート3!$A$1:$AB$1,0),0)/10^3+VLOOKUP(BC79&amp;"_"&amp;$AZ$9,データシート3!A:AB,MATCH("ea_"&amp;"太陽光（土地系）"&amp;"_年間発電",データシート3!$A$1:$AB$1,0),0)/10^3</f>
        <v>174437.09100000001</v>
      </c>
      <c r="BF79" s="33">
        <f>VLOOKUP(BC79&amp;"_"&amp;$AZ$9,データシート3!A:AB,MATCH("ea_"&amp;"風力（陸上）"&amp;"_年間発電",データシート3!$A$1:$AB$1,0),0)/10^3</f>
        <v>76098.229000000007</v>
      </c>
      <c r="BG79" s="33">
        <f>VLOOKUP(BC79&amp;"_"&amp;$AZ$9,データシート3!A:AB,MATCH("ea_"&amp;"中小水（河川）"&amp;"_年間発電",データシート3!$A$1:$AB$1,0),0)/10^3+VLOOKUP(BC79&amp;"_"&amp;$AZ$9,データシート3!A:AB,MATCH("ea_"&amp;"中小水（農業用水路）"&amp;"_年間発電",データシート3!$A$1:$AB$1,0),0)/10^3</f>
        <v>369.61599999999999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250904.93600000002</v>
      </c>
      <c r="BJ79" s="33">
        <f>(VLOOKUP($BC79&amp;"_"&amp;$AZ$8,データシート3!$A:$AN,MATCH("da_合計",データシート3!$A$1:$AN$1,0),0))/10^3</f>
        <v>196009.78072684933</v>
      </c>
      <c r="BK79" s="33">
        <f t="shared" si="21"/>
        <v>54895.155273150682</v>
      </c>
      <c r="BL79" s="33">
        <f>IF(BK79&gt;0,0,BK79)</f>
        <v>0</v>
      </c>
      <c r="BM79" s="33">
        <f>IF(BK79&gt;0,BK79,0)</f>
        <v>54895.155273150682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40212</v>
      </c>
      <c r="AY80" s="18" t="str">
        <f>IF(IFERROR(比較地域マスタ!$AE15,"")=0,"",IFERROR(比較地域マスタ!$AE15,""))</f>
        <v>大川市</v>
      </c>
      <c r="AZ80" s="16"/>
      <c r="BA80" s="22">
        <v>9</v>
      </c>
      <c r="BB80" s="22">
        <v>1</v>
      </c>
      <c r="BC80" s="18" t="str">
        <f t="shared" si="24"/>
        <v>40212</v>
      </c>
      <c r="BD80" s="18" t="str">
        <f t="shared" si="25"/>
        <v>大川市</v>
      </c>
      <c r="BE80" s="33">
        <f>VLOOKUP(BC80&amp;"_"&amp;$AZ$9,データシート3!A:AB,MATCH("ea_"&amp;"太陽光（建物系）"&amp;"_年間発電",データシート3!$A$1:$AB$1,0),0)/10^3+VLOOKUP(BC80&amp;"_"&amp;$AZ$9,データシート3!A:AB,MATCH("ea_"&amp;"太陽光（土地系）"&amp;"_年間発電",データシート3!$A$1:$AB$1,0),0)/10^3</f>
        <v>349558.90899999999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349558.90899999999</v>
      </c>
      <c r="BJ80" s="33">
        <f>(VLOOKUP($BC80&amp;"_"&amp;$AZ$8,データシート3!$A:$AN,MATCH("da_合計",データシート3!$A$1:$AN$1,0),0))/10^3</f>
        <v>189300.59579906039</v>
      </c>
      <c r="BK80" s="33">
        <f t="shared" si="21"/>
        <v>160258.31320093959</v>
      </c>
      <c r="BL80" s="33">
        <f t="shared" si="22"/>
        <v>0</v>
      </c>
      <c r="BM80" s="33">
        <f t="shared" si="23"/>
        <v>160258.31320093959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40522</v>
      </c>
      <c r="AY81" s="18" t="str">
        <f>IF(IFERROR(比較地域マスタ!$AE16,"")=0,"",IFERROR(比較地域マスタ!$AE16,""))</f>
        <v>大木町</v>
      </c>
      <c r="AZ81" s="16"/>
      <c r="BA81" s="22">
        <v>10</v>
      </c>
      <c r="BB81" s="22">
        <v>1</v>
      </c>
      <c r="BC81" s="18" t="str">
        <f t="shared" si="24"/>
        <v>40522</v>
      </c>
      <c r="BD81" s="18" t="str">
        <f t="shared" si="25"/>
        <v>大木町</v>
      </c>
      <c r="BE81" s="33">
        <f>VLOOKUP(BC81&amp;"_"&amp;$AZ$9,データシート3!A:AB,MATCH("ea_"&amp;"太陽光（建物系）"&amp;"_年間発電",データシート3!$A$1:$AB$1,0),0)/10^3+VLOOKUP(BC81&amp;"_"&amp;$AZ$9,データシート3!A:AB,MATCH("ea_"&amp;"太陽光（土地系）"&amp;"_年間発電",データシート3!$A$1:$AB$1,0),0)/10^3</f>
        <v>169751.24299999999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169751.24299999999</v>
      </c>
      <c r="BJ81" s="33">
        <f>(VLOOKUP($BC81&amp;"_"&amp;$AZ$8,データシート3!$A:$AN,MATCH("da_合計",データシート3!$A$1:$AN$1,0),0))/10^3</f>
        <v>56260.747406991213</v>
      </c>
      <c r="BK81" s="33">
        <f t="shared" si="21"/>
        <v>113490.49559300877</v>
      </c>
      <c r="BL81" s="33">
        <f t="shared" si="22"/>
        <v>0</v>
      </c>
      <c r="BM81" s="33">
        <f t="shared" si="23"/>
        <v>113490.49559300877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40608</v>
      </c>
      <c r="AY82" s="18" t="str">
        <f>IF(IFERROR(比較地域マスタ!$AE17,"")=0,"",IFERROR(比較地域マスタ!$AE17,""))</f>
        <v>大任町</v>
      </c>
      <c r="AZ82" s="16"/>
      <c r="BA82" s="22">
        <v>11</v>
      </c>
      <c r="BB82" s="22">
        <v>1</v>
      </c>
      <c r="BC82" s="18" t="str">
        <f t="shared" si="24"/>
        <v>40608</v>
      </c>
      <c r="BD82" s="18" t="str">
        <f t="shared" si="25"/>
        <v>大任町</v>
      </c>
      <c r="BE82" s="33">
        <f>VLOOKUP(BC82&amp;"_"&amp;$AZ$9,データシート3!A:AB,MATCH("ea_"&amp;"太陽光（建物系）"&amp;"_年間発電",データシート3!$A$1:$AB$1,0),0)/10^3+VLOOKUP(BC82&amp;"_"&amp;$AZ$9,データシート3!A:AB,MATCH("ea_"&amp;"太陽光（土地系）"&amp;"_年間発電",データシート3!$A$1:$AB$1,0),0)/10^3</f>
        <v>117517.36800000002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117517.36800000002</v>
      </c>
      <c r="BJ82" s="33">
        <f>(VLOOKUP($BC82&amp;"_"&amp;$AZ$8,データシート3!$A:$AN,MATCH("da_合計",データシート3!$A$1:$AN$1,0),0))/10^3</f>
        <v>23777.295478816548</v>
      </c>
      <c r="BK82" s="33">
        <f t="shared" si="21"/>
        <v>93740.072521183465</v>
      </c>
      <c r="BL82" s="33">
        <f t="shared" si="22"/>
        <v>0</v>
      </c>
      <c r="BM82" s="33">
        <f t="shared" si="23"/>
        <v>93740.072521183465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40219</v>
      </c>
      <c r="AY83" s="18" t="str">
        <f>IF(IFERROR(比較地域マスタ!$AE18,"")=0,"",IFERROR(比較地域マスタ!$AE18,""))</f>
        <v>大野城市</v>
      </c>
      <c r="AZ83" s="16"/>
      <c r="BA83" s="22">
        <v>12</v>
      </c>
      <c r="BB83" s="22">
        <v>1</v>
      </c>
      <c r="BC83" s="18" t="str">
        <f t="shared" si="24"/>
        <v>40219</v>
      </c>
      <c r="BD83" s="18" t="str">
        <f t="shared" si="25"/>
        <v>大野城市</v>
      </c>
      <c r="BE83" s="33">
        <f>VLOOKUP(BC83&amp;"_"&amp;$AZ$9,データシート3!A:AB,MATCH("ea_"&amp;"太陽光（建物系）"&amp;"_年間発電",データシート3!$A$1:$AB$1,0),0)/10^3+VLOOKUP(BC83&amp;"_"&amp;$AZ$9,データシート3!A:AB,MATCH("ea_"&amp;"太陽光（土地系）"&amp;"_年間発電",データシート3!$A$1:$AB$1,0),0)/10^3</f>
        <v>259863.201</v>
      </c>
      <c r="BF83" s="33">
        <f>VLOOKUP(BC83&amp;"_"&amp;$AZ$9,データシート3!A:AB,MATCH("ea_"&amp;"風力（陸上）"&amp;"_年間発電",データシート3!$A$1:$AB$1,0),0)/10^3</f>
        <v>13920.093000000003</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273783.29399999999</v>
      </c>
      <c r="BJ83" s="33">
        <f>(VLOOKUP($BC83&amp;"_"&amp;$AZ$8,データシート3!$A:$AN,MATCH("da_合計",データシート3!$A$1:$AN$1,0),0))/10^3</f>
        <v>447495.08084431587</v>
      </c>
      <c r="BK83" s="33">
        <f t="shared" si="21"/>
        <v>-173711.78684431588</v>
      </c>
      <c r="BL83" s="33">
        <f t="shared" si="22"/>
        <v>-173711.78684431588</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40202</v>
      </c>
      <c r="AY84" s="18" t="str">
        <f>IF(IFERROR(比較地域マスタ!$AE19,"")=0,"",IFERROR(比較地域マスタ!$AE19,""))</f>
        <v>大牟田市</v>
      </c>
      <c r="AZ84" s="16"/>
      <c r="BA84" s="22">
        <v>13</v>
      </c>
      <c r="BB84" s="22">
        <v>1</v>
      </c>
      <c r="BC84" s="18" t="str">
        <f t="shared" si="24"/>
        <v>40202</v>
      </c>
      <c r="BD84" s="18" t="str">
        <f t="shared" si="25"/>
        <v>大牟田市</v>
      </c>
      <c r="BE84" s="33">
        <f>VLOOKUP(BC84&amp;"_"&amp;$AZ$9,データシート3!A:AB,MATCH("ea_"&amp;"太陽光（建物系）"&amp;"_年間発電",データシート3!$A$1:$AB$1,0),0)/10^3+VLOOKUP(BC84&amp;"_"&amp;$AZ$9,データシート3!A:AB,MATCH("ea_"&amp;"太陽光（土地系）"&amp;"_年間発電",データシート3!$A$1:$AB$1,0),0)/10^3</f>
        <v>848607.54399999988</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848607.54399999988</v>
      </c>
      <c r="BJ84" s="33">
        <f>(VLOOKUP($BC84&amp;"_"&amp;$AZ$8,データシート3!$A:$AN,MATCH("da_合計",データシート3!$A$1:$AN$1,0),0))/10^3</f>
        <v>809732.6946076306</v>
      </c>
      <c r="BK84" s="33">
        <f t="shared" si="21"/>
        <v>38874.849392369273</v>
      </c>
      <c r="BL84" s="33">
        <f t="shared" si="22"/>
        <v>0</v>
      </c>
      <c r="BM84" s="33">
        <f t="shared" si="23"/>
        <v>38874.849392369273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40383</v>
      </c>
      <c r="AY85" s="18" t="str">
        <f>IF(IFERROR(比較地域マスタ!$AE20,"")=0,"",IFERROR(比較地域マスタ!$AE20,""))</f>
        <v>岡垣町</v>
      </c>
      <c r="AZ85" s="16"/>
      <c r="BA85" s="22">
        <v>14</v>
      </c>
      <c r="BB85" s="22">
        <v>1</v>
      </c>
      <c r="BC85" s="18" t="str">
        <f t="shared" si="24"/>
        <v>40383</v>
      </c>
      <c r="BD85" s="18" t="str">
        <f t="shared" si="25"/>
        <v>岡垣町</v>
      </c>
      <c r="BE85" s="33">
        <f>VLOOKUP(BC85&amp;"_"&amp;$AZ$9,データシート3!A:AB,MATCH("ea_"&amp;"太陽光（建物系）"&amp;"_年間発電",データシート3!$A$1:$AB$1,0),0)/10^3+VLOOKUP(BC85&amp;"_"&amp;$AZ$9,データシート3!A:AB,MATCH("ea_"&amp;"太陽光（土地系）"&amp;"_年間発電",データシート3!$A$1:$AB$1,0),0)/10^3</f>
        <v>313859.63500000001</v>
      </c>
      <c r="BF85" s="33">
        <f>VLOOKUP(BC85&amp;"_"&amp;$AZ$9,データシート3!A:AB,MATCH("ea_"&amp;"風力（陸上）"&amp;"_年間発電",データシート3!$A$1:$AB$1,0),0)/10^3</f>
        <v>10013.841000000002</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323873.47600000002</v>
      </c>
      <c r="BJ85" s="33">
        <f>(VLOOKUP($BC85&amp;"_"&amp;$AZ$8,データシート3!$A:$AN,MATCH("da_合計",データシート3!$A$1:$AN$1,0),0))/10^3</f>
        <v>122727.57187080375</v>
      </c>
      <c r="BK85" s="33">
        <f t="shared" si="21"/>
        <v>201145.90412919628</v>
      </c>
      <c r="BL85" s="33">
        <f t="shared" si="22"/>
        <v>0</v>
      </c>
      <c r="BM85" s="33">
        <f t="shared" si="23"/>
        <v>201145.90412919628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40216</v>
      </c>
      <c r="AY86" s="18" t="str">
        <f>IF(IFERROR(比較地域マスタ!$AE21,"")=0,"",IFERROR(比較地域マスタ!$AE21,""))</f>
        <v>小郡市</v>
      </c>
      <c r="AZ86" s="16"/>
      <c r="BA86" s="22">
        <v>15</v>
      </c>
      <c r="BB86" s="22">
        <v>1</v>
      </c>
      <c r="BC86" s="18" t="str">
        <f t="shared" si="24"/>
        <v>40216</v>
      </c>
      <c r="BD86" s="18" t="str">
        <f t="shared" si="25"/>
        <v>小郡市</v>
      </c>
      <c r="BE86" s="33">
        <f>VLOOKUP(BC86&amp;"_"&amp;$AZ$9,データシート3!A:AB,MATCH("ea_"&amp;"太陽光（建物系）"&amp;"_年間発電",データシート3!$A$1:$AB$1,0),0)/10^3+VLOOKUP(BC86&amp;"_"&amp;$AZ$9,データシート3!A:AB,MATCH("ea_"&amp;"太陽光（土地系）"&amp;"_年間発電",データシート3!$A$1:$AB$1,0),0)/10^3</f>
        <v>520870.20399999997</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520870.20399999997</v>
      </c>
      <c r="BJ86" s="33">
        <f>(VLOOKUP($BC86&amp;"_"&amp;$AZ$8,データシート3!$A:$AN,MATCH("da_合計",データシート3!$A$1:$AN$1,0),0))/10^3</f>
        <v>257614.28717526933</v>
      </c>
      <c r="BK86" s="33">
        <f t="shared" si="21"/>
        <v>263255.91682473064</v>
      </c>
      <c r="BL86" s="33">
        <f t="shared" si="22"/>
        <v>0</v>
      </c>
      <c r="BM86" s="33">
        <f t="shared" si="23"/>
        <v>263255.91682473064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40384</v>
      </c>
      <c r="AY87" s="18" t="str">
        <f>IF(IFERROR(比較地域マスタ!$AE22,"")=0,"",IFERROR(比較地域マスタ!$AE22,""))</f>
        <v>遠賀町</v>
      </c>
      <c r="AZ87" s="16"/>
      <c r="BA87" s="22">
        <v>16</v>
      </c>
      <c r="BB87" s="22">
        <v>1</v>
      </c>
      <c r="BC87" s="18" t="str">
        <f t="shared" si="24"/>
        <v>40384</v>
      </c>
      <c r="BD87" s="18" t="str">
        <f t="shared" si="25"/>
        <v>遠賀町</v>
      </c>
      <c r="BE87" s="33">
        <f>VLOOKUP(BC87&amp;"_"&amp;$AZ$9,データシート3!A:AB,MATCH("ea_"&amp;"太陽光（建物系）"&amp;"_年間発電",データシート3!$A$1:$AB$1,0),0)/10^3+VLOOKUP(BC87&amp;"_"&amp;$AZ$9,データシート3!A:AB,MATCH("ea_"&amp;"太陽光（土地系）"&amp;"_年間発電",データシート3!$A$1:$AB$1,0),0)/10^3</f>
        <v>335509.29200000002</v>
      </c>
      <c r="BF87" s="33">
        <f>VLOOKUP(BC87&amp;"_"&amp;$AZ$9,データシート3!A:AB,MATCH("ea_"&amp;"風力（陸上）"&amp;"_年間発電",データシート3!$A$1:$AB$1,0),0)/10^3</f>
        <v>190.52699999999996</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335699.81900000002</v>
      </c>
      <c r="BJ87" s="33">
        <f>(VLOOKUP($BC87&amp;"_"&amp;$AZ$8,データシート3!$A:$AN,MATCH("da_合計",データシート3!$A$1:$AN$1,0),0))/10^3</f>
        <v>102324.58542147293</v>
      </c>
      <c r="BK87" s="33">
        <f t="shared" si="21"/>
        <v>233375.23357852708</v>
      </c>
      <c r="BL87" s="33">
        <f t="shared" si="22"/>
        <v>0</v>
      </c>
      <c r="BM87" s="33">
        <f t="shared" si="23"/>
        <v>233375.23357852708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40218</v>
      </c>
      <c r="AY88" s="18" t="str">
        <f>IF(IFERROR(比較地域マスタ!$AE23,"")=0,"",IFERROR(比較地域マスタ!$AE23,""))</f>
        <v>春日市</v>
      </c>
      <c r="AZ88" s="16"/>
      <c r="BA88" s="22">
        <v>17</v>
      </c>
      <c r="BB88" s="22">
        <v>1</v>
      </c>
      <c r="BC88" s="18" t="str">
        <f t="shared" si="24"/>
        <v>40218</v>
      </c>
      <c r="BD88" s="18" t="str">
        <f t="shared" si="25"/>
        <v>春日市</v>
      </c>
      <c r="BE88" s="33">
        <f>VLOOKUP(BC88&amp;"_"&amp;$AZ$9,データシート3!A:AB,MATCH("ea_"&amp;"太陽光（建物系）"&amp;"_年間発電",データシート3!$A$1:$AB$1,0),0)/10^3+VLOOKUP(BC88&amp;"_"&amp;$AZ$9,データシート3!A:AB,MATCH("ea_"&amp;"太陽光（土地系）"&amp;"_年間発電",データシート3!$A$1:$AB$1,0),0)/10^3</f>
        <v>241848.92200000002</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241848.92200000002</v>
      </c>
      <c r="BJ88" s="33">
        <f>(VLOOKUP($BC88&amp;"_"&amp;$AZ$8,データシート3!$A:$AN,MATCH("da_合計",データシート3!$A$1:$AN$1,0),0))/10^3</f>
        <v>419186.68414799101</v>
      </c>
      <c r="BK88" s="33">
        <f t="shared" si="21"/>
        <v>-177337.76214799099</v>
      </c>
      <c r="BL88" s="33">
        <f t="shared" si="22"/>
        <v>-177337.76214799099</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40349</v>
      </c>
      <c r="AY89" s="18" t="str">
        <f>IF(IFERROR(比較地域マスタ!$AE24,"")=0,"",IFERROR(比較地域マスタ!$AE24,""))</f>
        <v>粕屋町</v>
      </c>
      <c r="AZ89" s="16"/>
      <c r="BA89" s="22">
        <v>18</v>
      </c>
      <c r="BB89" s="22">
        <v>1</v>
      </c>
      <c r="BC89" s="18" t="str">
        <f t="shared" si="24"/>
        <v>40349</v>
      </c>
      <c r="BD89" s="18" t="str">
        <f t="shared" si="25"/>
        <v>粕屋町</v>
      </c>
      <c r="BE89" s="33">
        <f>VLOOKUP(BC89&amp;"_"&amp;$AZ$9,データシート3!A:AB,MATCH("ea_"&amp;"太陽光（建物系）"&amp;"_年間発電",データシート3!$A$1:$AB$1,0),0)/10^3+VLOOKUP(BC89&amp;"_"&amp;$AZ$9,データシート3!A:AB,MATCH("ea_"&amp;"太陽光（土地系）"&amp;"_年間発電",データシート3!$A$1:$AB$1,0),0)/10^3</f>
        <v>232392.511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232392.511</v>
      </c>
      <c r="BJ89" s="33">
        <f>(VLOOKUP($BC89&amp;"_"&amp;$AZ$8,データシート3!$A:$AN,MATCH("da_合計",データシート3!$A$1:$AN$1,0),0))/10^3</f>
        <v>269235.4050025969</v>
      </c>
      <c r="BK89" s="33">
        <f t="shared" si="21"/>
        <v>-36842.894002596906</v>
      </c>
      <c r="BL89" s="33">
        <f t="shared" si="22"/>
        <v>-36842.894002596906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40227</v>
      </c>
      <c r="AY90" s="18" t="str">
        <f>IF(IFERROR(比較地域マスタ!$AE25,"")=0,"",IFERROR(比較地域マスタ!$AE25,""))</f>
        <v>嘉麻市</v>
      </c>
      <c r="AZ90" s="16"/>
      <c r="BA90" s="22">
        <v>19</v>
      </c>
      <c r="BB90" s="22">
        <v>1</v>
      </c>
      <c r="BC90" s="18" t="str">
        <f t="shared" si="24"/>
        <v>40227</v>
      </c>
      <c r="BD90" s="18" t="str">
        <f t="shared" si="25"/>
        <v>嘉麻市</v>
      </c>
      <c r="BE90" s="33">
        <f>VLOOKUP(BC90&amp;"_"&amp;$AZ$9,データシート3!A:AB,MATCH("ea_"&amp;"太陽光（建物系）"&amp;"_年間発電",データシート3!$A$1:$AB$1,0),0)/10^3+VLOOKUP(BC90&amp;"_"&amp;$AZ$9,データシート3!A:AB,MATCH("ea_"&amp;"太陽光（土地系）"&amp;"_年間発電",データシート3!$A$1:$AB$1,0),0)/10^3</f>
        <v>754939.47600000002</v>
      </c>
      <c r="BF90" s="33">
        <f>VLOOKUP(BC90&amp;"_"&amp;$AZ$9,データシート3!A:AB,MATCH("ea_"&amp;"風力（陸上）"&amp;"_年間発電",データシート3!$A$1:$AB$1,0),0)/10^3</f>
        <v>86992.294999999998</v>
      </c>
      <c r="BG90" s="33">
        <f>VLOOKUP(BC90&amp;"_"&amp;$AZ$9,データシート3!A:AB,MATCH("ea_"&amp;"中小水（河川）"&amp;"_年間発電",データシート3!$A$1:$AB$1,0),0)/10^3+VLOOKUP(BC90&amp;"_"&amp;$AZ$9,データシート3!A:AB,MATCH("ea_"&amp;"中小水（農業用水路）"&amp;"_年間発電",データシート3!$A$1:$AB$1,0),0)/10^3</f>
        <v>2858.64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844790.41100000008</v>
      </c>
      <c r="BJ90" s="33">
        <f>(VLOOKUP($BC90&amp;"_"&amp;$AZ$8,データシート3!$A:$AN,MATCH("da_合計",データシート3!$A$1:$AN$1,0),0))/10^3</f>
        <v>186394.59117272307</v>
      </c>
      <c r="BK90" s="33">
        <f t="shared" si="21"/>
        <v>658395.81982727698</v>
      </c>
      <c r="BL90" s="33">
        <f t="shared" si="22"/>
        <v>0</v>
      </c>
      <c r="BM90" s="33">
        <f t="shared" si="23"/>
        <v>658395.81982727698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40605</v>
      </c>
      <c r="AY91" s="18" t="str">
        <f>IF(IFERROR(比較地域マスタ!$AE26,"")=0,"",IFERROR(比較地域マスタ!$AE26,""))</f>
        <v>川崎町</v>
      </c>
      <c r="BA91" s="22">
        <v>20</v>
      </c>
      <c r="BB91" s="22">
        <v>1</v>
      </c>
      <c r="BC91" s="18" t="str">
        <f t="shared" si="24"/>
        <v>40605</v>
      </c>
      <c r="BD91" s="18" t="str">
        <f t="shared" si="25"/>
        <v>川崎町</v>
      </c>
      <c r="BE91" s="33">
        <f>VLOOKUP(BC91&amp;"_"&amp;$AZ$9,データシート3!A:AB,MATCH("ea_"&amp;"太陽光（建物系）"&amp;"_年間発電",データシート3!$A$1:$AB$1,0),0)/10^3+VLOOKUP(BC91&amp;"_"&amp;$AZ$9,データシート3!A:AB,MATCH("ea_"&amp;"太陽光（土地系）"&amp;"_年間発電",データシート3!$A$1:$AB$1,0),0)/10^3</f>
        <v>217276.77200000003</v>
      </c>
      <c r="BF91" s="33">
        <f>VLOOKUP(BC91&amp;"_"&amp;$AZ$9,データシート3!A:AB,MATCH("ea_"&amp;"風力（陸上）"&amp;"_年間発電",データシート3!$A$1:$AB$1,0),0)/10^3</f>
        <v>10131.58</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227408.35200000001</v>
      </c>
      <c r="BJ91" s="33">
        <f>(VLOOKUP($BC91&amp;"_"&amp;$AZ$8,データシート3!$A:$AN,MATCH("da_合計",データシート3!$A$1:$AN$1,0),0))/10^3</f>
        <v>72452.646016152517</v>
      </c>
      <c r="BK91" s="33">
        <f t="shared" si="21"/>
        <v>154955.7059838475</v>
      </c>
      <c r="BL91" s="33">
        <f t="shared" si="22"/>
        <v>0</v>
      </c>
      <c r="BM91" s="33">
        <f t="shared" si="23"/>
        <v>154955.7059838475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40601</v>
      </c>
      <c r="AY92" s="18" t="str">
        <f>IF(IFERROR(比較地域マスタ!$AE27,"")=0,"",IFERROR(比較地域マスタ!$AE27,""))</f>
        <v>香春町</v>
      </c>
      <c r="AZ92" s="16"/>
      <c r="BA92" s="22">
        <v>21</v>
      </c>
      <c r="BB92" s="22">
        <v>1</v>
      </c>
      <c r="BC92" s="18" t="str">
        <f t="shared" si="24"/>
        <v>40601</v>
      </c>
      <c r="BD92" s="18" t="str">
        <f t="shared" si="25"/>
        <v>香春町</v>
      </c>
      <c r="BE92" s="33">
        <f>VLOOKUP(BC92&amp;"_"&amp;$AZ$9,データシート3!A:AB,MATCH("ea_"&amp;"太陽光（建物系）"&amp;"_年間発電",データシート3!$A$1:$AB$1,0),0)/10^3+VLOOKUP(BC92&amp;"_"&amp;$AZ$9,データシート3!A:AB,MATCH("ea_"&amp;"太陽光（土地系）"&amp;"_年間発電",データシート3!$A$1:$AB$1,0),0)/10^3</f>
        <v>183087.38399999999</v>
      </c>
      <c r="BF92" s="33">
        <f>VLOOKUP(BC92&amp;"_"&amp;$AZ$9,データシート3!A:AB,MATCH("ea_"&amp;"風力（陸上）"&amp;"_年間発電",データシート3!$A$1:$AB$1,0),0)/10^3</f>
        <v>42834.512000000002</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225921.89600000001</v>
      </c>
      <c r="BJ92" s="33">
        <f>(VLOOKUP($BC92&amp;"_"&amp;$AZ$8,データシート3!$A:$AN,MATCH("da_合計",データシート3!$A$1:$AN$1,0),0))/10^3</f>
        <v>48266.609864422382</v>
      </c>
      <c r="BK92" s="33">
        <f>BI92-BJ92</f>
        <v>177655.28613557763</v>
      </c>
      <c r="BL92" s="33">
        <f t="shared" si="22"/>
        <v>0</v>
      </c>
      <c r="BM92" s="33">
        <f t="shared" si="23"/>
        <v>177655.28613557763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40621</v>
      </c>
      <c r="AY93" s="18" t="str">
        <f>IF(IFERROR(比較地域マスタ!$AE28,"")=0,"",IFERROR(比較地域マスタ!$AE28,""))</f>
        <v>苅田町</v>
      </c>
      <c r="AZ93" s="16"/>
      <c r="BA93" s="22">
        <v>22</v>
      </c>
      <c r="BB93" s="22">
        <v>1</v>
      </c>
      <c r="BC93" s="18" t="str">
        <f t="shared" si="24"/>
        <v>40621</v>
      </c>
      <c r="BD93" s="18" t="str">
        <f t="shared" si="25"/>
        <v>苅田町</v>
      </c>
      <c r="BE93" s="33">
        <f>VLOOKUP(BC93&amp;"_"&amp;$AZ$9,データシート3!A:AB,MATCH("ea_"&amp;"太陽光（建物系）"&amp;"_年間発電",データシート3!$A$1:$AB$1,0),0)/10^3+VLOOKUP(BC93&amp;"_"&amp;$AZ$9,データシート3!A:AB,MATCH("ea_"&amp;"太陽光（土地系）"&amp;"_年間発電",データシート3!$A$1:$AB$1,0),0)/10^3</f>
        <v>386897.94500000001</v>
      </c>
      <c r="BF93" s="33">
        <f>VLOOKUP(BC93&amp;"_"&amp;$AZ$9,データシート3!A:AB,MATCH("ea_"&amp;"風力（陸上）"&amp;"_年間発電",データシート3!$A$1:$AB$1,0),0)/10^3</f>
        <v>11449.576999999999</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398347.522</v>
      </c>
      <c r="BJ93" s="33">
        <f>(VLOOKUP($BC93&amp;"_"&amp;$AZ$8,データシート3!$A:$AN,MATCH("da_合計",データシート3!$A$1:$AN$1,0),0))/10^3</f>
        <v>1778080.9062016418</v>
      </c>
      <c r="BK93" s="33">
        <f t="shared" si="21"/>
        <v>-1379733.3842016417</v>
      </c>
      <c r="BL93" s="33">
        <f t="shared" si="22"/>
        <v>-1379733.3842016417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40100</v>
      </c>
      <c r="AY94" s="18" t="str">
        <f>IF(IFERROR(比較地域マスタ!$AE29,"")=0,"",IFERROR(比較地域マスタ!$AE29,""))</f>
        <v>北九州市</v>
      </c>
      <c r="AZ94" s="16"/>
      <c r="BA94" s="22">
        <v>23</v>
      </c>
      <c r="BB94" s="22">
        <v>1</v>
      </c>
      <c r="BC94" s="18" t="str">
        <f t="shared" si="24"/>
        <v>40100</v>
      </c>
      <c r="BD94" s="18" t="str">
        <f t="shared" si="25"/>
        <v>北九州市</v>
      </c>
      <c r="BE94" s="33">
        <f>VLOOKUP(BC94&amp;"_"&amp;$AZ$9,データシート3!A:AB,MATCH("ea_"&amp;"太陽光（建物系）"&amp;"_年間発電",データシート3!$A$1:$AB$1,0),0)/10^3+VLOOKUP(BC94&amp;"_"&amp;$AZ$9,データシート3!A:AB,MATCH("ea_"&amp;"太陽光（土地系）"&amp;"_年間発電",データシート3!$A$1:$AB$1,0),0)/10^3</f>
        <v>4020526.821</v>
      </c>
      <c r="BF94" s="33">
        <f>VLOOKUP(BC94&amp;"_"&amp;$AZ$9,データシート3!A:AB,MATCH("ea_"&amp;"風力（陸上）"&amp;"_年間発電",データシート3!$A$1:$AB$1,0),0)/10^3</f>
        <v>185620.92199999996</v>
      </c>
      <c r="BG94" s="33">
        <f>VLOOKUP(BC94&amp;"_"&amp;$AZ$9,データシート3!A:AB,MATCH("ea_"&amp;"中小水（河川）"&amp;"_年間発電",データシート3!$A$1:$AB$1,0),0)/10^3+VLOOKUP(BC94&amp;"_"&amp;$AZ$9,データシート3!A:AB,MATCH("ea_"&amp;"中小水（農業用水路）"&amp;"_年間発電",データシート3!$A$1:$AB$1,0),0)/10^3</f>
        <v>2419.94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4208567.6830000002</v>
      </c>
      <c r="BJ94" s="33">
        <f>(VLOOKUP($BC94&amp;"_"&amp;$AZ$8,データシート3!$A:$AN,MATCH("da_合計",データシート3!$A$1:$AN$1,0),0))/10^3</f>
        <v>7049887.723896699</v>
      </c>
      <c r="BK94" s="33">
        <f t="shared" si="21"/>
        <v>-2841320.0408966988</v>
      </c>
      <c r="BL94" s="33">
        <f t="shared" si="22"/>
        <v>-2841320.0408966988</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40402</v>
      </c>
      <c r="AY95" s="18" t="str">
        <f>IF(IFERROR(比較地域マスタ!$AE30,"")=0,"",IFERROR(比較地域マスタ!$AE30,""))</f>
        <v>鞍手町</v>
      </c>
      <c r="AZ95" s="16"/>
      <c r="BA95" s="22">
        <v>24</v>
      </c>
      <c r="BB95" s="22">
        <v>1</v>
      </c>
      <c r="BC95" s="18" t="str">
        <f t="shared" si="24"/>
        <v>40402</v>
      </c>
      <c r="BD95" s="18" t="str">
        <f t="shared" si="25"/>
        <v>鞍手町</v>
      </c>
      <c r="BE95" s="33">
        <f>VLOOKUP(BC95&amp;"_"&amp;$AZ$9,データシート3!A:AB,MATCH("ea_"&amp;"太陽光（建物系）"&amp;"_年間発電",データシート3!$A$1:$AB$1,0),0)/10^3+VLOOKUP(BC95&amp;"_"&amp;$AZ$9,データシート3!A:AB,MATCH("ea_"&amp;"太陽光（土地系）"&amp;"_年間発電",データシート3!$A$1:$AB$1,0),0)/10^3</f>
        <v>352678.70600000001</v>
      </c>
      <c r="BF95" s="33">
        <f>VLOOKUP(BC95&amp;"_"&amp;$AZ$9,データシート3!A:AB,MATCH("ea_"&amp;"風力（陸上）"&amp;"_年間発電",データシート3!$A$1:$AB$1,0),0)/10^3</f>
        <v>1247.348</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353926.054</v>
      </c>
      <c r="BJ95" s="33">
        <f>(VLOOKUP($BC95&amp;"_"&amp;$AZ$8,データシート3!$A:$AN,MATCH("da_合計",データシート3!$A$1:$AN$1,0),0))/10^3</f>
        <v>168086.0034594048</v>
      </c>
      <c r="BK95" s="33">
        <f t="shared" si="21"/>
        <v>185840.0505405952</v>
      </c>
      <c r="BL95" s="33">
        <f t="shared" si="22"/>
        <v>0</v>
      </c>
      <c r="BM95" s="33">
        <f t="shared" si="23"/>
        <v>185840.0505405952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40203</v>
      </c>
      <c r="AY96" s="18" t="str">
        <f>IF(IFERROR(比較地域マスタ!$AE31,"")=0,"",IFERROR(比較地域マスタ!$AE31,""))</f>
        <v>久留米市</v>
      </c>
      <c r="AZ96" s="16"/>
      <c r="BA96" s="22">
        <v>25</v>
      </c>
      <c r="BB96" s="22">
        <v>1</v>
      </c>
      <c r="BC96" s="18" t="str">
        <f t="shared" si="24"/>
        <v>40203</v>
      </c>
      <c r="BD96" s="18" t="str">
        <f t="shared" si="25"/>
        <v>久留米市</v>
      </c>
      <c r="BE96" s="33">
        <f>VLOOKUP(BC96&amp;"_"&amp;$AZ$9,データシート3!A:AB,MATCH("ea_"&amp;"太陽光（建物系）"&amp;"_年間発電",データシート3!$A$1:$AB$1,0),0)/10^3+VLOOKUP(BC96&amp;"_"&amp;$AZ$9,データシート3!A:AB,MATCH("ea_"&amp;"太陽光（土地系）"&amp;"_年間発電",データシート3!$A$1:$AB$1,0),0)/10^3</f>
        <v>2268767.9010000001</v>
      </c>
      <c r="BF96" s="33">
        <f>VLOOKUP(BC96&amp;"_"&amp;$AZ$9,データシート3!A:AB,MATCH("ea_"&amp;"風力（陸上）"&amp;"_年間発電",データシート3!$A$1:$AB$1,0),0)/10^3</f>
        <v>77732.748999999996</v>
      </c>
      <c r="BG96" s="33">
        <f>VLOOKUP(BC96&amp;"_"&amp;$AZ$9,データシート3!A:AB,MATCH("ea_"&amp;"中小水（河川）"&amp;"_年間発電",データシート3!$A$1:$AB$1,0),0)/10^3+VLOOKUP(BC96&amp;"_"&amp;$AZ$9,データシート3!A:AB,MATCH("ea_"&amp;"中小水（農業用水路）"&amp;"_年間発電",データシート3!$A$1:$AB$1,0),0)/10^3</f>
        <v>569.53999999999985</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0.98099999999999987</v>
      </c>
      <c r="BI96" s="33">
        <f t="shared" si="26"/>
        <v>2347071.1710000001</v>
      </c>
      <c r="BJ96" s="33">
        <f>(VLOOKUP($BC96&amp;"_"&amp;$AZ$8,データシート3!$A:$AN,MATCH("da_合計",データシート3!$A$1:$AN$1,0),0))/10^3</f>
        <v>1728279.7602300872</v>
      </c>
      <c r="BK96" s="33">
        <f t="shared" si="21"/>
        <v>618791.41076991288</v>
      </c>
      <c r="BL96" s="33">
        <f t="shared" si="22"/>
        <v>0</v>
      </c>
      <c r="BM96" s="33">
        <f t="shared" si="23"/>
        <v>618791.41076991288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40421</v>
      </c>
      <c r="AY97" s="18" t="str">
        <f>IF(IFERROR(比較地域マスタ!$AE32,"")=0,"",IFERROR(比較地域マスタ!$AE32,""))</f>
        <v>桂川町</v>
      </c>
      <c r="AZ97" s="16"/>
      <c r="BA97" s="22">
        <v>26</v>
      </c>
      <c r="BB97" s="22">
        <v>1</v>
      </c>
      <c r="BC97" s="18" t="str">
        <f t="shared" si="24"/>
        <v>40421</v>
      </c>
      <c r="BD97" s="18" t="str">
        <f t="shared" si="25"/>
        <v>桂川町</v>
      </c>
      <c r="BE97" s="33">
        <f>VLOOKUP(BC97&amp;"_"&amp;$AZ$9,データシート3!A:AB,MATCH("ea_"&amp;"太陽光（建物系）"&amp;"_年間発電",データシート3!$A$1:$AB$1,0),0)/10^3+VLOOKUP(BC97&amp;"_"&amp;$AZ$9,データシート3!A:AB,MATCH("ea_"&amp;"太陽光（土地系）"&amp;"_年間発電",データシート3!$A$1:$AB$1,0),0)/10^3</f>
        <v>185071.41700000002</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607.24699999999996</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185678.66400000002</v>
      </c>
      <c r="BJ97" s="33">
        <f>(VLOOKUP($BC97&amp;"_"&amp;$AZ$8,データシート3!$A:$AN,MATCH("da_合計",データシート3!$A$1:$AN$1,0),0))/10^3</f>
        <v>59417.228621947543</v>
      </c>
      <c r="BK97" s="33">
        <f t="shared" si="21"/>
        <v>126261.43537805247</v>
      </c>
      <c r="BL97" s="33">
        <f t="shared" si="22"/>
        <v>0</v>
      </c>
      <c r="BM97" s="33">
        <f t="shared" si="23"/>
        <v>126261.43537805247</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40646</v>
      </c>
      <c r="AY98" s="18" t="str">
        <f>IF(IFERROR(比較地域マスタ!$AE33,"")=0,"",IFERROR(比較地域マスタ!$AE33,""))</f>
        <v>上毛町</v>
      </c>
      <c r="AZ98" s="16"/>
      <c r="BA98" s="22">
        <v>27</v>
      </c>
      <c r="BB98" s="22">
        <v>1</v>
      </c>
      <c r="BC98" s="18" t="str">
        <f t="shared" si="24"/>
        <v>40646</v>
      </c>
      <c r="BD98" s="18" t="str">
        <f t="shared" si="25"/>
        <v>上毛町</v>
      </c>
      <c r="BE98" s="33">
        <f>VLOOKUP(BC98&amp;"_"&amp;$AZ$9,データシート3!A:AB,MATCH("ea_"&amp;"太陽光（建物系）"&amp;"_年間発電",データシート3!$A$1:$AB$1,0),0)/10^3+VLOOKUP(BC98&amp;"_"&amp;$AZ$9,データシート3!A:AB,MATCH("ea_"&amp;"太陽光（土地系）"&amp;"_年間発電",データシート3!$A$1:$AB$1,0),0)/10^3</f>
        <v>382375.66600000003</v>
      </c>
      <c r="BF98" s="33">
        <f>VLOOKUP(BC98&amp;"_"&amp;$AZ$9,データシート3!A:AB,MATCH("ea_"&amp;"風力（陸上）"&amp;"_年間発電",データシート3!$A$1:$AB$1,0),0)/10^3</f>
        <v>30393.22</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412768.88600000006</v>
      </c>
      <c r="BJ98" s="33">
        <f>(VLOOKUP($BC98&amp;"_"&amp;$AZ$8,データシート3!$A:$AN,MATCH("da_合計",データシート3!$A$1:$AN$1,0),0))/10^3</f>
        <v>53683.009008523353</v>
      </c>
      <c r="BK98" s="33">
        <f t="shared" si="21"/>
        <v>359085.87699147669</v>
      </c>
      <c r="BL98" s="33">
        <f t="shared" si="22"/>
        <v>0</v>
      </c>
      <c r="BM98" s="33">
        <f t="shared" si="23"/>
        <v>359085.87699147669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40223</v>
      </c>
      <c r="AY99" s="18" t="str">
        <f>IF(IFERROR(比較地域マスタ!$AE34,"")=0,"",IFERROR(比較地域マスタ!$AE34,""))</f>
        <v>古賀市</v>
      </c>
      <c r="AZ99" s="16"/>
      <c r="BA99" s="22">
        <v>28</v>
      </c>
      <c r="BB99" s="22">
        <v>1</v>
      </c>
      <c r="BC99" s="18" t="str">
        <f t="shared" si="24"/>
        <v>40223</v>
      </c>
      <c r="BD99" s="18" t="str">
        <f t="shared" si="25"/>
        <v>古賀市</v>
      </c>
      <c r="BE99" s="33">
        <f>VLOOKUP(BC99&amp;"_"&amp;$AZ$9,データシート3!A:AB,MATCH("ea_"&amp;"太陽光（建物系）"&amp;"_年間発電",データシート3!$A$1:$AB$1,0),0)/10^3+VLOOKUP(BC99&amp;"_"&amp;$AZ$9,データシート3!A:AB,MATCH("ea_"&amp;"太陽光（土地系）"&amp;"_年間発電",データシート3!$A$1:$AB$1,0),0)/10^3</f>
        <v>389389.56199999992</v>
      </c>
      <c r="BF99" s="33">
        <f>VLOOKUP(BC99&amp;"_"&amp;$AZ$9,データシート3!A:AB,MATCH("ea_"&amp;"風力（陸上）"&amp;"_年間発電",データシート3!$A$1:$AB$1,0),0)/10^3</f>
        <v>34053.786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423443.34799999994</v>
      </c>
      <c r="BJ99" s="33">
        <f>(VLOOKUP($BC99&amp;"_"&amp;$AZ$8,データシート3!$A:$AN,MATCH("da_合計",データシート3!$A$1:$AN$1,0),0))/10^3</f>
        <v>448731.06954056857</v>
      </c>
      <c r="BK99" s="33">
        <f t="shared" si="21"/>
        <v>-25287.721540568629</v>
      </c>
      <c r="BL99" s="33">
        <f t="shared" si="22"/>
        <v>-25287.721540568629</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40401</v>
      </c>
      <c r="AY100" s="18" t="str">
        <f>IF(IFERROR(比較地域マスタ!$AE35,"")=0,"",IFERROR(比較地域マスタ!$AE35,""))</f>
        <v>小竹町</v>
      </c>
      <c r="AZ100" s="16"/>
      <c r="BA100" s="22">
        <v>29</v>
      </c>
      <c r="BB100" s="22">
        <v>1</v>
      </c>
      <c r="BC100" s="18" t="str">
        <f t="shared" si="24"/>
        <v>40401</v>
      </c>
      <c r="BD100" s="18" t="str">
        <f t="shared" si="25"/>
        <v>小竹町</v>
      </c>
      <c r="BE100" s="33">
        <f>VLOOKUP(BC100&amp;"_"&amp;$AZ$9,データシート3!A:AB,MATCH("ea_"&amp;"太陽光（建物系）"&amp;"_年間発電",データシート3!$A$1:$AB$1,0),0)/10^3+VLOOKUP(BC100&amp;"_"&amp;$AZ$9,データシート3!A:AB,MATCH("ea_"&amp;"太陽光（土地系）"&amp;"_年間発電",データシート3!$A$1:$AB$1,0),0)/10^3</f>
        <v>116568.07699999999</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116568.07699999999</v>
      </c>
      <c r="BJ100" s="33">
        <f>(VLOOKUP($BC100&amp;"_"&amp;$AZ$8,データシート3!$A:$AN,MATCH("da_合計",データシート3!$A$1:$AN$1,0),0))/10^3</f>
        <v>57533.292448406894</v>
      </c>
      <c r="BK100" s="33">
        <f t="shared" si="21"/>
        <v>59034.784551593097</v>
      </c>
      <c r="BL100" s="33">
        <f t="shared" si="22"/>
        <v>0</v>
      </c>
      <c r="BM100" s="33">
        <f t="shared" si="23"/>
        <v>59034.784551593097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40342</v>
      </c>
      <c r="AY101" s="18" t="str">
        <f>IF(IFERROR(比較地域マスタ!$AE36,"")=0,"",IFERROR(比較地域マスタ!$AE36,""))</f>
        <v>篠栗町</v>
      </c>
      <c r="AZ101" s="16"/>
      <c r="BA101" s="22">
        <v>30</v>
      </c>
      <c r="BB101" s="22">
        <v>1</v>
      </c>
      <c r="BC101" s="18" t="str">
        <f t="shared" si="24"/>
        <v>40342</v>
      </c>
      <c r="BD101" s="18" t="str">
        <f t="shared" si="25"/>
        <v>篠栗町</v>
      </c>
      <c r="BE101" s="33">
        <f>VLOOKUP(BC101&amp;"_"&amp;$AZ$9,データシート3!A:AB,MATCH("ea_"&amp;"太陽光（建物系）"&amp;"_年間発電",データシート3!$A$1:$AB$1,0),0)/10^3+VLOOKUP(BC101&amp;"_"&amp;$AZ$9,データシート3!A:AB,MATCH("ea_"&amp;"太陽光（土地系）"&amp;"_年間発電",データシート3!$A$1:$AB$1,0),0)/10^3</f>
        <v>146957.00899999999</v>
      </c>
      <c r="BF101" s="33">
        <f>VLOOKUP(BC101&amp;"_"&amp;$AZ$9,データシート3!A:AB,MATCH("ea_"&amp;"風力（陸上）"&amp;"_年間発電",データシート3!$A$1:$AB$1,0),0)/10^3</f>
        <v>23441.565999999995</v>
      </c>
      <c r="BG101" s="33">
        <f>VLOOKUP(BC101&amp;"_"&amp;$AZ$9,データシート3!A:AB,MATCH("ea_"&amp;"中小水（河川）"&amp;"_年間発電",データシート3!$A$1:$AB$1,0),0)/10^3+VLOOKUP(BC101&amp;"_"&amp;$AZ$9,データシート3!A:AB,MATCH("ea_"&amp;"中小水（農業用水路）"&amp;"_年間発電",データシート3!$A$1:$AB$1,0),0)/10^3</f>
        <v>641.75199999999995</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171040.32699999999</v>
      </c>
      <c r="BJ101" s="33">
        <f>(VLOOKUP($BC101&amp;"_"&amp;$AZ$8,データシート3!$A:$AN,MATCH("da_合計",データシート3!$A$1:$AN$1,0),0))/10^3</f>
        <v>158672.27673759102</v>
      </c>
      <c r="BK101" s="33">
        <f t="shared" si="21"/>
        <v>12368.050262408971</v>
      </c>
      <c r="BL101" s="33">
        <f t="shared" si="22"/>
        <v>0</v>
      </c>
      <c r="BM101" s="33">
        <f t="shared" si="23"/>
        <v>12368.050262408971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40343</v>
      </c>
      <c r="AY102" s="18" t="str">
        <f>IF(IFERROR(比較地域マスタ!$AE37,"")=0,"",IFERROR(比較地域マスタ!$AE37,""))</f>
        <v>志免町</v>
      </c>
      <c r="AZ102" s="16"/>
      <c r="BA102" s="22">
        <v>31</v>
      </c>
      <c r="BB102" s="22">
        <v>1</v>
      </c>
      <c r="BC102" s="18" t="str">
        <f t="shared" si="24"/>
        <v>40343</v>
      </c>
      <c r="BD102" s="18" t="str">
        <f t="shared" si="25"/>
        <v>志免町</v>
      </c>
      <c r="BE102" s="33">
        <f>VLOOKUP(BC102&amp;"_"&amp;$AZ$9,データシート3!A:AB,MATCH("ea_"&amp;"太陽光（建物系）"&amp;"_年間発電",データシート3!$A$1:$AB$1,0),0)/10^3+VLOOKUP(BC102&amp;"_"&amp;$AZ$9,データシート3!A:AB,MATCH("ea_"&amp;"太陽光（土地系）"&amp;"_年間発電",データシート3!$A$1:$AB$1,0),0)/10^3</f>
        <v>151553.90400000001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151553.90400000001</v>
      </c>
      <c r="BJ102" s="33">
        <f>(VLOOKUP($BC102&amp;"_"&amp;$AZ$8,データシート3!$A:$AN,MATCH("da_合計",データシート3!$A$1:$AN$1,0),0))/10^3</f>
        <v>213551.61636987442</v>
      </c>
      <c r="BK102" s="33">
        <f t="shared" si="21"/>
        <v>-61997.712369874411</v>
      </c>
      <c r="BL102" s="33">
        <f t="shared" si="22"/>
        <v>-61997.712369874411</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40345</v>
      </c>
      <c r="AY103" s="18" t="str">
        <f>IF(IFERROR(比較地域マスタ!$AE38,"")=0,"",IFERROR(比較地域マスタ!$AE38,""))</f>
        <v>新宮町</v>
      </c>
      <c r="AZ103" s="16"/>
      <c r="BA103" s="22">
        <v>32</v>
      </c>
      <c r="BB103" s="22">
        <v>1</v>
      </c>
      <c r="BC103" s="18" t="str">
        <f t="shared" si="24"/>
        <v>40345</v>
      </c>
      <c r="BD103" s="18" t="str">
        <f t="shared" si="25"/>
        <v>新宮町</v>
      </c>
      <c r="BE103" s="33">
        <f>VLOOKUP(BC103&amp;"_"&amp;$AZ$9,データシート3!A:AB,MATCH("ea_"&amp;"太陽光（建物系）"&amp;"_年間発電",データシート3!$A$1:$AB$1,0),0)/10^3+VLOOKUP(BC103&amp;"_"&amp;$AZ$9,データシート3!A:AB,MATCH("ea_"&amp;"太陽光（土地系）"&amp;"_年間発電",データシート3!$A$1:$AB$1,0),0)/10^3</f>
        <v>165977.717</v>
      </c>
      <c r="BF103" s="33">
        <f>VLOOKUP(BC103&amp;"_"&amp;$AZ$9,データシート3!A:AB,MATCH("ea_"&amp;"風力（陸上）"&amp;"_年間発電",データシート3!$A$1:$AB$1,0),0)/10^3</f>
        <v>3552.0149999999999</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169529.73200000002</v>
      </c>
      <c r="BJ103" s="33">
        <f>(VLOOKUP($BC103&amp;"_"&amp;$AZ$8,データシート3!$A:$AN,MATCH("da_合計",データシート3!$A$1:$AN$1,0),0))/10^3</f>
        <v>229017.05180720595</v>
      </c>
      <c r="BK103" s="33">
        <f t="shared" si="21"/>
        <v>-59487.319807205931</v>
      </c>
      <c r="BL103" s="33">
        <f t="shared" si="22"/>
        <v>-59487.319807205931</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40344</v>
      </c>
      <c r="AY104" s="18" t="str">
        <f>IF(IFERROR(比較地域マスタ!$AE39,"")=0,"",IFERROR(比較地域マスタ!$AE39,""))</f>
        <v>須恵町</v>
      </c>
      <c r="AZ104" s="16"/>
      <c r="BA104" s="22">
        <v>33</v>
      </c>
      <c r="BB104" s="22">
        <v>1</v>
      </c>
      <c r="BC104" s="18" t="str">
        <f t="shared" si="24"/>
        <v>40344</v>
      </c>
      <c r="BD104" s="18" t="str">
        <f t="shared" si="25"/>
        <v>須恵町</v>
      </c>
      <c r="BE104" s="33">
        <f>VLOOKUP(BC104&amp;"_"&amp;$AZ$9,データシート3!A:AB,MATCH("ea_"&amp;"太陽光（建物系）"&amp;"_年間発電",データシート3!$A$1:$AB$1,0),0)/10^3+VLOOKUP(BC104&amp;"_"&amp;$AZ$9,データシート3!A:AB,MATCH("ea_"&amp;"太陽光（土地系）"&amp;"_年間発電",データシート3!$A$1:$AB$1,0),0)/10^3</f>
        <v>143239.81099999999</v>
      </c>
      <c r="BF104" s="33">
        <f>VLOOKUP(BC104&amp;"_"&amp;$AZ$9,データシート3!A:AB,MATCH("ea_"&amp;"風力（陸上）"&amp;"_年間発電",データシート3!$A$1:$AB$1,0),0)/10^3</f>
        <v>21010.628000000001</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164250.43899999998</v>
      </c>
      <c r="BJ104" s="33">
        <f>(VLOOKUP($BC104&amp;"_"&amp;$AZ$8,データシート3!$A:$AN,MATCH("da_合計",データシート3!$A$1:$AN$1,0),0))/10^3</f>
        <v>161473.57407820801</v>
      </c>
      <c r="BK104" s="33">
        <f t="shared" ref="BK104:BK135" si="27">BI104-BJ104</f>
        <v>2776.8649217919738</v>
      </c>
      <c r="BL104" s="33">
        <f t="shared" ref="BL104:BL135" si="28">IF(BK104&gt;0,0,BK104)</f>
        <v>0</v>
      </c>
      <c r="BM104" s="33">
        <f t="shared" ref="BM104:BM135" si="29">IF(BK104&gt;0,BK104,0)</f>
        <v>2776.8649217919738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40602</v>
      </c>
      <c r="AY105" s="18" t="str">
        <f>IF(IFERROR(比較地域マスタ!$AE40,"")=0,"",IFERROR(比較地域マスタ!$AE40,""))</f>
        <v>添田町</v>
      </c>
      <c r="AZ105" s="16"/>
      <c r="BA105" s="22">
        <v>34</v>
      </c>
      <c r="BB105" s="22">
        <v>1</v>
      </c>
      <c r="BC105" s="18" t="str">
        <f t="shared" si="24"/>
        <v>40602</v>
      </c>
      <c r="BD105" s="18" t="str">
        <f t="shared" si="25"/>
        <v>添田町</v>
      </c>
      <c r="BE105" s="33">
        <f>VLOOKUP(BC105&amp;"_"&amp;$AZ$9,データシート3!A:AB,MATCH("ea_"&amp;"太陽光（建物系）"&amp;"_年間発電",データシート3!$A$1:$AB$1,0),0)/10^3+VLOOKUP(BC105&amp;"_"&amp;$AZ$9,データシート3!A:AB,MATCH("ea_"&amp;"太陽光（土地系）"&amp;"_年間発電",データシート3!$A$1:$AB$1,0),0)/10^3</f>
        <v>181357.20300000004</v>
      </c>
      <c r="BF105" s="33">
        <f>VLOOKUP(BC105&amp;"_"&amp;$AZ$9,データシート3!A:AB,MATCH("ea_"&amp;"風力（陸上）"&amp;"_年間発電",データシート3!$A$1:$AB$1,0),0)/10^3</f>
        <v>237716.981</v>
      </c>
      <c r="BG105" s="33">
        <f>VLOOKUP(BC105&amp;"_"&amp;$AZ$9,データシート3!A:AB,MATCH("ea_"&amp;"中小水（河川）"&amp;"_年間発電",データシート3!$A$1:$AB$1,0),0)/10^3+VLOOKUP(BC105&amp;"_"&amp;$AZ$9,データシート3!A:AB,MATCH("ea_"&amp;"中小水（農業用水路）"&amp;"_年間発電",データシート3!$A$1:$AB$1,0),0)/10^3</f>
        <v>9302.7379999999994</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428376.92200000002</v>
      </c>
      <c r="BJ105" s="33">
        <f>(VLOOKUP($BC105&amp;"_"&amp;$AZ$8,データシート3!$A:$AN,MATCH("da_合計",データシート3!$A$1:$AN$1,0),0))/10^3</f>
        <v>34454.684608537245</v>
      </c>
      <c r="BK105" s="33">
        <f t="shared" si="27"/>
        <v>393922.23739146278</v>
      </c>
      <c r="BL105" s="33">
        <f t="shared" si="28"/>
        <v>0</v>
      </c>
      <c r="BM105" s="33">
        <f t="shared" si="29"/>
        <v>393922.23739146278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40206</v>
      </c>
      <c r="AY106" s="18" t="str">
        <f>IF(IFERROR(比較地域マスタ!$AE41,"")=0,"",IFERROR(比較地域マスタ!$AE41,""))</f>
        <v>田川市</v>
      </c>
      <c r="AZ106" s="16"/>
      <c r="BA106" s="22">
        <v>35</v>
      </c>
      <c r="BB106" s="22">
        <v>1</v>
      </c>
      <c r="BC106" s="18" t="str">
        <f t="shared" si="24"/>
        <v>40206</v>
      </c>
      <c r="BD106" s="18" t="str">
        <f t="shared" si="25"/>
        <v>田川市</v>
      </c>
      <c r="BE106" s="33">
        <f>VLOOKUP(BC106&amp;"_"&amp;$AZ$9,データシート3!A:AB,MATCH("ea_"&amp;"太陽光（建物系）"&amp;"_年間発電",データシート3!$A$1:$AB$1,0),0)/10^3+VLOOKUP(BC106&amp;"_"&amp;$AZ$9,データシート3!A:AB,MATCH("ea_"&amp;"太陽光（土地系）"&amp;"_年間発電",データシート3!$A$1:$AB$1,0),0)/10^3</f>
        <v>515262.52599999995</v>
      </c>
      <c r="BF106" s="33">
        <f>VLOOKUP(BC106&amp;"_"&amp;$AZ$9,データシート3!A:AB,MATCH("ea_"&amp;"風力（陸上）"&amp;"_年間発電",データシート3!$A$1:$AB$1,0),0)/10^3</f>
        <v>7048.0450000000001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522310.57099999994</v>
      </c>
      <c r="BJ106" s="33">
        <f>(VLOOKUP($BC106&amp;"_"&amp;$AZ$8,データシート3!$A:$AN,MATCH("da_合計",データシート3!$A$1:$AN$1,0),0))/10^3</f>
        <v>299766.86652956193</v>
      </c>
      <c r="BK106" s="33">
        <f t="shared" si="27"/>
        <v>222543.70447043801</v>
      </c>
      <c r="BL106" s="33">
        <f t="shared" si="28"/>
        <v>0</v>
      </c>
      <c r="BM106" s="33">
        <f t="shared" si="29"/>
        <v>222543.70447043801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40221</v>
      </c>
      <c r="AY107" s="18" t="str">
        <f>IF(IFERROR(比較地域マスタ!$AE42,"")=0,"",IFERROR(比較地域マスタ!$AE42,""))</f>
        <v>太宰府市</v>
      </c>
      <c r="AZ107" s="16"/>
      <c r="BA107" s="22">
        <v>36</v>
      </c>
      <c r="BB107" s="22">
        <v>1</v>
      </c>
      <c r="BC107" s="18" t="str">
        <f t="shared" si="24"/>
        <v>40221</v>
      </c>
      <c r="BD107" s="18" t="str">
        <f t="shared" si="25"/>
        <v>太宰府市</v>
      </c>
      <c r="BE107" s="33">
        <f>VLOOKUP(BC107&amp;"_"&amp;$AZ$9,データシート3!A:AB,MATCH("ea_"&amp;"太陽光（建物系）"&amp;"_年間発電",データシート3!$A$1:$AB$1,0),0)/10^3+VLOOKUP(BC107&amp;"_"&amp;$AZ$9,データシート3!A:AB,MATCH("ea_"&amp;"太陽光（土地系）"&amp;"_年間発電",データシート3!$A$1:$AB$1,0),0)/10^3</f>
        <v>252415.80799999999</v>
      </c>
      <c r="BF107" s="33">
        <f>VLOOKUP(BC107&amp;"_"&amp;$AZ$9,データシート3!A:AB,MATCH("ea_"&amp;"風力（陸上）"&amp;"_年間発電",データシート3!$A$1:$AB$1,0),0)/10^3</f>
        <v>10745.691000000001</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263161.49900000001</v>
      </c>
      <c r="BJ107" s="33">
        <f>(VLOOKUP($BC107&amp;"_"&amp;$AZ$8,データシート3!$A:$AN,MATCH("da_合計",データシート3!$A$1:$AN$1,0),0))/10^3</f>
        <v>289985.13506458508</v>
      </c>
      <c r="BK107" s="33">
        <f t="shared" si="27"/>
        <v>-26823.636064585065</v>
      </c>
      <c r="BL107" s="33">
        <f t="shared" si="28"/>
        <v>-26823.636064585065</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40503</v>
      </c>
      <c r="AY108" s="18" t="str">
        <f>IF(IFERROR(比較地域マスタ!$AE43,"")=0,"",IFERROR(比較地域マスタ!$AE43,""))</f>
        <v>大刀洗町</v>
      </c>
      <c r="AZ108" s="16"/>
      <c r="BA108" s="22">
        <v>37</v>
      </c>
      <c r="BB108" s="22">
        <v>1</v>
      </c>
      <c r="BC108" s="18" t="str">
        <f t="shared" si="24"/>
        <v>40503</v>
      </c>
      <c r="BD108" s="18" t="str">
        <f t="shared" si="25"/>
        <v>大刀洗町</v>
      </c>
      <c r="BE108" s="33">
        <f>VLOOKUP(BC108&amp;"_"&amp;$AZ$9,データシート3!A:AB,MATCH("ea_"&amp;"太陽光（建物系）"&amp;"_年間発電",データシート3!$A$1:$AB$1,0),0)/10^3+VLOOKUP(BC108&amp;"_"&amp;$AZ$9,データシート3!A:AB,MATCH("ea_"&amp;"太陽光（土地系）"&amp;"_年間発電",データシート3!$A$1:$AB$1,0),0)/10^3</f>
        <v>242791.76799999998</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381.75099999999992</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243173.51899999997</v>
      </c>
      <c r="BJ108" s="33">
        <f>(VLOOKUP($BC108&amp;"_"&amp;$AZ$8,データシート3!$A:$AN,MATCH("da_合計",データシート3!$A$1:$AN$1,0),0))/10^3</f>
        <v>76398.414434734863</v>
      </c>
      <c r="BK108" s="33">
        <f t="shared" si="27"/>
        <v>166775.10456526512</v>
      </c>
      <c r="BL108" s="33">
        <f t="shared" si="28"/>
        <v>0</v>
      </c>
      <c r="BM108" s="33">
        <f t="shared" si="29"/>
        <v>166775.10456526512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40211</v>
      </c>
      <c r="AY109" s="18" t="str">
        <f>IF(IFERROR(比較地域マスタ!$AE44,"")=0,"",IFERROR(比較地域マスタ!$AE44,""))</f>
        <v>筑後市</v>
      </c>
      <c r="AZ109" s="16"/>
      <c r="BA109" s="22">
        <v>38</v>
      </c>
      <c r="BB109" s="22">
        <v>1</v>
      </c>
      <c r="BC109" s="18" t="str">
        <f t="shared" si="24"/>
        <v>40211</v>
      </c>
      <c r="BD109" s="18" t="str">
        <f t="shared" si="25"/>
        <v>筑後市</v>
      </c>
      <c r="BE109" s="33">
        <f>VLOOKUP(BC109&amp;"_"&amp;$AZ$9,データシート3!A:AB,MATCH("ea_"&amp;"太陽光（建物系）"&amp;"_年間発電",データシート3!$A$1:$AB$1,0),0)/10^3+VLOOKUP(BC109&amp;"_"&amp;$AZ$9,データシート3!A:AB,MATCH("ea_"&amp;"太陽光（土地系）"&amp;"_年間発電",データシート3!$A$1:$AB$1,0),0)/10^3</f>
        <v>667482.39799999993</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667482.39799999993</v>
      </c>
      <c r="BJ109" s="33">
        <f>(VLOOKUP($BC109&amp;"_"&amp;$AZ$8,データシート3!$A:$AN,MATCH("da_合計",データシート3!$A$1:$AN$1,0),0))/10^3</f>
        <v>388186.87569351587</v>
      </c>
      <c r="BK109" s="33">
        <f t="shared" si="27"/>
        <v>279295.52230648405</v>
      </c>
      <c r="BL109" s="33">
        <f t="shared" si="28"/>
        <v>0</v>
      </c>
      <c r="BM109" s="33">
        <f t="shared" si="29"/>
        <v>279295.52230648405</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40217</v>
      </c>
      <c r="AY110" s="18" t="str">
        <f>IF(IFERROR(比較地域マスタ!$AE45,"")=0,"",IFERROR(比較地域マスタ!$AE45,""))</f>
        <v>筑紫野市</v>
      </c>
      <c r="AZ110" s="16"/>
      <c r="BA110" s="22">
        <v>39</v>
      </c>
      <c r="BB110" s="22">
        <v>1</v>
      </c>
      <c r="BC110" s="18" t="str">
        <f t="shared" si="24"/>
        <v>40217</v>
      </c>
      <c r="BD110" s="18" t="str">
        <f t="shared" si="25"/>
        <v>筑紫野市</v>
      </c>
      <c r="BE110" s="33">
        <f>VLOOKUP(BC110&amp;"_"&amp;$AZ$9,データシート3!A:AB,MATCH("ea_"&amp;"太陽光（建物系）"&amp;"_年間発電",データシート3!$A$1:$AB$1,0),0)/10^3+VLOOKUP(BC110&amp;"_"&amp;$AZ$9,データシート3!A:AB,MATCH("ea_"&amp;"太陽光（土地系）"&amp;"_年間発電",データシート3!$A$1:$AB$1,0),0)/10^3</f>
        <v>559648.61499999999</v>
      </c>
      <c r="BF110" s="33">
        <f>VLOOKUP(BC110&amp;"_"&amp;$AZ$9,データシート3!A:AB,MATCH("ea_"&amp;"風力（陸上）"&amp;"_年間発電",データシート3!$A$1:$AB$1,0),0)/10^3</f>
        <v>85615.225999999995</v>
      </c>
      <c r="BG110" s="33">
        <f>VLOOKUP(BC110&amp;"_"&amp;$AZ$9,データシート3!A:AB,MATCH("ea_"&amp;"中小水（河川）"&amp;"_年間発電",データシート3!$A$1:$AB$1,0),0)/10^3+VLOOKUP(BC110&amp;"_"&amp;$AZ$9,データシート3!A:AB,MATCH("ea_"&amp;"中小水（農業用水路）"&amp;"_年間発電",データシート3!$A$1:$AB$1,0),0)/10^3</f>
        <v>8364.3920000000016</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653628.23300000001</v>
      </c>
      <c r="BJ110" s="33">
        <f>(VLOOKUP($BC110&amp;"_"&amp;$AZ$8,データシート3!$A:$AN,MATCH("da_合計",データシート3!$A$1:$AN$1,0),0))/10^3</f>
        <v>445866.74390460079</v>
      </c>
      <c r="BK110" s="33">
        <f t="shared" si="27"/>
        <v>207761.48909539921</v>
      </c>
      <c r="BL110" s="33">
        <f t="shared" si="28"/>
        <v>0</v>
      </c>
      <c r="BM110" s="33">
        <f t="shared" si="29"/>
        <v>207761.48909539921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40647</v>
      </c>
      <c r="AY111" s="18" t="str">
        <f>IF(IFERROR(比較地域マスタ!$AE46,"")=0,"",IFERROR(比較地域マスタ!$AE46,""))</f>
        <v>築上町</v>
      </c>
      <c r="AZ111" s="16"/>
      <c r="BA111" s="22">
        <v>40</v>
      </c>
      <c r="BB111" s="22">
        <v>1</v>
      </c>
      <c r="BC111" s="18" t="str">
        <f t="shared" si="24"/>
        <v>40647</v>
      </c>
      <c r="BD111" s="18" t="str">
        <f t="shared" si="25"/>
        <v>築上町</v>
      </c>
      <c r="BE111" s="33">
        <f>VLOOKUP(BC111&amp;"_"&amp;$AZ$9,データシート3!A:AB,MATCH("ea_"&amp;"太陽光（建物系）"&amp;"_年間発電",データシート3!$A$1:$AB$1,0),0)/10^3+VLOOKUP(BC111&amp;"_"&amp;$AZ$9,データシート3!A:AB,MATCH("ea_"&amp;"太陽光（土地系）"&amp;"_年間発電",データシート3!$A$1:$AB$1,0),0)/10^3</f>
        <v>756121.10100000002</v>
      </c>
      <c r="BF111" s="33">
        <f>VLOOKUP(BC111&amp;"_"&amp;$AZ$9,データシート3!A:AB,MATCH("ea_"&amp;"風力（陸上）"&amp;"_年間発電",データシート3!$A$1:$AB$1,0),0)/10^3</f>
        <v>201927.60399999999</v>
      </c>
      <c r="BG111" s="33">
        <f>VLOOKUP(BC111&amp;"_"&amp;$AZ$9,データシート3!A:AB,MATCH("ea_"&amp;"中小水（河川）"&amp;"_年間発電",データシート3!$A$1:$AB$1,0),0)/10^3+VLOOKUP(BC111&amp;"_"&amp;$AZ$9,データシート3!A:AB,MATCH("ea_"&amp;"中小水（農業用水路）"&amp;"_年間発電",データシート3!$A$1:$AB$1,0),0)/10^3</f>
        <v>769.26099999999997</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958817.96600000013</v>
      </c>
      <c r="BJ111" s="33">
        <f>(VLOOKUP($BC111&amp;"_"&amp;$AZ$8,データシート3!$A:$AN,MATCH("da_合計",データシート3!$A$1:$AN$1,0),0))/10^3</f>
        <v>87753.533385711999</v>
      </c>
      <c r="BK111" s="33">
        <f t="shared" si="27"/>
        <v>871064.43261428818</v>
      </c>
      <c r="BL111" s="33">
        <f t="shared" si="28"/>
        <v>0</v>
      </c>
      <c r="BM111" s="33">
        <f t="shared" si="29"/>
        <v>871064.43261428818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40447</v>
      </c>
      <c r="AY112" s="18" t="str">
        <f>IF(IFERROR(比較地域マスタ!$AE47,"")=0,"",IFERROR(比較地域マスタ!$AE47,""))</f>
        <v>筑前町</v>
      </c>
      <c r="AZ112" s="16"/>
      <c r="BA112" s="22">
        <v>41</v>
      </c>
      <c r="BB112" s="22">
        <v>1</v>
      </c>
      <c r="BC112" s="18" t="str">
        <f t="shared" si="24"/>
        <v>40447</v>
      </c>
      <c r="BD112" s="18" t="str">
        <f t="shared" si="25"/>
        <v>筑前町</v>
      </c>
      <c r="BE112" s="33">
        <f>VLOOKUP(BC112&amp;"_"&amp;$AZ$9,データシート3!A:AB,MATCH("ea_"&amp;"太陽光（建物系）"&amp;"_年間発電",データシート3!$A$1:$AB$1,0),0)/10^3+VLOOKUP(BC112&amp;"_"&amp;$AZ$9,データシート3!A:AB,MATCH("ea_"&amp;"太陽光（土地系）"&amp;"_年間発電",データシート3!$A$1:$AB$1,0),0)/10^3</f>
        <v>987044.076</v>
      </c>
      <c r="BF112" s="33">
        <f>VLOOKUP(BC112&amp;"_"&amp;$AZ$9,データシート3!A:AB,MATCH("ea_"&amp;"風力（陸上）"&amp;"_年間発電",データシート3!$A$1:$AB$1,0),0)/10^3</f>
        <v>66532.184999999998</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1053576.2609999999</v>
      </c>
      <c r="BJ112" s="33">
        <f>(VLOOKUP($BC112&amp;"_"&amp;$AZ$8,データシート3!$A:$AN,MATCH("da_合計",データシート3!$A$1:$AN$1,0),0))/10^3</f>
        <v>135372.28738140277</v>
      </c>
      <c r="BK112" s="33">
        <f t="shared" si="27"/>
        <v>918203.97361859714</v>
      </c>
      <c r="BL112" s="33">
        <f t="shared" si="28"/>
        <v>0</v>
      </c>
      <c r="BM112" s="33">
        <f t="shared" si="29"/>
        <v>918203.97361859714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40448</v>
      </c>
      <c r="AY113" s="18" t="str">
        <f>IF(IFERROR(比較地域マスタ!$AE48,"")=0,"",IFERROR(比較地域マスタ!$AE48,""))</f>
        <v>東峰村</v>
      </c>
      <c r="AZ113" s="16"/>
      <c r="BA113" s="22">
        <v>42</v>
      </c>
      <c r="BB113" s="22">
        <v>1</v>
      </c>
      <c r="BC113" s="18" t="str">
        <f t="shared" si="24"/>
        <v>40448</v>
      </c>
      <c r="BD113" s="18" t="str">
        <f t="shared" si="25"/>
        <v>東峰村</v>
      </c>
      <c r="BE113" s="33">
        <f>VLOOKUP(BC113&amp;"_"&amp;$AZ$9,データシート3!A:AB,MATCH("ea_"&amp;"太陽光（建物系）"&amp;"_年間発電",データシート3!$A$1:$AB$1,0),0)/10^3+VLOOKUP(BC113&amp;"_"&amp;$AZ$9,データシート3!A:AB,MATCH("ea_"&amp;"太陽光（土地系）"&amp;"_年間発電",データシート3!$A$1:$AB$1,0),0)/10^3</f>
        <v>55020.631999999998</v>
      </c>
      <c r="BF113" s="33">
        <f>VLOOKUP(BC113&amp;"_"&amp;$AZ$9,データシート3!A:AB,MATCH("ea_"&amp;"風力（陸上）"&amp;"_年間発電",データシート3!$A$1:$AB$1,0),0)/10^3</f>
        <v>52994.535000000011</v>
      </c>
      <c r="BG113" s="33">
        <f>VLOOKUP(BC113&amp;"_"&amp;$AZ$9,データシート3!A:AB,MATCH("ea_"&amp;"中小水（河川）"&amp;"_年間発電",データシート3!$A$1:$AB$1,0),0)/10^3+VLOOKUP(BC113&amp;"_"&amp;$AZ$9,データシート3!A:AB,MATCH("ea_"&amp;"中小水（農業用水路）"&amp;"_年間発電",データシート3!$A$1:$AB$1,0),0)/10^3</f>
        <v>2854.1239999999993</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110869.29100000001</v>
      </c>
      <c r="BJ113" s="33">
        <f>(VLOOKUP($BC113&amp;"_"&amp;$AZ$8,データシート3!$A:$AN,MATCH("da_合計",データシート3!$A$1:$AN$1,0),0))/10^3</f>
        <v>9841.3531089509343</v>
      </c>
      <c r="BK113" s="33">
        <f t="shared" si="27"/>
        <v>101027.93789104908</v>
      </c>
      <c r="BL113" s="33">
        <f t="shared" si="28"/>
        <v>0</v>
      </c>
      <c r="BM113" s="33">
        <f t="shared" si="29"/>
        <v>101027.93789104908</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40231</v>
      </c>
      <c r="AY114" s="18" t="str">
        <f>IF(IFERROR(比較地域マスタ!$AE49,"")=0,"",IFERROR(比較地域マスタ!$AE49,""))</f>
        <v>那珂川市</v>
      </c>
      <c r="AZ114" s="16"/>
      <c r="BA114" s="22">
        <v>43</v>
      </c>
      <c r="BB114" s="22">
        <v>1</v>
      </c>
      <c r="BC114" s="18" t="str">
        <f t="shared" si="24"/>
        <v>40231</v>
      </c>
      <c r="BD114" s="18" t="str">
        <f t="shared" si="25"/>
        <v>那珂川市</v>
      </c>
      <c r="BE114" s="33">
        <f>VLOOKUP(BC114&amp;"_"&amp;$AZ$9,データシート3!A:AB,MATCH("ea_"&amp;"太陽光（建物系）"&amp;"_年間発電",データシート3!$A$1:$AB$1,0),0)/10^3+VLOOKUP(BC114&amp;"_"&amp;$AZ$9,データシート3!A:AB,MATCH("ea_"&amp;"太陽光（土地系）"&amp;"_年間発電",データシート3!$A$1:$AB$1,0),0)/10^3</f>
        <v>217698.93700000001</v>
      </c>
      <c r="BF114" s="33">
        <f>VLOOKUP(BC114&amp;"_"&amp;$AZ$9,データシート3!A:AB,MATCH("ea_"&amp;"風力（陸上）"&amp;"_年間発電",データシート3!$A$1:$AB$1,0),0)/10^3</f>
        <v>172721.50200000004</v>
      </c>
      <c r="BG114" s="33">
        <f>VLOOKUP(BC114&amp;"_"&amp;$AZ$9,データシート3!A:AB,MATCH("ea_"&amp;"中小水（河川）"&amp;"_年間発電",データシート3!$A$1:$AB$1,0),0)/10^3+VLOOKUP(BC114&amp;"_"&amp;$AZ$9,データシート3!A:AB,MATCH("ea_"&amp;"中小水（農業用水路）"&amp;"_年間発電",データシート3!$A$1:$AB$1,0),0)/10^3</f>
        <v>4192.9610000000002</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394613.4</v>
      </c>
      <c r="BJ114" s="33">
        <f>(VLOOKUP($BC114&amp;"_"&amp;$AZ$8,データシート3!$A:$AN,MATCH("da_合計",データシート3!$A$1:$AN$1,0),0))/10^3</f>
        <v>199590.86496788391</v>
      </c>
      <c r="BK114" s="33">
        <f t="shared" si="27"/>
        <v>195022.53503211611</v>
      </c>
      <c r="BL114" s="33">
        <f t="shared" si="28"/>
        <v>0</v>
      </c>
      <c r="BM114" s="33">
        <f t="shared" si="29"/>
        <v>195022.53503211611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40215</v>
      </c>
      <c r="AY115" s="18" t="str">
        <f>IF(IFERROR(比較地域マスタ!$AE50,"")=0,"",IFERROR(比較地域マスタ!$AE50,""))</f>
        <v>中間市</v>
      </c>
      <c r="AZ115" s="16"/>
      <c r="BA115" s="22">
        <v>44</v>
      </c>
      <c r="BB115" s="22">
        <v>1</v>
      </c>
      <c r="BC115" s="18" t="str">
        <f t="shared" si="24"/>
        <v>40215</v>
      </c>
      <c r="BD115" s="18" t="str">
        <f t="shared" si="25"/>
        <v>中間市</v>
      </c>
      <c r="BE115" s="33">
        <f>VLOOKUP(BC115&amp;"_"&amp;$AZ$9,データシート3!A:AB,MATCH("ea_"&amp;"太陽光（建物系）"&amp;"_年間発電",データシート3!$A$1:$AB$1,0),0)/10^3+VLOOKUP(BC115&amp;"_"&amp;$AZ$9,データシート3!A:AB,MATCH("ea_"&amp;"太陽光（土地系）"&amp;"_年間発電",データシート3!$A$1:$AB$1,0),0)/10^3</f>
        <v>275973.00199999998</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275973.00199999998</v>
      </c>
      <c r="BJ115" s="33">
        <f>(VLOOKUP($BC115&amp;"_"&amp;$AZ$8,データシート3!$A:$AN,MATCH("da_合計",データシート3!$A$1:$AN$1,0),0))/10^3</f>
        <v>197147.53388953386</v>
      </c>
      <c r="BK115" s="33">
        <f t="shared" si="27"/>
        <v>78825.468110466114</v>
      </c>
      <c r="BL115" s="33">
        <f t="shared" si="28"/>
        <v>0</v>
      </c>
      <c r="BM115" s="33">
        <f t="shared" si="29"/>
        <v>78825.468110466114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40204</v>
      </c>
      <c r="AY116" s="18" t="str">
        <f>IF(IFERROR(比較地域マスタ!$AE51,"")=0,"",IFERROR(比較地域マスタ!$AE51,""))</f>
        <v>直方市</v>
      </c>
      <c r="AZ116" s="16"/>
      <c r="BA116" s="22">
        <v>45</v>
      </c>
      <c r="BB116" s="22">
        <v>1</v>
      </c>
      <c r="BC116" s="18" t="str">
        <f t="shared" si="24"/>
        <v>40204</v>
      </c>
      <c r="BD116" s="18" t="str">
        <f t="shared" si="25"/>
        <v>直方市</v>
      </c>
      <c r="BE116" s="33">
        <f>VLOOKUP(BC116&amp;"_"&amp;$AZ$9,データシート3!A:AB,MATCH("ea_"&amp;"太陽光（建物系）"&amp;"_年間発電",データシート3!$A$1:$AB$1,0),0)/10^3+VLOOKUP(BC116&amp;"_"&amp;$AZ$9,データシート3!A:AB,MATCH("ea_"&amp;"太陽光（土地系）"&amp;"_年間発電",データシート3!$A$1:$AB$1,0),0)/10^3</f>
        <v>501163.96900000004</v>
      </c>
      <c r="BF116" s="33">
        <f>VLOOKUP(BC116&amp;"_"&amp;$AZ$9,データシート3!A:AB,MATCH("ea_"&amp;"風力（陸上）"&amp;"_年間発電",データシート3!$A$1:$AB$1,0),0)/10^3</f>
        <v>17573.600999999999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518737.57000000007</v>
      </c>
      <c r="BJ116" s="33">
        <f>(VLOOKUP($BC116&amp;"_"&amp;$AZ$8,データシート3!$A:$AN,MATCH("da_合計",データシート3!$A$1:$AN$1,0),0))/10^3</f>
        <v>423715.25236932799</v>
      </c>
      <c r="BK116" s="33">
        <f t="shared" si="27"/>
        <v>95022.317630672071</v>
      </c>
      <c r="BL116" s="33">
        <f t="shared" si="28"/>
        <v>0</v>
      </c>
      <c r="BM116" s="33">
        <f t="shared" si="29"/>
        <v>95022.317630672071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40348</v>
      </c>
      <c r="AY117" s="18" t="str">
        <f>IF(IFERROR(比較地域マスタ!$AE52,"")=0,"",IFERROR(比較地域マスタ!$AE52,""))</f>
        <v>久山町</v>
      </c>
      <c r="AZ117" s="16"/>
      <c r="BA117" s="22">
        <v>46</v>
      </c>
      <c r="BB117" s="22">
        <v>1</v>
      </c>
      <c r="BC117" s="18" t="str">
        <f t="shared" si="24"/>
        <v>40348</v>
      </c>
      <c r="BD117" s="18" t="str">
        <f t="shared" si="25"/>
        <v>久山町</v>
      </c>
      <c r="BE117" s="33">
        <f>VLOOKUP(BC117&amp;"_"&amp;$AZ$9,データシート3!A:AB,MATCH("ea_"&amp;"太陽光（建物系）"&amp;"_年間発電",データシート3!$A$1:$AB$1,0),0)/10^3+VLOOKUP(BC117&amp;"_"&amp;$AZ$9,データシート3!A:AB,MATCH("ea_"&amp;"太陽光（土地系）"&amp;"_年間発電",データシート3!$A$1:$AB$1,0),0)/10^3</f>
        <v>127212.20999999999</v>
      </c>
      <c r="BF117" s="33">
        <f>VLOOKUP(BC117&amp;"_"&amp;$AZ$9,データシート3!A:AB,MATCH("ea_"&amp;"風力（陸上）"&amp;"_年間発電",データシート3!$A$1:$AB$1,0),0)/10^3</f>
        <v>106237.523</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233449.73300000001</v>
      </c>
      <c r="BJ117" s="33">
        <f>(VLOOKUP($BC117&amp;"_"&amp;$AZ$8,データシート3!$A:$AN,MATCH("da_合計",データシート3!$A$1:$AN$1,0),0))/10^3</f>
        <v>122826.81945474081</v>
      </c>
      <c r="BK117" s="33">
        <f t="shared" si="27"/>
        <v>110622.9135452592</v>
      </c>
      <c r="BL117" s="33">
        <f t="shared" si="28"/>
        <v>0</v>
      </c>
      <c r="BM117" s="33">
        <f t="shared" si="29"/>
        <v>110622.9135452592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40544</v>
      </c>
      <c r="AY118" s="18" t="str">
        <f>IF(IFERROR(比較地域マスタ!$AE53,"")=0,"",IFERROR(比較地域マスタ!$AE53,""))</f>
        <v>広川町</v>
      </c>
      <c r="AZ118" s="16"/>
      <c r="BA118" s="22">
        <v>47</v>
      </c>
      <c r="BB118" s="22">
        <v>1</v>
      </c>
      <c r="BC118" s="18" t="str">
        <f t="shared" si="24"/>
        <v>40544</v>
      </c>
      <c r="BD118" s="18" t="str">
        <f t="shared" si="25"/>
        <v>広川町</v>
      </c>
      <c r="BE118" s="33">
        <f>VLOOKUP(BC118&amp;"_"&amp;$AZ$9,データシート3!A:AB,MATCH("ea_"&amp;"太陽光（建物系）"&amp;"_年間発電",データシート3!$A$1:$AB$1,0),0)/10^3+VLOOKUP(BC118&amp;"_"&amp;$AZ$9,データシート3!A:AB,MATCH("ea_"&amp;"太陽光（土地系）"&amp;"_年間発電",データシート3!$A$1:$AB$1,0),0)/10^3</f>
        <v>417206.03399999999</v>
      </c>
      <c r="BF118" s="33">
        <f>VLOOKUP(BC118&amp;"_"&amp;$AZ$9,データシート3!A:AB,MATCH("ea_"&amp;"風力（陸上）"&amp;"_年間発電",データシート3!$A$1:$AB$1,0),0)/10^3</f>
        <v>75588.710999999981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492794.745</v>
      </c>
      <c r="BJ118" s="33">
        <f>(VLOOKUP($BC118&amp;"_"&amp;$AZ$8,データシート3!$A:$AN,MATCH("da_合計",データシート3!$A$1:$AN$1,0),0))/10^3</f>
        <v>144937.91152762427</v>
      </c>
      <c r="BK118" s="33">
        <f t="shared" si="27"/>
        <v>347856.83347237576</v>
      </c>
      <c r="BL118" s="33">
        <f t="shared" si="28"/>
        <v>0</v>
      </c>
      <c r="BM118" s="33">
        <f t="shared" si="29"/>
        <v>347856.83347237576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40130</v>
      </c>
      <c r="AY119" s="18" t="str">
        <f>IF(IFERROR(比較地域マスタ!$AE54,"")=0,"",IFERROR(比較地域マスタ!$AE54,""))</f>
        <v>福岡市</v>
      </c>
      <c r="AZ119" s="16"/>
      <c r="BA119" s="22">
        <v>48</v>
      </c>
      <c r="BB119" s="22">
        <v>1</v>
      </c>
      <c r="BC119" s="18" t="str">
        <f>AX119</f>
        <v>40130</v>
      </c>
      <c r="BD119" s="18" t="str">
        <f t="shared" si="25"/>
        <v>福岡市</v>
      </c>
      <c r="BE119" s="33">
        <f>VLOOKUP(BC119&amp;"_"&amp;$AZ$9,データシート3!A:AB,MATCH("ea_"&amp;"太陽光（建物系）"&amp;"_年間発電",データシート3!$A$1:$AB$1,0),0)/10^3+VLOOKUP(BC119&amp;"_"&amp;$AZ$9,データシート3!A:AB,MATCH("ea_"&amp;"太陽光（土地系）"&amp;"_年間発電",データシート3!$A$1:$AB$1,0),0)/10^3</f>
        <v>3745364.2659999998</v>
      </c>
      <c r="BF119" s="33">
        <f>VLOOKUP(BC119&amp;"_"&amp;$AZ$9,データシート3!A:AB,MATCH("ea_"&amp;"風力（陸上）"&amp;"_年間発電",データシート3!$A$1:$AB$1,0),0)/10^3</f>
        <v>197008.08100000001</v>
      </c>
      <c r="BG119" s="33">
        <f>VLOOKUP(BC119&amp;"_"&amp;$AZ$9,データシート3!A:AB,MATCH("ea_"&amp;"中小水（河川）"&amp;"_年間発電",データシート3!$A$1:$AB$1,0),0)/10^3+VLOOKUP(BC119&amp;"_"&amp;$AZ$9,データシート3!A:AB,MATCH("ea_"&amp;"中小水（農業用水路）"&amp;"_年間発電",データシート3!$A$1:$AB$1,0),0)/10^3</f>
        <v>7398.616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3949770.963</v>
      </c>
      <c r="BJ119" s="33">
        <f>(VLOOKUP($BC119&amp;"_"&amp;$AZ$8,データシート3!$A:$AN,MATCH("da_合計",データシート3!$A$1:$AN$1,0),0))/10^3</f>
        <v>9854744.3360893447</v>
      </c>
      <c r="BK119" s="33">
        <f t="shared" si="27"/>
        <v>-5904973.3730893452</v>
      </c>
      <c r="BL119" s="33">
        <f t="shared" si="28"/>
        <v>-5904973.3730893452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40610</v>
      </c>
      <c r="AY120" s="18" t="str">
        <f>IF(IFERROR(比較地域マスタ!$AE55,"")=0,"",IFERROR(比較地域マスタ!$AE55,""))</f>
        <v>福智町</v>
      </c>
      <c r="AZ120" s="16"/>
      <c r="BA120" s="22">
        <v>49</v>
      </c>
      <c r="BB120" s="22">
        <v>1</v>
      </c>
      <c r="BC120" s="18" t="str">
        <f t="shared" si="24"/>
        <v>40610</v>
      </c>
      <c r="BD120" s="18" t="str">
        <f t="shared" si="25"/>
        <v>福智町</v>
      </c>
      <c r="BE120" s="33">
        <f>VLOOKUP(BC120&amp;"_"&amp;$AZ$9,データシート3!A:AB,MATCH("ea_"&amp;"太陽光（建物系）"&amp;"_年間発電",データシート3!$A$1:$AB$1,0),0)/10^3+VLOOKUP(BC120&amp;"_"&amp;$AZ$9,データシート3!A:AB,MATCH("ea_"&amp;"太陽光（土地系）"&amp;"_年間発電",データシート3!$A$1:$AB$1,0),0)/10^3</f>
        <v>342310.83799999999</v>
      </c>
      <c r="BF120" s="33">
        <f>VLOOKUP(BC120&amp;"_"&amp;$AZ$9,データシート3!A:AB,MATCH("ea_"&amp;"風力（陸上）"&amp;"_年間発電",データシート3!$A$1:$AB$1,0),0)/10^3</f>
        <v>30623.134999999995</v>
      </c>
      <c r="BG120" s="33">
        <f>VLOOKUP(BC120&amp;"_"&amp;$AZ$9,データシート3!A:AB,MATCH("ea_"&amp;"中小水（河川）"&amp;"_年間発電",データシート3!$A$1:$AB$1,0),0)/10^3+VLOOKUP(BC120&amp;"_"&amp;$AZ$9,データシート3!A:AB,MATCH("ea_"&amp;"中小水（農業用水路）"&amp;"_年間発電",データシート3!$A$1:$AB$1,0),0)/10^3</f>
        <v>793.072</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373727.04499999998</v>
      </c>
      <c r="BJ120" s="33">
        <f>(VLOOKUP($BC120&amp;"_"&amp;$AZ$8,データシート3!$A:$AN,MATCH("da_合計",データシート3!$A$1:$AN$1,0),0))/10^3</f>
        <v>105687.27800136857</v>
      </c>
      <c r="BK120" s="33">
        <f t="shared" si="27"/>
        <v>268039.76699863141</v>
      </c>
      <c r="BL120" s="33">
        <f t="shared" si="28"/>
        <v>0</v>
      </c>
      <c r="BM120" s="33">
        <f t="shared" si="29"/>
        <v>268039.76699863141</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40224</v>
      </c>
      <c r="AY121" s="18" t="str">
        <f>IF(IFERROR(比較地域マスタ!$AE56,"")=0,"",IFERROR(比較地域マスタ!$AE56,""))</f>
        <v>福津市</v>
      </c>
      <c r="AZ121" s="16"/>
      <c r="BA121" s="22">
        <v>50</v>
      </c>
      <c r="BB121" s="22">
        <v>1</v>
      </c>
      <c r="BC121" s="18" t="str">
        <f t="shared" si="24"/>
        <v>40224</v>
      </c>
      <c r="BD121" s="18" t="str">
        <f t="shared" si="25"/>
        <v>福津市</v>
      </c>
      <c r="BE121" s="33">
        <f>VLOOKUP(BC121&amp;"_"&amp;$AZ$9,データシート3!A:AB,MATCH("ea_"&amp;"太陽光（建物系）"&amp;"_年間発電",データシート3!$A$1:$AB$1,0),0)/10^3+VLOOKUP(BC121&amp;"_"&amp;$AZ$9,データシート3!A:AB,MATCH("ea_"&amp;"太陽光（土地系）"&amp;"_年間発電",データシート3!$A$1:$AB$1,0),0)/10^3</f>
        <v>588962.61400000006</v>
      </c>
      <c r="BF121" s="33">
        <f>VLOOKUP(BC121&amp;"_"&amp;$AZ$9,データシート3!A:AB,MATCH("ea_"&amp;"風力（陸上）"&amp;"_年間発電",データシート3!$A$1:$AB$1,0),0)/10^3</f>
        <v>9617.116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598579.7300000001</v>
      </c>
      <c r="BJ121" s="33">
        <f>(VLOOKUP($BC121&amp;"_"&amp;$AZ$8,データシート3!$A:$AN,MATCH("da_合計",データシート3!$A$1:$AN$1,0),0))/10^3</f>
        <v>261531.42408899794</v>
      </c>
      <c r="BK121" s="33">
        <f t="shared" si="27"/>
        <v>337048.30591100216</v>
      </c>
      <c r="BL121" s="33">
        <f t="shared" si="28"/>
        <v>0</v>
      </c>
      <c r="BM121" s="33">
        <f t="shared" si="29"/>
        <v>337048.30591100216</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40214</v>
      </c>
      <c r="AY122" s="18" t="str">
        <f>IF(IFERROR(比較地域マスタ!$AE57,"")=0,"",IFERROR(比較地域マスタ!$AE57,""))</f>
        <v>豊前市</v>
      </c>
      <c r="AZ122" s="16"/>
      <c r="BA122" s="22">
        <v>51</v>
      </c>
      <c r="BB122" s="22">
        <v>1</v>
      </c>
      <c r="BC122" s="18" t="str">
        <f t="shared" si="24"/>
        <v>40214</v>
      </c>
      <c r="BD122" s="18" t="str">
        <f t="shared" si="25"/>
        <v>豊前市</v>
      </c>
      <c r="BE122" s="33">
        <f>VLOOKUP(BC122&amp;"_"&amp;$AZ$9,データシート3!A:AB,MATCH("ea_"&amp;"太陽光（建物系）"&amp;"_年間発電",データシート3!$A$1:$AB$1,0),0)/10^3+VLOOKUP(BC122&amp;"_"&amp;$AZ$9,データシート3!A:AB,MATCH("ea_"&amp;"太陽光（土地系）"&amp;"_年間発電",データシート3!$A$1:$AB$1,0),0)/10^3</f>
        <v>664818.85</v>
      </c>
      <c r="BF122" s="33">
        <f>VLOOKUP(BC122&amp;"_"&amp;$AZ$9,データシート3!A:AB,MATCH("ea_"&amp;"風力（陸上）"&amp;"_年間発電",データシート3!$A$1:$AB$1,0),0)/10^3</f>
        <v>84170.819000000018</v>
      </c>
      <c r="BG122" s="33">
        <f>VLOOKUP(BC122&amp;"_"&amp;$AZ$9,データシート3!A:AB,MATCH("ea_"&amp;"中小水（河川）"&amp;"_年間発電",データシート3!$A$1:$AB$1,0),0)/10^3+VLOOKUP(BC122&amp;"_"&amp;$AZ$9,データシート3!A:AB,MATCH("ea_"&amp;"中小水（農業用水路）"&amp;"_年間発電",データシート3!$A$1:$AB$1,0),0)/10^3</f>
        <v>8515.3960000000006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757505.06499999994</v>
      </c>
      <c r="BJ122" s="33">
        <f>(VLOOKUP($BC122&amp;"_"&amp;$AZ$8,データシート3!$A:$AN,MATCH("da_合計",データシート3!$A$1:$AN$1,0),0))/10^3</f>
        <v>218359.10417956355</v>
      </c>
      <c r="BK122" s="33">
        <f t="shared" si="27"/>
        <v>539145.96082043636</v>
      </c>
      <c r="BL122" s="33">
        <f t="shared" si="28"/>
        <v>0</v>
      </c>
      <c r="BM122" s="33">
        <f t="shared" si="29"/>
        <v>539145.96082043636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40382</v>
      </c>
      <c r="AY123" s="18" t="str">
        <f>IF(IFERROR(比較地域マスタ!$AE58,"")=0,"",IFERROR(比較地域マスタ!$AE58,""))</f>
        <v>水巻町</v>
      </c>
      <c r="AZ123" s="16"/>
      <c r="BA123" s="22">
        <v>52</v>
      </c>
      <c r="BB123" s="22">
        <v>1</v>
      </c>
      <c r="BC123" s="18" t="str">
        <f t="shared" si="24"/>
        <v>40382</v>
      </c>
      <c r="BD123" s="18" t="str">
        <f t="shared" si="25"/>
        <v>水巻町</v>
      </c>
      <c r="BE123" s="33">
        <f>VLOOKUP(BC123&amp;"_"&amp;$AZ$9,データシート3!A:AB,MATCH("ea_"&amp;"太陽光（建物系）"&amp;"_年間発電",データシート3!$A$1:$AB$1,0),0)/10^3+VLOOKUP(BC123&amp;"_"&amp;$AZ$9,データシート3!A:AB,MATCH("ea_"&amp;"太陽光（土地系）"&amp;"_年間発電",データシート3!$A$1:$AB$1,0),0)/10^3</f>
        <v>137522.516</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137522.516</v>
      </c>
      <c r="BJ123" s="33">
        <f>(VLOOKUP($BC123&amp;"_"&amp;$AZ$8,データシート3!$A:$AN,MATCH("da_合計",データシート3!$A$1:$AN$1,0),0))/10^3</f>
        <v>134505.82759906404</v>
      </c>
      <c r="BK123" s="33">
        <f t="shared" si="27"/>
        <v>3016.6884009359637</v>
      </c>
      <c r="BL123" s="33">
        <f t="shared" si="28"/>
        <v>0</v>
      </c>
      <c r="BM123" s="33">
        <f t="shared" si="29"/>
        <v>3016.6884009359637</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40625</v>
      </c>
      <c r="AY124" s="18" t="str">
        <f>IF(IFERROR(比較地域マスタ!$AE59,"")=0,"",IFERROR(比較地域マスタ!$AE59,""))</f>
        <v>みやこ町</v>
      </c>
      <c r="AZ124" s="16"/>
      <c r="BA124" s="22">
        <v>53</v>
      </c>
      <c r="BB124" s="22">
        <v>1</v>
      </c>
      <c r="BC124" s="18" t="str">
        <f t="shared" si="24"/>
        <v>40625</v>
      </c>
      <c r="BD124" s="18" t="str">
        <f t="shared" si="25"/>
        <v>みやこ町</v>
      </c>
      <c r="BE124" s="33">
        <f>VLOOKUP(BC124&amp;"_"&amp;$AZ$9,データシート3!A:AB,MATCH("ea_"&amp;"太陽光（建物系）"&amp;"_年間発電",データシート3!$A$1:$AB$1,0),0)/10^3+VLOOKUP(BC124&amp;"_"&amp;$AZ$9,データシート3!A:AB,MATCH("ea_"&amp;"太陽光（土地系）"&amp;"_年間発電",データシート3!$A$1:$AB$1,0),0)/10^3</f>
        <v>811733.10899999994</v>
      </c>
      <c r="BF124" s="33">
        <f>VLOOKUP(BC124&amp;"_"&amp;$AZ$9,データシート3!A:AB,MATCH("ea_"&amp;"風力（陸上）"&amp;"_年間発電",データシート3!$A$1:$AB$1,0),0)/10^3</f>
        <v>118646.36900000001</v>
      </c>
      <c r="BG124" s="33">
        <f>VLOOKUP(BC124&amp;"_"&amp;$AZ$9,データシート3!A:AB,MATCH("ea_"&amp;"中小水（河川）"&amp;"_年間発電",データシート3!$A$1:$AB$1,0),0)/10^3+VLOOKUP(BC124&amp;"_"&amp;$AZ$9,データシート3!A:AB,MATCH("ea_"&amp;"中小水（農業用水路）"&amp;"_年間発電",データシート3!$A$1:$AB$1,0),0)/10^3</f>
        <v>2158.0630000000006</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932537.54099999985</v>
      </c>
      <c r="BJ124" s="33">
        <f>(VLOOKUP($BC124&amp;"_"&amp;$AZ$8,データシート3!$A:$AN,MATCH("da_合計",データシート3!$A$1:$AN$1,0),0))/10^3</f>
        <v>146167.7963759712</v>
      </c>
      <c r="BK124" s="33">
        <f t="shared" si="27"/>
        <v>786369.74462402868</v>
      </c>
      <c r="BL124" s="33">
        <f t="shared" si="28"/>
        <v>0</v>
      </c>
      <c r="BM124" s="33">
        <f t="shared" si="29"/>
        <v>786369.74462402868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40229</v>
      </c>
      <c r="AY125" s="18" t="str">
        <f>IF(IFERROR(比較地域マスタ!$AE60,"")=0,"",IFERROR(比較地域マスタ!$AE60,""))</f>
        <v>みやま市</v>
      </c>
      <c r="AZ125" s="16"/>
      <c r="BA125" s="22">
        <v>54</v>
      </c>
      <c r="BB125" s="22">
        <v>1</v>
      </c>
      <c r="BC125" s="18" t="str">
        <f t="shared" si="24"/>
        <v>40229</v>
      </c>
      <c r="BD125" s="18" t="str">
        <f t="shared" si="25"/>
        <v>みやま市</v>
      </c>
      <c r="BE125" s="33">
        <f>VLOOKUP(BC125&amp;"_"&amp;$AZ$9,データシート3!A:AB,MATCH("ea_"&amp;"太陽光（建物系）"&amp;"_年間発電",データシート3!$A$1:$AB$1,0),0)/10^3+VLOOKUP(BC125&amp;"_"&amp;$AZ$9,データシート3!A:AB,MATCH("ea_"&amp;"太陽光（土地系）"&amp;"_年間発電",データシート3!$A$1:$AB$1,0),0)/10^3</f>
        <v>920948.01300000004</v>
      </c>
      <c r="BF125" s="33">
        <f>VLOOKUP(BC125&amp;"_"&amp;$AZ$9,データシート3!A:AB,MATCH("ea_"&amp;"風力（陸上）"&amp;"_年間発電",データシート3!$A$1:$AB$1,0),0)/10^3</f>
        <v>13051.786</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933999.799</v>
      </c>
      <c r="BJ125" s="33">
        <f>(VLOOKUP($BC125&amp;"_"&amp;$AZ$8,データシート3!$A:$AN,MATCH("da_合計",データシート3!$A$1:$AN$1,0),0))/10^3</f>
        <v>158020.54048975659</v>
      </c>
      <c r="BK125" s="33">
        <f t="shared" si="27"/>
        <v>775979.25851024338</v>
      </c>
      <c r="BL125" s="33">
        <f t="shared" si="28"/>
        <v>0</v>
      </c>
      <c r="BM125" s="33">
        <f t="shared" si="29"/>
        <v>775979.25851024338</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40226</v>
      </c>
      <c r="AY126" s="18" t="str">
        <f>IF(IFERROR(比較地域マスタ!$AE61,"")=0,"",IFERROR(比較地域マスタ!$AE61,""))</f>
        <v>宮若市</v>
      </c>
      <c r="AZ126" s="16"/>
      <c r="BA126" s="22">
        <v>55</v>
      </c>
      <c r="BB126" s="22">
        <v>1</v>
      </c>
      <c r="BC126" s="18" t="str">
        <f t="shared" si="24"/>
        <v>40226</v>
      </c>
      <c r="BD126" s="18" t="str">
        <f t="shared" si="25"/>
        <v>宮若市</v>
      </c>
      <c r="BE126" s="33">
        <f>VLOOKUP(BC126&amp;"_"&amp;$AZ$9,データシート3!A:AB,MATCH("ea_"&amp;"太陽光（建物系）"&amp;"_年間発電",データシート3!$A$1:$AB$1,0),0)/10^3+VLOOKUP(BC126&amp;"_"&amp;$AZ$9,データシート3!A:AB,MATCH("ea_"&amp;"太陽光（土地系）"&amp;"_年間発電",データシート3!$A$1:$AB$1,0),0)/10^3</f>
        <v>727333.68900000001</v>
      </c>
      <c r="BF126" s="33">
        <f>VLOOKUP(BC126&amp;"_"&amp;$AZ$9,データシート3!A:AB,MATCH("ea_"&amp;"風力（陸上）"&amp;"_年間発電",データシート3!$A$1:$AB$1,0),0)/10^3</f>
        <v>86248.811000000002</v>
      </c>
      <c r="BG126" s="33">
        <f>VLOOKUP(BC126&amp;"_"&amp;$AZ$9,データシート3!A:AB,MATCH("ea_"&amp;"中小水（河川）"&amp;"_年間発電",データシート3!$A$1:$AB$1,0),0)/10^3+VLOOKUP(BC126&amp;"_"&amp;$AZ$9,データシート3!A:AB,MATCH("ea_"&amp;"中小水（農業用水路）"&amp;"_年間発電",データシート3!$A$1:$AB$1,0),0)/10^3</f>
        <v>1655.877</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815238.37699999998</v>
      </c>
      <c r="BJ126" s="33">
        <f>(VLOOKUP($BC126&amp;"_"&amp;$AZ$8,データシート3!$A:$AN,MATCH("da_合計",データシート3!$A$1:$AN$1,0),0))/10^3</f>
        <v>1142648.5889217225</v>
      </c>
      <c r="BK126" s="33">
        <f t="shared" si="27"/>
        <v>-327410.21192172251</v>
      </c>
      <c r="BL126" s="33">
        <f t="shared" si="28"/>
        <v>-327410.21192172251</v>
      </c>
      <c r="BM126" s="33">
        <f t="shared" si="29"/>
        <v>0</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40220</v>
      </c>
      <c r="AY127" s="18" t="str">
        <f>IF(IFERROR(比較地域マスタ!$AE62,"")=0,"",IFERROR(比較地域マスタ!$AE62,""))</f>
        <v>宗像市</v>
      </c>
      <c r="AZ127" s="16"/>
      <c r="BA127" s="22">
        <v>56</v>
      </c>
      <c r="BB127" s="22">
        <v>1</v>
      </c>
      <c r="BC127" s="18" t="str">
        <f t="shared" si="24"/>
        <v>40220</v>
      </c>
      <c r="BD127" s="18" t="str">
        <f t="shared" si="25"/>
        <v>宗像市</v>
      </c>
      <c r="BE127" s="33">
        <f>VLOOKUP(BC127&amp;"_"&amp;$AZ$9,データシート3!A:AB,MATCH("ea_"&amp;"太陽光（建物系）"&amp;"_年間発電",データシート3!$A$1:$AB$1,0),0)/10^3+VLOOKUP(BC127&amp;"_"&amp;$AZ$9,データシート3!A:AB,MATCH("ea_"&amp;"太陽光（土地系）"&amp;"_年間発電",データシート3!$A$1:$AB$1,0),0)/10^3</f>
        <v>915639.35500000021</v>
      </c>
      <c r="BF127" s="33">
        <f>VLOOKUP(BC127&amp;"_"&amp;$AZ$9,データシート3!A:AB,MATCH("ea_"&amp;"風力（陸上）"&amp;"_年間発電",データシート3!$A$1:$AB$1,0),0)/10^3</f>
        <v>23976.651999999995</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939616.00700000022</v>
      </c>
      <c r="BJ127" s="33">
        <f>(VLOOKUP($BC127&amp;"_"&amp;$AZ$8,データシート3!$A:$AN,MATCH("da_合計",データシート3!$A$1:$AN$1,0),0))/10^3</f>
        <v>394425.07263452164</v>
      </c>
      <c r="BK127" s="33">
        <f t="shared" si="27"/>
        <v>545190.93436547858</v>
      </c>
      <c r="BL127" s="33">
        <f t="shared" si="28"/>
        <v>0</v>
      </c>
      <c r="BM127" s="33">
        <f t="shared" si="29"/>
        <v>545190.93436547858</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40207</v>
      </c>
      <c r="AY128" s="18" t="str">
        <f>IF(IFERROR(比較地域マスタ!$AE63,"")=0,"",IFERROR(比較地域マスタ!$AE63,""))</f>
        <v>柳川市</v>
      </c>
      <c r="AZ128" s="16"/>
      <c r="BA128" s="22">
        <v>57</v>
      </c>
      <c r="BB128" s="22">
        <v>1</v>
      </c>
      <c r="BC128" s="18" t="str">
        <f t="shared" si="24"/>
        <v>40207</v>
      </c>
      <c r="BD128" s="18" t="str">
        <f t="shared" si="25"/>
        <v>柳川市</v>
      </c>
      <c r="BE128" s="33">
        <f>VLOOKUP(BC128&amp;"_"&amp;$AZ$9,データシート3!A:AB,MATCH("ea_"&amp;"太陽光（建物系）"&amp;"_年間発電",データシート3!$A$1:$AB$1,0),0)/10^3+VLOOKUP(BC128&amp;"_"&amp;$AZ$9,データシート3!A:AB,MATCH("ea_"&amp;"太陽光（土地系）"&amp;"_年間発電",データシート3!$A$1:$AB$1,0),0)/10^3</f>
        <v>710959.22</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710959.22</v>
      </c>
      <c r="BJ128" s="33">
        <f>(VLOOKUP($BC128&amp;"_"&amp;$AZ$8,データシート3!$A:$AN,MATCH("da_合計",データシート3!$A$1:$AN$1,0),0))/10^3</f>
        <v>287216.2824308381</v>
      </c>
      <c r="BK128" s="33">
        <f t="shared" si="27"/>
        <v>423742.93756916188</v>
      </c>
      <c r="BL128" s="33">
        <f t="shared" si="28"/>
        <v>0</v>
      </c>
      <c r="BM128" s="33">
        <f t="shared" si="29"/>
        <v>423742.93756916188</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40210</v>
      </c>
      <c r="AY129" s="18" t="str">
        <f>IF(IFERROR(比較地域マスタ!$AE64,"")=0,"",IFERROR(比較地域マスタ!$AE64,""))</f>
        <v>八女市</v>
      </c>
      <c r="AZ129" s="16"/>
      <c r="BA129" s="22">
        <v>58</v>
      </c>
      <c r="BB129" s="22">
        <v>1</v>
      </c>
      <c r="BC129" s="18" t="str">
        <f t="shared" si="24"/>
        <v>40210</v>
      </c>
      <c r="BD129" s="18" t="str">
        <f t="shared" si="25"/>
        <v>八女市</v>
      </c>
      <c r="BE129" s="33">
        <f>VLOOKUP(BC129&amp;"_"&amp;$AZ$9,データシート3!A:AB,MATCH("ea_"&amp;"太陽光（建物系）"&amp;"_年間発電",データシート3!$A$1:$AB$1,0),0)/10^3+VLOOKUP(BC129&amp;"_"&amp;$AZ$9,データシート3!A:AB,MATCH("ea_"&amp;"太陽光（土地系）"&amp;"_年間発電",データシート3!$A$1:$AB$1,0),0)/10^3</f>
        <v>1719081.8900000001</v>
      </c>
      <c r="BF129" s="33">
        <f>VLOOKUP(BC129&amp;"_"&amp;$AZ$9,データシート3!A:AB,MATCH("ea_"&amp;"風力（陸上）"&amp;"_年間発電",データシート3!$A$1:$AB$1,0),0)/10^3</f>
        <v>868545.45600000001</v>
      </c>
      <c r="BG129" s="33">
        <f>VLOOKUP(BC129&amp;"_"&amp;$AZ$9,データシート3!A:AB,MATCH("ea_"&amp;"中小水（河川）"&amp;"_年間発電",データシート3!$A$1:$AB$1,0),0)/10^3+VLOOKUP(BC129&amp;"_"&amp;$AZ$9,データシート3!A:AB,MATCH("ea_"&amp;"中小水（農業用水路）"&amp;"_年間発電",データシート3!$A$1:$AB$1,0),0)/10^3</f>
        <v>49299.434999999998</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2636926.781</v>
      </c>
      <c r="BJ129" s="33">
        <f>(VLOOKUP($BC129&amp;"_"&amp;$AZ$8,データシート3!$A:$AN,MATCH("da_合計",データシート3!$A$1:$AN$1,0),0))/10^3</f>
        <v>336952.03300324327</v>
      </c>
      <c r="BK129" s="33">
        <f t="shared" si="27"/>
        <v>2299974.7479967568</v>
      </c>
      <c r="BL129" s="33">
        <f t="shared" si="28"/>
        <v>0</v>
      </c>
      <c r="BM129" s="33">
        <f t="shared" si="29"/>
        <v>2299974.7479967568</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40213</v>
      </c>
      <c r="AY130" s="18" t="str">
        <f>IF(IFERROR(比較地域マスタ!$AE65,"")=0,"",IFERROR(比較地域マスタ!$AE65,""))</f>
        <v>行橋市</v>
      </c>
      <c r="AZ130" s="16"/>
      <c r="BA130" s="22">
        <v>59</v>
      </c>
      <c r="BB130" s="22">
        <v>1</v>
      </c>
      <c r="BC130" s="18" t="str">
        <f t="shared" si="24"/>
        <v>40213</v>
      </c>
      <c r="BD130" s="18" t="str">
        <f t="shared" si="25"/>
        <v>行橋市</v>
      </c>
      <c r="BE130" s="33">
        <f>VLOOKUP(BC130&amp;"_"&amp;$AZ$9,データシート3!A:AB,MATCH("ea_"&amp;"太陽光（建物系）"&amp;"_年間発電",データシート3!$A$1:$AB$1,0),0)/10^3+VLOOKUP(BC130&amp;"_"&amp;$AZ$9,データシート3!A:AB,MATCH("ea_"&amp;"太陽光（土地系）"&amp;"_年間発電",データシート3!$A$1:$AB$1,0),0)/10^3</f>
        <v>899740.527</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899740.527</v>
      </c>
      <c r="BJ130" s="33">
        <f>(VLOOKUP($BC130&amp;"_"&amp;$AZ$8,データシート3!$A:$AN,MATCH("da_合計",データシート3!$A$1:$AN$1,0),0))/10^3</f>
        <v>404830.61029777199</v>
      </c>
      <c r="BK130" s="33">
        <f t="shared" si="27"/>
        <v>494909.91670222802</v>
      </c>
      <c r="BL130" s="33">
        <f t="shared" si="28"/>
        <v>0</v>
      </c>
      <c r="BM130" s="33">
        <f t="shared" si="29"/>
        <v>494909.91670222802</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40642</v>
      </c>
      <c r="AY131" s="18" t="str">
        <f>IF(IFERROR(比較地域マスタ!$AE66,"")=0,"",IFERROR(比較地域マスタ!$AE66,""))</f>
        <v>吉富町</v>
      </c>
      <c r="AZ131" s="16"/>
      <c r="BA131" s="22">
        <v>60</v>
      </c>
      <c r="BB131" s="22">
        <v>1</v>
      </c>
      <c r="BC131" s="18" t="str">
        <f t="shared" si="24"/>
        <v>40642</v>
      </c>
      <c r="BD131" s="18" t="str">
        <f t="shared" si="25"/>
        <v>吉富町</v>
      </c>
      <c r="BE131" s="33">
        <f>VLOOKUP(BC131&amp;"_"&amp;$AZ$9,データシート3!A:AB,MATCH("ea_"&amp;"太陽光（建物系）"&amp;"_年間発電",データシート3!$A$1:$AB$1,0),0)/10^3+VLOOKUP(BC131&amp;"_"&amp;$AZ$9,データシート3!A:AB,MATCH("ea_"&amp;"太陽光（土地系）"&amp;"_年間発電",データシート3!$A$1:$AB$1,0),0)/10^3</f>
        <v>85398.184000000008</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85398.184000000008</v>
      </c>
      <c r="BJ131" s="33">
        <f>(VLOOKUP($BC131&amp;"_"&amp;$AZ$8,データシート3!$A:$AN,MATCH("da_合計",データシート3!$A$1:$AN$1,0),0))/10^3</f>
        <v>60038.113824785243</v>
      </c>
      <c r="BK131" s="33">
        <f t="shared" si="27"/>
        <v>25360.070175214765</v>
      </c>
      <c r="BL131" s="33">
        <f t="shared" si="28"/>
        <v>0</v>
      </c>
      <c r="BM131" s="33">
        <f t="shared" si="29"/>
        <v>25360.070175214765</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筑紫野市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40217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1628</v>
      </c>
      <c r="H6" s="1047" t="s">
        <v>1629</v>
      </c>
      <c r="I6" s="1047" t="s">
        <v>1630</v>
      </c>
      <c r="J6" s="1048" t="s">
        <v>518</v>
      </c>
      <c r="K6" s="1048" t="s">
        <v>519</v>
      </c>
      <c r="L6" s="1048" t="s">
        <v>1631</v>
      </c>
      <c r="M6" s="1048" t="s">
        <v>1632</v>
      </c>
      <c r="N6" s="1047" t="s">
        <v>1633</v>
      </c>
      <c r="O6" s="1047" t="s">
        <v>1634</v>
      </c>
      <c r="P6" s="1047" t="s">
        <v>1635</v>
      </c>
      <c r="Q6" s="1049" t="s">
        <v>1636</v>
      </c>
      <c r="R6" s="1047" t="s">
        <v>1628</v>
      </c>
      <c r="S6" s="1047" t="s">
        <v>1629</v>
      </c>
      <c r="T6" s="1047" t="s">
        <v>1630</v>
      </c>
      <c r="U6" s="1048" t="s">
        <v>518</v>
      </c>
      <c r="V6" s="1048" t="s">
        <v>519</v>
      </c>
      <c r="W6" s="1048" t="s">
        <v>1631</v>
      </c>
      <c r="X6" s="1048" t="s">
        <v>1632</v>
      </c>
      <c r="Y6" s="1047" t="s">
        <v>1633</v>
      </c>
      <c r="Z6" s="1047" t="s">
        <v>1634</v>
      </c>
      <c r="AA6" s="1047" t="s">
        <v>1635</v>
      </c>
      <c r="AB6" s="1050" t="s">
        <v>1636</v>
      </c>
      <c r="AC6" s="697"/>
    </row>
    <row r="7" spans="2:30" s="21" customFormat="1" ht="20.45" customHeight="1" thickTop="1">
      <c r="B7" s="1157" t="s">
        <v>112</v>
      </c>
      <c r="C7" s="1158"/>
      <c r="D7" s="1159"/>
      <c r="E7" s="698"/>
      <c r="F7" s="699"/>
      <c r="G7" s="700">
        <f t="shared" ref="G7:AB7" si="0">SUM(G8:G13)</f>
        <v>5</v>
      </c>
      <c r="H7" s="701">
        <f t="shared" si="0"/>
        <v>5</v>
      </c>
      <c r="I7" s="701">
        <f t="shared" si="0"/>
        <v>5</v>
      </c>
      <c r="J7" s="701">
        <f t="shared" si="0"/>
        <v>6</v>
      </c>
      <c r="K7" s="702">
        <f t="shared" si="0"/>
        <v>6</v>
      </c>
      <c r="L7" s="702">
        <f t="shared" si="0"/>
        <v>5</v>
      </c>
      <c r="M7" s="702">
        <f t="shared" si="0"/>
        <v>6</v>
      </c>
      <c r="N7" s="702">
        <f t="shared" si="0"/>
        <v>6</v>
      </c>
      <c r="O7" s="702">
        <f>SUM(O8:O13)</f>
        <v>6</v>
      </c>
      <c r="P7" s="702">
        <f t="shared" si="0"/>
        <v>6</v>
      </c>
      <c r="Q7" s="703">
        <f>SUM(Q8:Q13)</f>
        <v>6</v>
      </c>
      <c r="R7" s="909">
        <f t="shared" si="0"/>
        <v>57.254000000000005</v>
      </c>
      <c r="S7" s="910">
        <f t="shared" si="0"/>
        <v>35.326999999999998</v>
      </c>
      <c r="T7" s="910">
        <f t="shared" si="0"/>
        <v>37.146000000000001</v>
      </c>
      <c r="U7" s="910">
        <f t="shared" si="0"/>
        <v>42.554000000000002</v>
      </c>
      <c r="V7" s="910">
        <f t="shared" si="0"/>
        <v>61.255000000000003</v>
      </c>
      <c r="W7" s="910">
        <f t="shared" si="0"/>
        <v>35.287999999999997</v>
      </c>
      <c r="X7" s="910">
        <f t="shared" si="0"/>
        <v>54.167000000000002</v>
      </c>
      <c r="Y7" s="910">
        <f t="shared" si="0"/>
        <v>42.155000000000001</v>
      </c>
      <c r="Z7" s="910">
        <f>SUM(Z8:Z13)</f>
        <v>46.895000000000003</v>
      </c>
      <c r="AA7" s="910">
        <f>SUM(AA8:AA13)</f>
        <v>47.198</v>
      </c>
      <c r="AB7" s="911">
        <f t="shared" si="0"/>
        <v>47.014000000000003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11.291</v>
      </c>
      <c r="S10" s="916">
        <f>VLOOKUP($D$3&amp;"_"&amp;S$3,データシート1!$A:$BU,MATCH($R$2&amp;"_"&amp;$C10,データシート1!$A$1:$BU$1,0),0)</f>
        <v>14.467000000000001</v>
      </c>
      <c r="T10" s="916">
        <f>VLOOKUP($D$3&amp;"_"&amp;T$3,データシート1!$A:$BU,MATCH($R$2&amp;"_"&amp;$C10,データシート1!$A$1:$BU$1,0),0)</f>
        <v>15.561999999999999</v>
      </c>
      <c r="U10" s="916">
        <f>VLOOKUP($D$3&amp;"_"&amp;U$3,データシート1!$A:$BU,MATCH($R$2&amp;"_"&amp;$C10,データシート1!$A$1:$BU$1,0),0)</f>
        <v>13.964</v>
      </c>
      <c r="V10" s="916">
        <f>VLOOKUP($D$3&amp;"_"&amp;V$3,データシート1!$A:$BU,MATCH($R$2&amp;"_"&amp;$C10,データシート1!$A$1:$BU$1,0),0)</f>
        <v>14.403</v>
      </c>
      <c r="W10" s="916">
        <f>VLOOKUP($D$3&amp;"_"&amp;W$3,データシート1!$A:$BU,MATCH($R$2&amp;"_"&amp;$C10,データシート1!$A$1:$BU$1,0),0)</f>
        <v>12.202</v>
      </c>
      <c r="X10" s="916">
        <f>VLOOKUP($D$3&amp;"_"&amp;X$3,データシート1!$A:$BU,MATCH($R$2&amp;"_"&amp;$C10,データシート1!$A$1:$BU$1,0),0)</f>
        <v>13.557</v>
      </c>
      <c r="Y10" s="916">
        <f>VLOOKUP($D$3&amp;"_"&amp;Y$3,データシート1!$A:$BU,MATCH($R$2&amp;"_"&amp;$C10,データシート1!$A$1:$BU$1,0),0)</f>
        <v>11.776999999999999</v>
      </c>
      <c r="Z10" s="916">
        <f>VLOOKUP($D$3&amp;"_"&amp;Z$3,データシート1!$A:$BU,MATCH($R$2&amp;"_"&amp;$C10,データシート1!$A$1:$BU$1,0),0)</f>
        <v>9.2279999999999998</v>
      </c>
      <c r="AA10" s="916">
        <f>VLOOKUP($D$3&amp;"_"&amp;AA$3,データシート1!$A:$BU,MATCH($R$2&amp;"_"&amp;$C10,データシート1!$A$1:$BU$1,0),0)</f>
        <v>10.935</v>
      </c>
      <c r="AB10" s="917">
        <f>VLOOKUP($D$3&amp;"_"&amp;AB$3,データシート1!$A:$BU,MATCH($R$2&amp;"_"&amp;$C10,データシート1!$A$1:$BU$1,0),0)</f>
        <v>8.5459999999999994</v>
      </c>
    </row>
    <row r="11" spans="2:30" s="21" customFormat="1" ht="20.45" customHeight="1">
      <c r="B11" s="704"/>
      <c r="C11" s="711" t="s">
        <v>520</v>
      </c>
      <c r="D11" s="712"/>
      <c r="E11" s="711"/>
      <c r="F11" s="712"/>
      <c r="G11" s="713">
        <f>VLOOKUP($D$3&amp;"_"&amp;G$3,データシート1!$A:$BU,MATCH($G$2&amp;"_"&amp;$C11,データシート1!$A$1:$BU$1,0),0)</f>
        <v>4</v>
      </c>
      <c r="H11" s="714">
        <f>VLOOKUP($D$3&amp;"_"&amp;H$3,データシート1!$A:$BU,MATCH($G$2&amp;"_"&amp;$C11,データシート1!$A$1:$BU$1,0),0)</f>
        <v>4</v>
      </c>
      <c r="I11" s="714">
        <f>VLOOKUP($D$3&amp;"_"&amp;I$3,データシート1!$A:$BU,MATCH($G$2&amp;"_"&amp;$C11,データシート1!$A$1:$BU$1,0),0)</f>
        <v>4</v>
      </c>
      <c r="J11" s="714">
        <f>VLOOKUP($D$3&amp;"_"&amp;J$3,データシート1!$A:$BU,MATCH($G$2&amp;"_"&amp;$C11,データシート1!$A$1:$BU$1,0),0)</f>
        <v>5</v>
      </c>
      <c r="K11" s="715">
        <f>VLOOKUP($D$3&amp;"_"&amp;K$3,データシート1!$A:$BU,MATCH($G$2&amp;"_"&amp;$C11,データシート1!$A$1:$BU$1,0),0)</f>
        <v>5</v>
      </c>
      <c r="L11" s="715">
        <f>VLOOKUP($D$3&amp;"_"&amp;L$3,データシート1!$A:$BU,MATCH($G$2&amp;"_"&amp;$C11,データシート1!$A$1:$BU$1,0),0)</f>
        <v>4</v>
      </c>
      <c r="M11" s="715">
        <f>VLOOKUP($D$3&amp;"_"&amp;M$3,データシート1!$A:$BU,MATCH($G$2&amp;"_"&amp;$C11,データシート1!$A$1:$BU$1,0),0)</f>
        <v>4</v>
      </c>
      <c r="N11" s="715">
        <f>VLOOKUP($D$3&amp;"_"&amp;N$3,データシート1!$A:$BU,MATCH($G$2&amp;"_"&amp;$C11,データシート1!$A$1:$BU$1,0),0)</f>
        <v>4</v>
      </c>
      <c r="O11" s="715">
        <f>VLOOKUP($D$3&amp;"_"&amp;O$3,データシート1!$A:$BU,MATCH($G$2&amp;"_"&amp;$C11,データシート1!$A$1:$BU$1,0),0)</f>
        <v>4</v>
      </c>
      <c r="P11" s="715">
        <f>VLOOKUP($D$3&amp;"_"&amp;P$3,データシート1!$A:$BU,MATCH($G$2&amp;"_"&amp;$C11,データシート1!$A$1:$BU$1,0),0)</f>
        <v>4</v>
      </c>
      <c r="Q11" s="716">
        <f>VLOOKUP($D$3&amp;"_"&amp;Q$3,データシート1!$A:$BU,MATCH($G$2&amp;"_"&amp;$C11,データシート1!$A$1:$BU$1,0),0)</f>
        <v>4</v>
      </c>
      <c r="R11" s="915">
        <f>VLOOKUP($D$3&amp;"_"&amp;R$3,データシート1!$A:$BU,MATCH($R$2&amp;"_"&amp;$C11,データシート1!$A$1:$BU$1,0),0)</f>
        <v>45.963000000000008</v>
      </c>
      <c r="S11" s="916">
        <f>VLOOKUP($D$3&amp;"_"&amp;S$3,データシート1!$A:$BU,MATCH($R$2&amp;"_"&amp;$C11,データシート1!$A$1:$BU$1,0),0)</f>
        <v>20.86</v>
      </c>
      <c r="T11" s="916">
        <f>VLOOKUP($D$3&amp;"_"&amp;T$3,データシート1!$A:$BU,MATCH($R$2&amp;"_"&amp;$C11,データシート1!$A$1:$BU$1,0),0)</f>
        <v>21.584</v>
      </c>
      <c r="U11" s="916">
        <f>VLOOKUP($D$3&amp;"_"&amp;U$3,データシート1!$A:$BU,MATCH($R$2&amp;"_"&amp;$C11,データシート1!$A$1:$BU$1,0),0)</f>
        <v>28.590000000000003</v>
      </c>
      <c r="V11" s="916">
        <f>VLOOKUP($D$3&amp;"_"&amp;V$3,データシート1!$A:$BU,MATCH($R$2&amp;"_"&amp;$C11,データシート1!$A$1:$BU$1,0),0)</f>
        <v>46.852000000000004</v>
      </c>
      <c r="W11" s="916">
        <f>VLOOKUP($D$3&amp;"_"&amp;W$3,データシート1!$A:$BU,MATCH($R$2&amp;"_"&amp;$C11,データシート1!$A$1:$BU$1,0),0)</f>
        <v>23.085999999999999</v>
      </c>
      <c r="X11" s="916">
        <f>VLOOKUP($D$3&amp;"_"&amp;X$3,データシート1!$A:$BU,MATCH($R$2&amp;"_"&amp;$C11,データシート1!$A$1:$BU$1,0),0)</f>
        <v>40.61</v>
      </c>
      <c r="Y11" s="916">
        <f>VLOOKUP($D$3&amp;"_"&amp;Y$3,データシート1!$A:$BU,MATCH($R$2&amp;"_"&amp;$C11,データシート1!$A$1:$BU$1,0),0)</f>
        <v>30.378</v>
      </c>
      <c r="Z11" s="916">
        <f>VLOOKUP($D$3&amp;"_"&amp;Z$3,データシート1!$A:$BU,MATCH($R$2&amp;"_"&amp;$C11,データシート1!$A$1:$BU$1,0),0)</f>
        <v>37.667000000000002</v>
      </c>
      <c r="AA11" s="916">
        <f>VLOOKUP($D$3&amp;"_"&amp;AA$3,データシート1!$A:$BU,MATCH($R$2&amp;"_"&amp;$C11,データシート1!$A$1:$BU$1,0),0)</f>
        <v>36.262999999999998</v>
      </c>
      <c r="AB11" s="917">
        <f>VLOOKUP($D$3&amp;"_"&amp;AB$3,データシート1!$A:$BU,MATCH($R$2&amp;"_"&amp;$C11,データシート1!$A$1:$BU$1,0),0)</f>
        <v>38.468000000000004</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11.291</v>
      </c>
      <c r="S26" s="925">
        <f>VLOOKUP($D$3&amp;"_"&amp;S$3,データシート2!$A:$SI,MATCH($R$2&amp;"_"&amp;$B26,データシート2!$A$1:$SI$1,0),0)</f>
        <v>14.467000000000001</v>
      </c>
      <c r="T26" s="925">
        <f>VLOOKUP($D$3&amp;"_"&amp;T$3,データシート2!$A:$SI,MATCH($R$2&amp;"_"&amp;$B26,データシート2!$A$1:$SI$1,0),0)</f>
        <v>15.561999999999999</v>
      </c>
      <c r="U26" s="925">
        <f>VLOOKUP($D$3&amp;"_"&amp;U$3,データシート2!$A:$SI,MATCH($R$2&amp;"_"&amp;$B26,データシート2!$A$1:$SI$1,0),0)</f>
        <v>13.964</v>
      </c>
      <c r="V26" s="925">
        <f>VLOOKUP($D$3&amp;"_"&amp;V$3,データシート2!$A:$SI,MATCH($R$2&amp;"_"&amp;$B26,データシート2!$A$1:$SI$1,0),0)</f>
        <v>14.403</v>
      </c>
      <c r="W26" s="925">
        <f>VLOOKUP($D$3&amp;"_"&amp;W$3,データシート2!$A:$SI,MATCH($R$2&amp;"_"&amp;$B26,データシート2!$A$1:$SI$1,0),0)</f>
        <v>12.202</v>
      </c>
      <c r="X26" s="925">
        <f>VLOOKUP($D$3&amp;"_"&amp;X$3,データシート2!$A:$SI,MATCH($R$2&amp;"_"&amp;$B26,データシート2!$A$1:$SI$1,0),0)</f>
        <v>13.557</v>
      </c>
      <c r="Y26" s="925">
        <f>VLOOKUP($D$3&amp;"_"&amp;Y$3,データシート2!$A:$SI,MATCH($R$2&amp;"_"&amp;$B26,データシート2!$A$1:$SI$1,0),0)</f>
        <v>11.776999999999999</v>
      </c>
      <c r="Z26" s="925">
        <f>VLOOKUP($D$3&amp;"_"&amp;Z$3,データシート2!$A:$SI,MATCH($R$2&amp;"_"&amp;$B26,データシート2!$A$1:$SI$1,0),0)</f>
        <v>9.2279999999999998</v>
      </c>
      <c r="AA26" s="925">
        <f>VLOOKUP($D$3&amp;"_"&amp;AA$3,データシート2!$A:$SI,MATCH($R$2&amp;"_"&amp;$B26,データシート2!$A$1:$SI$1,0),0)</f>
        <v>10.935</v>
      </c>
      <c r="AB26" s="926">
        <f>VLOOKUP($D$3&amp;"_"&amp;AB$3,データシート2!$A:$SI,MATCH($R$2&amp;"_"&amp;$B26,データシート2!$A$1:$SI$1,0),0)</f>
        <v>8.5459999999999994</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2.8809999999999998</v>
      </c>
      <c r="Y27" s="928">
        <f>VLOOKUP($D$3&amp;"_"&amp;Y$3,データシート2!$A:$SI,MATCH($R$2&amp;"_"&amp;$C27,データシート2!$A$1:$SI$1,0),0)</f>
        <v>2.7679999999999998</v>
      </c>
      <c r="Z27" s="928">
        <f>VLOOKUP($D$3&amp;"_"&amp;Z$3,データシート2!$A:$SI,MATCH($R$2&amp;"_"&amp;$C27,データシート2!$A$1:$SI$1,0),0)</f>
        <v>2.226</v>
      </c>
      <c r="AA27" s="928">
        <f>VLOOKUP($D$3&amp;"_"&amp;AA$3,データシート2!$A:$SI,MATCH($R$2&amp;"_"&amp;$C27,データシート2!$A$1:$SI$1,0),0)</f>
        <v>2.4500000000000002</v>
      </c>
      <c r="AB27" s="929">
        <f>VLOOKUP($D$3&amp;"_"&amp;AB$3,データシート2!$A:$SI,MATCH($R$2&amp;"_"&amp;$C27,データシート2!$A$1:$SI$1,0),0)</f>
        <v>2.5350000000000001</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11.291</v>
      </c>
      <c r="S28" s="938">
        <f>VLOOKUP($D$3&amp;"_"&amp;S$3,データシート2!$A:$SI,MATCH($R$2&amp;"_"&amp;$C28,データシート2!$A$1:$SI$1,0),0)</f>
        <v>14.467000000000001</v>
      </c>
      <c r="T28" s="938">
        <f>VLOOKUP($D$3&amp;"_"&amp;T$3,データシート2!$A:$SI,MATCH($R$2&amp;"_"&amp;$C28,データシート2!$A$1:$SI$1,0),0)</f>
        <v>15.561999999999999</v>
      </c>
      <c r="U28" s="938">
        <f>VLOOKUP($D$3&amp;"_"&amp;U$3,データシート2!$A:$SI,MATCH($R$2&amp;"_"&amp;$C28,データシート2!$A$1:$SI$1,0),0)</f>
        <v>13.964</v>
      </c>
      <c r="V28" s="938">
        <f>VLOOKUP($D$3&amp;"_"&amp;V$3,データシート2!$A:$SI,MATCH($R$2&amp;"_"&amp;$C28,データシート2!$A$1:$SI$1,0),0)</f>
        <v>14.403</v>
      </c>
      <c r="W28" s="938">
        <f>VLOOKUP($D$3&amp;"_"&amp;W$3,データシート2!$A:$SI,MATCH($R$2&amp;"_"&amp;$C28,データシート2!$A$1:$SI$1,0),0)</f>
        <v>12.202</v>
      </c>
      <c r="X28" s="938">
        <f>VLOOKUP($D$3&amp;"_"&amp;X$3,データシート2!$A:$SI,MATCH($R$2&amp;"_"&amp;$C28,データシート2!$A$1:$SI$1,0),0)</f>
        <v>10.676</v>
      </c>
      <c r="Y28" s="938">
        <f>VLOOKUP($D$3&amp;"_"&amp;Y$3,データシート2!$A:$SI,MATCH($R$2&amp;"_"&amp;$C28,データシート2!$A$1:$SI$1,0),0)</f>
        <v>9.0090000000000003</v>
      </c>
      <c r="Z28" s="938">
        <f>VLOOKUP($D$3&amp;"_"&amp;Z$3,データシート2!$A:$SI,MATCH($R$2&amp;"_"&amp;$C28,データシート2!$A$1:$SI$1,0),0)</f>
        <v>7.0019999999999998</v>
      </c>
      <c r="AA28" s="938">
        <f>VLOOKUP($D$3&amp;"_"&amp;AA$3,データシート2!$A:$SI,MATCH($R$2&amp;"_"&amp;$C28,データシート2!$A$1:$SI$1,0),0)</f>
        <v>8.4849999999999994</v>
      </c>
      <c r="AB28" s="939">
        <f>VLOOKUP($D$3&amp;"_"&amp;AB$3,データシート2!$A:$SI,MATCH($R$2&amp;"_"&amp;$C28,データシート2!$A$1:$SI$1,0),0)</f>
        <v>6.0110000000000001</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2</v>
      </c>
      <c r="H77" s="734">
        <f>VLOOKUP($D$3&amp;"_"&amp;H$3,データシート2!$A:$SI,MATCH($G$2&amp;"_"&amp;$B77,データシート2!$A$1:$SI$1,0),0)</f>
        <v>2</v>
      </c>
      <c r="I77" s="734">
        <f>VLOOKUP($D$3&amp;"_"&amp;I$3,データシート2!$A:$SI,MATCH($G$2&amp;"_"&amp;$B77,データシート2!$A$1:$SI$1,0),0)</f>
        <v>2</v>
      </c>
      <c r="J77" s="734">
        <f>VLOOKUP($D$3&amp;"_"&amp;J$3,データシート2!$A:$SI,MATCH($G$2&amp;"_"&amp;$B77,データシート2!$A$1:$SI$1,0),0)</f>
        <v>2</v>
      </c>
      <c r="K77" s="735">
        <f>VLOOKUP($D$3&amp;"_"&amp;K$3,データシート2!$A:$SI,MATCH($G$2&amp;"_"&amp;$B77,データシート2!$A$1:$SI$1,0),0)</f>
        <v>2</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5.5350000000000001</v>
      </c>
      <c r="S77" s="925">
        <f>VLOOKUP($D$3&amp;"_"&amp;S$3,データシート2!$A:$SI,MATCH($R$2&amp;"_"&amp;$B77,データシート2!$A$1:$SI$1,0),0)</f>
        <v>6.9480000000000004</v>
      </c>
      <c r="T77" s="925">
        <f>VLOOKUP($D$3&amp;"_"&amp;T$3,データシート2!$A:$SI,MATCH($R$2&amp;"_"&amp;$B77,データシート2!$A$1:$SI$1,0),0)</f>
        <v>7.9050000000000002</v>
      </c>
      <c r="U77" s="925">
        <f>VLOOKUP($D$3&amp;"_"&amp;U$3,データシート2!$A:$SI,MATCH($R$2&amp;"_"&amp;$B77,データシート2!$A$1:$SI$1,0),0)</f>
        <v>7.4690000000000003</v>
      </c>
      <c r="V77" s="925">
        <f>VLOOKUP($D$3&amp;"_"&amp;V$3,データシート2!$A:$SI,MATCH($R$2&amp;"_"&amp;$B77,データシート2!$A$1:$SI$1,0),0)</f>
        <v>6.9640000000000004</v>
      </c>
      <c r="W77" s="925">
        <f>VLOOKUP($D$3&amp;"_"&amp;W$3,データシート2!$A:$SI,MATCH($R$2&amp;"_"&amp;$B77,データシート2!$A$1:$SI$1,0),0)</f>
        <v>3.496</v>
      </c>
      <c r="X77" s="925">
        <f>VLOOKUP($D$3&amp;"_"&amp;X$3,データシート2!$A:$SI,MATCH($R$2&amp;"_"&amp;$B77,データシート2!$A$1:$SI$1,0),0)</f>
        <v>3.093</v>
      </c>
      <c r="Y77" s="925">
        <f>VLOOKUP($D$3&amp;"_"&amp;Y$3,データシート2!$A:$SI,MATCH($R$2&amp;"_"&amp;$B77,データシート2!$A$1:$SI$1,0),0)</f>
        <v>2.823</v>
      </c>
      <c r="Z77" s="925">
        <f>VLOOKUP($D$3&amp;"_"&amp;Z$3,データシート2!$A:$SI,MATCH($R$2&amp;"_"&amp;$B77,データシート2!$A$1:$SI$1,0),0)</f>
        <v>2.1160000000000001</v>
      </c>
      <c r="AA77" s="925">
        <f>VLOOKUP($D$3&amp;"_"&amp;AA$3,データシート2!$A:$SI,MATCH($R$2&amp;"_"&amp;$B77,データシート2!$A$1:$SI$1,0),0)</f>
        <v>2.0569999999999999</v>
      </c>
      <c r="AB77" s="926">
        <f>VLOOKUP($D$3&amp;"_"&amp;AB$3,データシート2!$A:$SI,MATCH($R$2&amp;"_"&amp;$B77,データシート2!$A$1:$SI$1,0),0)</f>
        <v>2.2429999999999999</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2</v>
      </c>
      <c r="H84" s="766">
        <f>VLOOKUP($D$3&amp;"_"&amp;H$3,データシート2!$A:$SI,MATCH($G$2&amp;"_"&amp;$C84,データシート2!$A$1:$SI$1,0),0)</f>
        <v>2</v>
      </c>
      <c r="I84" s="766">
        <f>VLOOKUP($D$3&amp;"_"&amp;I$3,データシート2!$A:$SI,MATCH($G$2&amp;"_"&amp;$C84,データシート2!$A$1:$SI$1,0),0)</f>
        <v>2</v>
      </c>
      <c r="J84" s="766">
        <f>VLOOKUP($D$3&amp;"_"&amp;J$3,データシート2!$A:$SI,MATCH($G$2&amp;"_"&amp;$C84,データシート2!$A$1:$SI$1,0),0)</f>
        <v>2</v>
      </c>
      <c r="K84" s="767">
        <f>VLOOKUP($D$3&amp;"_"&amp;K$3,データシート2!$A:$SI,MATCH($G$2&amp;"_"&amp;$C84,データシート2!$A$1:$SI$1,0),0)</f>
        <v>2</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5.5350000000000001</v>
      </c>
      <c r="S84" s="938">
        <f>VLOOKUP($D$3&amp;"_"&amp;S$3,データシート2!$A:$SI,MATCH($R$2&amp;"_"&amp;$C84,データシート2!$A$1:$SI$1,0),0)</f>
        <v>6.9480000000000004</v>
      </c>
      <c r="T84" s="938">
        <f>VLOOKUP($D$3&amp;"_"&amp;T$3,データシート2!$A:$SI,MATCH($R$2&amp;"_"&amp;$C84,データシート2!$A$1:$SI$1,0),0)</f>
        <v>7.9050000000000002</v>
      </c>
      <c r="U84" s="938">
        <f>VLOOKUP($D$3&amp;"_"&amp;U$3,データシート2!$A:$SI,MATCH($R$2&amp;"_"&amp;$C84,データシート2!$A$1:$SI$1,0),0)</f>
        <v>7.4690000000000003</v>
      </c>
      <c r="V84" s="938">
        <f>VLOOKUP($D$3&amp;"_"&amp;V$3,データシート2!$A:$SI,MATCH($R$2&amp;"_"&amp;$C84,データシート2!$A$1:$SI$1,0),0)</f>
        <v>6.9640000000000004</v>
      </c>
      <c r="W84" s="938">
        <f>VLOOKUP($D$3&amp;"_"&amp;W$3,データシート2!$A:$SI,MATCH($R$2&amp;"_"&amp;$C84,データシート2!$A$1:$SI$1,0),0)</f>
        <v>3.496</v>
      </c>
      <c r="X84" s="938">
        <f>VLOOKUP($D$3&amp;"_"&amp;X$3,データシート2!$A:$SI,MATCH($R$2&amp;"_"&amp;$C84,データシート2!$A$1:$SI$1,0),0)</f>
        <v>3.093</v>
      </c>
      <c r="Y84" s="938">
        <f>VLOOKUP($D$3&amp;"_"&amp;Y$3,データシート2!$A:$SI,MATCH($R$2&amp;"_"&amp;$C84,データシート2!$A$1:$SI$1,0),0)</f>
        <v>2.823</v>
      </c>
      <c r="Z84" s="938">
        <f>VLOOKUP($D$3&amp;"_"&amp;Z$3,データシート2!$A:$SI,MATCH($R$2&amp;"_"&amp;$C84,データシート2!$A$1:$SI$1,0),0)</f>
        <v>2.1160000000000001</v>
      </c>
      <c r="AA84" s="938">
        <f>VLOOKUP($D$3&amp;"_"&amp;AA$3,データシート2!$A:$SI,MATCH($R$2&amp;"_"&amp;$C84,データシート2!$A$1:$SI$1,0),0)</f>
        <v>2.0569999999999999</v>
      </c>
      <c r="AB84" s="939">
        <f>VLOOKUP($D$3&amp;"_"&amp;AB$3,データシート2!$A:$SI,MATCH($R$2&amp;"_"&amp;$C84,データシート2!$A$1:$SI$1,0),0)</f>
        <v>2.2429999999999999</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1</v>
      </c>
      <c r="H97" s="734">
        <f>VLOOKUP($D$3&amp;"_"&amp;H$3,データシート2!$A:$SI,MATCH($G$2&amp;"_"&amp;$B97,データシート2!$A$1:$SI$1,0),0)</f>
        <v>1</v>
      </c>
      <c r="I97" s="734">
        <f>VLOOKUP($D$3&amp;"_"&amp;I$3,データシート2!$A:$SI,MATCH($G$2&amp;"_"&amp;$B97,データシート2!$A$1:$SI$1,0),0)</f>
        <v>1</v>
      </c>
      <c r="J97" s="734">
        <f>VLOOKUP($D$3&amp;"_"&amp;J$3,データシート2!$A:$SI,MATCH($G$2&amp;"_"&amp;$B97,データシート2!$A$1:$SI$1,0),0)</f>
        <v>1</v>
      </c>
      <c r="K97" s="735">
        <f>VLOOKUP($D$3&amp;"_"&amp;K$3,データシート2!$A:$SI,MATCH($G$2&amp;"_"&amp;$B97,データシート2!$A$1:$SI$1,0),0)</f>
        <v>1</v>
      </c>
      <c r="L97" s="735">
        <f>VLOOKUP($D$3&amp;"_"&amp;L$3,データシート2!$A:$SI,MATCH($G$2&amp;"_"&amp;$B97,データシート2!$A$1:$SI$1,0),0)</f>
        <v>1</v>
      </c>
      <c r="M97" s="735">
        <f>VLOOKUP($D$3&amp;"_"&amp;M$3,データシート2!$A:$SI,MATCH($G$2&amp;"_"&amp;$B97,データシート2!$A$1:$SI$1,0),0)</f>
        <v>1</v>
      </c>
      <c r="N97" s="735">
        <f>VLOOKUP($D$3&amp;"_"&amp;N$3,データシート2!$A:$SI,MATCH($G$2&amp;"_"&amp;$B97,データシート2!$A$1:$SI$1,0),0)</f>
        <v>1</v>
      </c>
      <c r="O97" s="735">
        <f>VLOOKUP($D$3&amp;"_"&amp;O$3,データシート2!$A:$SI,MATCH($G$2&amp;"_"&amp;$B97,データシート2!$A$1:$SI$1,0),0)</f>
        <v>1</v>
      </c>
      <c r="P97" s="735">
        <f>VLOOKUP($D$3&amp;"_"&amp;P$3,データシート2!$A:$SI,MATCH($G$2&amp;"_"&amp;$B97,データシート2!$A$1:$SI$1,0),0)</f>
        <v>1</v>
      </c>
      <c r="Q97" s="736">
        <f>VLOOKUP($D$3&amp;"_"&amp;Q$3,データシート2!$A:$SI,MATCH($G$2&amp;"_"&amp;$B97,データシート2!$A$1:$SI$1,0),0)</f>
        <v>1</v>
      </c>
      <c r="R97" s="924">
        <f>VLOOKUP($D$3&amp;"_"&amp;R$3,データシート2!$A:$SI,MATCH($R$2&amp;"_"&amp;$B97,データシート2!$A$1:$SI$1,0),0)</f>
        <v>2.7160000000000002</v>
      </c>
      <c r="S97" s="925">
        <f>VLOOKUP($D$3&amp;"_"&amp;S$3,データシート2!$A:$SI,MATCH($R$2&amp;"_"&amp;$B97,データシート2!$A$1:$SI$1,0),0)</f>
        <v>3.3260000000000001</v>
      </c>
      <c r="T97" s="925">
        <f>VLOOKUP($D$3&amp;"_"&amp;T$3,データシート2!$A:$SI,MATCH($R$2&amp;"_"&amp;$B97,データシート2!$A$1:$SI$1,0),0)</f>
        <v>3.7450000000000001</v>
      </c>
      <c r="U97" s="925">
        <f>VLOOKUP($D$3&amp;"_"&amp;U$3,データシート2!$A:$SI,MATCH($R$2&amp;"_"&amp;$B97,データシート2!$A$1:$SI$1,0),0)</f>
        <v>3.9569999999999999</v>
      </c>
      <c r="V97" s="925">
        <f>VLOOKUP($D$3&amp;"_"&amp;V$3,データシート2!$A:$SI,MATCH($R$2&amp;"_"&amp;$B97,データシート2!$A$1:$SI$1,0),0)</f>
        <v>3.6760000000000002</v>
      </c>
      <c r="W97" s="925">
        <f>VLOOKUP($D$3&amp;"_"&amp;W$3,データシート2!$A:$SI,MATCH($R$2&amp;"_"&amp;$B97,データシート2!$A$1:$SI$1,0),0)</f>
        <v>3.6179999999999999</v>
      </c>
      <c r="X97" s="925">
        <f>VLOOKUP($D$3&amp;"_"&amp;X$3,データシート2!$A:$SI,MATCH($R$2&amp;"_"&amp;$B97,データシート2!$A$1:$SI$1,0),0)</f>
        <v>3.367</v>
      </c>
      <c r="Y97" s="925">
        <f>VLOOKUP($D$3&amp;"_"&amp;Y$3,データシート2!$A:$SI,MATCH($R$2&amp;"_"&amp;$B97,データシート2!$A$1:$SI$1,0),0)</f>
        <v>3.1629999999999998</v>
      </c>
      <c r="Z97" s="925">
        <f>VLOOKUP($D$3&amp;"_"&amp;Z$3,データシート2!$A:$SI,MATCH($R$2&amp;"_"&amp;$B97,データシート2!$A$1:$SI$1,0),0)</f>
        <v>2.0430000000000001</v>
      </c>
      <c r="AA97" s="925">
        <f>VLOOKUP($D$3&amp;"_"&amp;AA$3,データシート2!$A:$SI,MATCH($R$2&amp;"_"&amp;$B97,データシート2!$A$1:$SI$1,0),0)</f>
        <v>2.2269999999999999</v>
      </c>
      <c r="AB97" s="926">
        <f>VLOOKUP($D$3&amp;"_"&amp;AB$3,データシート2!$A:$SI,MATCH($R$2&amp;"_"&amp;$B97,データシート2!$A$1:$SI$1,0),0)</f>
        <v>2.548</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1</v>
      </c>
      <c r="H99" s="766">
        <f>VLOOKUP($D$3&amp;"_"&amp;H$3,データシート2!$A:$SI,MATCH($G$2&amp;"_"&amp;$C99,データシート2!$A$1:$SI$1,0),0)</f>
        <v>1</v>
      </c>
      <c r="I99" s="766">
        <f>VLOOKUP($D$3&amp;"_"&amp;I$3,データシート2!$A:$SI,MATCH($G$2&amp;"_"&amp;$C99,データシート2!$A$1:$SI$1,0),0)</f>
        <v>1</v>
      </c>
      <c r="J99" s="766">
        <f>VLOOKUP($D$3&amp;"_"&amp;J$3,データシート2!$A:$SI,MATCH($G$2&amp;"_"&amp;$C99,データシート2!$A$1:$SI$1,0),0)</f>
        <v>1</v>
      </c>
      <c r="K99" s="767">
        <f>VLOOKUP($D$3&amp;"_"&amp;K$3,データシート2!$A:$SI,MATCH($G$2&amp;"_"&amp;$C99,データシート2!$A$1:$SI$1,0),0)</f>
        <v>1</v>
      </c>
      <c r="L99" s="767">
        <f>VLOOKUP($D$3&amp;"_"&amp;L$3,データシート2!$A:$SI,MATCH($G$2&amp;"_"&amp;$C99,データシート2!$A$1:$SI$1,0),0)</f>
        <v>1</v>
      </c>
      <c r="M99" s="767">
        <f>VLOOKUP($D$3&amp;"_"&amp;M$3,データシート2!$A:$SI,MATCH($G$2&amp;"_"&amp;$C99,データシート2!$A$1:$SI$1,0),0)</f>
        <v>1</v>
      </c>
      <c r="N99" s="767">
        <f>VLOOKUP($D$3&amp;"_"&amp;N$3,データシート2!$A:$SI,MATCH($G$2&amp;"_"&amp;$C99,データシート2!$A$1:$SI$1,0),0)</f>
        <v>1</v>
      </c>
      <c r="O99" s="767">
        <f>VLOOKUP($D$3&amp;"_"&amp;O$3,データシート2!$A:$SI,MATCH($G$2&amp;"_"&amp;$C99,データシート2!$A$1:$SI$1,0),0)</f>
        <v>1</v>
      </c>
      <c r="P99" s="767">
        <f>VLOOKUP($D$3&amp;"_"&amp;P$3,データシート2!$A:$SI,MATCH($G$2&amp;"_"&amp;$C99,データシート2!$A$1:$SI$1,0),0)</f>
        <v>1</v>
      </c>
      <c r="Q99" s="768">
        <f>VLOOKUP($D$3&amp;"_"&amp;Q$3,データシート2!$A:$SI,MATCH($G$2&amp;"_"&amp;$C99,データシート2!$A$1:$SI$1,0),0)</f>
        <v>1</v>
      </c>
      <c r="R99" s="937">
        <f>VLOOKUP($D$3&amp;"_"&amp;R$3,データシート2!$A:$SI,MATCH($R$2&amp;"_"&amp;$C99,データシート2!$A$1:$SI$1,0),0)</f>
        <v>2.7160000000000002</v>
      </c>
      <c r="S99" s="938">
        <f>VLOOKUP($D$3&amp;"_"&amp;S$3,データシート2!$A:$SI,MATCH($R$2&amp;"_"&amp;$C99,データシート2!$A$1:$SI$1,0),0)</f>
        <v>3.3260000000000001</v>
      </c>
      <c r="T99" s="938">
        <f>VLOOKUP($D$3&amp;"_"&amp;T$3,データシート2!$A:$SI,MATCH($R$2&amp;"_"&amp;$C99,データシート2!$A$1:$SI$1,0),0)</f>
        <v>3.7450000000000001</v>
      </c>
      <c r="U99" s="938">
        <f>VLOOKUP($D$3&amp;"_"&amp;U$3,データシート2!$A:$SI,MATCH($R$2&amp;"_"&amp;$C99,データシート2!$A$1:$SI$1,0),0)</f>
        <v>3.9569999999999999</v>
      </c>
      <c r="V99" s="938">
        <f>VLOOKUP($D$3&amp;"_"&amp;V$3,データシート2!$A:$SI,MATCH($R$2&amp;"_"&amp;$C99,データシート2!$A$1:$SI$1,0),0)</f>
        <v>3.6760000000000002</v>
      </c>
      <c r="W99" s="938">
        <f>VLOOKUP($D$3&amp;"_"&amp;W$3,データシート2!$A:$SI,MATCH($R$2&amp;"_"&amp;$C99,データシート2!$A$1:$SI$1,0),0)</f>
        <v>3.6179999999999999</v>
      </c>
      <c r="X99" s="938">
        <f>VLOOKUP($D$3&amp;"_"&amp;X$3,データシート2!$A:$SI,MATCH($R$2&amp;"_"&amp;$C99,データシート2!$A$1:$SI$1,0),0)</f>
        <v>3.367</v>
      </c>
      <c r="Y99" s="938">
        <f>VLOOKUP($D$3&amp;"_"&amp;Y$3,データシート2!$A:$SI,MATCH($R$2&amp;"_"&amp;$C99,データシート2!$A$1:$SI$1,0),0)</f>
        <v>3.1629999999999998</v>
      </c>
      <c r="Z99" s="938">
        <f>VLOOKUP($D$3&amp;"_"&amp;Z$3,データシート2!$A:$SI,MATCH($R$2&amp;"_"&amp;$C99,データシート2!$A$1:$SI$1,0),0)</f>
        <v>2.0430000000000001</v>
      </c>
      <c r="AA99" s="938">
        <f>VLOOKUP($D$3&amp;"_"&amp;AA$3,データシート2!$A:$SI,MATCH($R$2&amp;"_"&amp;$C99,データシート2!$A$1:$SI$1,0),0)</f>
        <v>2.2269999999999999</v>
      </c>
      <c r="AB99" s="939">
        <f>VLOOKUP($D$3&amp;"_"&amp;AB$3,データシート2!$A:$SI,MATCH($R$2&amp;"_"&amp;$C99,データシート2!$A$1:$SI$1,0),0)</f>
        <v>2.548</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6.86</v>
      </c>
      <c r="V117" s="925">
        <f>VLOOKUP($D$3&amp;"_"&amp;V$3,データシート2!$A:$SI,MATCH($R$2&amp;"_"&amp;$B117,データシート2!$A$1:$SI$1,0),0)</f>
        <v>6.71</v>
      </c>
      <c r="W117" s="925">
        <f>VLOOKUP($D$3&amp;"_"&amp;W$3,データシート2!$A:$SI,MATCH($R$2&amp;"_"&amp;$B117,データシート2!$A$1:$SI$1,0),0)</f>
        <v>6.13</v>
      </c>
      <c r="X117" s="925">
        <f>VLOOKUP($D$3&amp;"_"&amp;X$3,データシート2!$A:$SI,MATCH($R$2&amp;"_"&amp;$B117,データシート2!$A$1:$SI$1,0),0)</f>
        <v>5.67</v>
      </c>
      <c r="Y117" s="925">
        <f>VLOOKUP($D$3&amp;"_"&amp;Y$3,データシート2!$A:$SI,MATCH($R$2&amp;"_"&amp;$B117,データシート2!$A$1:$SI$1,0),0)</f>
        <v>5.3460000000000001</v>
      </c>
      <c r="Z117" s="925">
        <f>VLOOKUP($D$3&amp;"_"&amp;Z$3,データシート2!$A:$SI,MATCH($R$2&amp;"_"&amp;$B117,データシート2!$A$1:$SI$1,0),0)</f>
        <v>4.3239999999999998</v>
      </c>
      <c r="AA117" s="925">
        <f>VLOOKUP($D$3&amp;"_"&amp;AA$3,データシート2!$A:$SI,MATCH($R$2&amp;"_"&amp;$B117,データシート2!$A$1:$SI$1,0),0)</f>
        <v>4.5309999999999997</v>
      </c>
      <c r="AB117" s="926">
        <f>VLOOKUP($D$3&amp;"_"&amp;AB$3,データシート2!$A:$SI,MATCH($R$2&amp;"_"&amp;$B117,データシート2!$A$1:$SI$1,0),0)</f>
        <v>4.8</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6.86</v>
      </c>
      <c r="V118" s="928">
        <f>VLOOKUP($D$3&amp;"_"&amp;V$3,データシート2!$A:$SI,MATCH($R$2&amp;"_"&amp;$C118,データシート2!$A$1:$SI$1,0),0)</f>
        <v>6.71</v>
      </c>
      <c r="W118" s="928">
        <f>VLOOKUP($D$3&amp;"_"&amp;W$3,データシート2!$A:$SI,MATCH($R$2&amp;"_"&amp;$C118,データシート2!$A$1:$SI$1,0),0)</f>
        <v>6.13</v>
      </c>
      <c r="X118" s="928">
        <f>VLOOKUP($D$3&amp;"_"&amp;X$3,データシート2!$A:$SI,MATCH($R$2&amp;"_"&amp;$C118,データシート2!$A$1:$SI$1,0),0)</f>
        <v>5.67</v>
      </c>
      <c r="Y118" s="928">
        <f>VLOOKUP($D$3&amp;"_"&amp;Y$3,データシート2!$A:$SI,MATCH($R$2&amp;"_"&amp;$C118,データシート2!$A$1:$SI$1,0),0)</f>
        <v>5.3460000000000001</v>
      </c>
      <c r="Z118" s="928">
        <f>VLOOKUP($D$3&amp;"_"&amp;Z$3,データシート2!$A:$SI,MATCH($R$2&amp;"_"&amp;$C118,データシート2!$A$1:$SI$1,0),0)</f>
        <v>4.3239999999999998</v>
      </c>
      <c r="AA118" s="928">
        <f>VLOOKUP($D$3&amp;"_"&amp;AA$3,データシート2!$A:$SI,MATCH($R$2&amp;"_"&amp;$C118,データシート2!$A$1:$SI$1,0),0)</f>
        <v>4.5309999999999997</v>
      </c>
      <c r="AB118" s="929">
        <f>VLOOKUP($D$3&amp;"_"&amp;AB$3,データシート2!$A:$SI,MATCH($R$2&amp;"_"&amp;$C118,データシート2!$A$1:$SI$1,0),0)</f>
        <v>4.8</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37.712000000000003</v>
      </c>
      <c r="S124" s="925">
        <f>VLOOKUP($D$3&amp;"_"&amp;S$3,データシート2!$A:$SI,MATCH($R$2&amp;"_"&amp;$B124,データシート2!$A$1:$SI$1,0),0)</f>
        <v>10.586</v>
      </c>
      <c r="T124" s="925">
        <f>VLOOKUP($D$3&amp;"_"&amp;T$3,データシート2!$A:$SI,MATCH($R$2&amp;"_"&amp;$B124,データシート2!$A$1:$SI$1,0),0)</f>
        <v>9.9339999999999993</v>
      </c>
      <c r="U124" s="925">
        <f>VLOOKUP($D$3&amp;"_"&amp;U$3,データシート2!$A:$SI,MATCH($R$2&amp;"_"&amp;$B124,データシート2!$A$1:$SI$1,0),0)</f>
        <v>10.304</v>
      </c>
      <c r="V124" s="925">
        <f>VLOOKUP($D$3&amp;"_"&amp;V$3,データシート2!$A:$SI,MATCH($R$2&amp;"_"&amp;$B124,データシート2!$A$1:$SI$1,0),0)</f>
        <v>29.501999999999999</v>
      </c>
      <c r="W124" s="925">
        <f>VLOOKUP($D$3&amp;"_"&amp;W$3,データシート2!$A:$SI,MATCH($R$2&amp;"_"&amp;$B124,データシート2!$A$1:$SI$1,0),0)</f>
        <v>9.8420000000000005</v>
      </c>
      <c r="X124" s="925">
        <f>VLOOKUP($D$3&amp;"_"&amp;X$3,データシート2!$A:$SI,MATCH($R$2&amp;"_"&amp;$B124,データシート2!$A$1:$SI$1,0),0)</f>
        <v>28.48</v>
      </c>
      <c r="Y124" s="925">
        <f>VLOOKUP($D$3&amp;"_"&amp;Y$3,データシート2!$A:$SI,MATCH($R$2&amp;"_"&amp;$B124,データシート2!$A$1:$SI$1,0),0)</f>
        <v>19.045999999999999</v>
      </c>
      <c r="Z124" s="925">
        <f>VLOOKUP($D$3&amp;"_"&amp;Z$3,データシート2!$A:$SI,MATCH($R$2&amp;"_"&amp;$B124,データシート2!$A$1:$SI$1,0),0)</f>
        <v>29.184000000000001</v>
      </c>
      <c r="AA124" s="925">
        <f>VLOOKUP($D$3&amp;"_"&amp;AA$3,データシート2!$A:$SI,MATCH($R$2&amp;"_"&amp;$B124,データシート2!$A$1:$SI$1,0),0)</f>
        <v>27.448</v>
      </c>
      <c r="AB124" s="926">
        <f>VLOOKUP($D$3&amp;"_"&amp;AB$3,データシート2!$A:$SI,MATCH($R$2&amp;"_"&amp;$B124,データシート2!$A$1:$SI$1,0),0)</f>
        <v>28.876999999999999</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37.712000000000003</v>
      </c>
      <c r="S125" s="941">
        <f>VLOOKUP($D$3&amp;"_"&amp;S$3,データシート2!$A:$SI,MATCH($R$2&amp;"_"&amp;$C125,データシート2!$A$1:$SI$1,0),0)</f>
        <v>10.586</v>
      </c>
      <c r="T125" s="941">
        <f>VLOOKUP($D$3&amp;"_"&amp;T$3,データシート2!$A:$SI,MATCH($R$2&amp;"_"&amp;$C125,データシート2!$A$1:$SI$1,0),0)</f>
        <v>9.9339999999999993</v>
      </c>
      <c r="U125" s="941">
        <f>VLOOKUP($D$3&amp;"_"&amp;U$3,データシート2!$A:$SI,MATCH($R$2&amp;"_"&amp;$C125,データシート2!$A$1:$SI$1,0),0)</f>
        <v>10.304</v>
      </c>
      <c r="V125" s="941">
        <f>VLOOKUP($D$3&amp;"_"&amp;V$3,データシート2!$A:$SI,MATCH($R$2&amp;"_"&amp;$C125,データシート2!$A$1:$SI$1,0),0)</f>
        <v>29.501999999999999</v>
      </c>
      <c r="W125" s="941">
        <f>VLOOKUP($D$3&amp;"_"&amp;W$3,データシート2!$A:$SI,MATCH($R$2&amp;"_"&amp;$C125,データシート2!$A$1:$SI$1,0),0)</f>
        <v>9.8420000000000005</v>
      </c>
      <c r="X125" s="941">
        <f>VLOOKUP($D$3&amp;"_"&amp;X$3,データシート2!$A:$SI,MATCH($R$2&amp;"_"&amp;$C125,データシート2!$A$1:$SI$1,0),0)</f>
        <v>28.48</v>
      </c>
      <c r="Y125" s="941">
        <f>VLOOKUP($D$3&amp;"_"&amp;Y$3,データシート2!$A:$SI,MATCH($R$2&amp;"_"&amp;$C125,データシート2!$A$1:$SI$1,0),0)</f>
        <v>19.045999999999999</v>
      </c>
      <c r="Z125" s="941">
        <f>VLOOKUP($D$3&amp;"_"&amp;Z$3,データシート2!$A:$SI,MATCH($R$2&amp;"_"&amp;$C125,データシート2!$A$1:$SI$1,0),0)</f>
        <v>29.184000000000001</v>
      </c>
      <c r="AA125" s="941">
        <f>VLOOKUP($D$3&amp;"_"&amp;AA$3,データシート2!$A:$SI,MATCH($R$2&amp;"_"&amp;$C125,データシート2!$A$1:$SI$1,0),0)</f>
        <v>27.448</v>
      </c>
      <c r="AB125" s="942">
        <f>VLOOKUP($D$3&amp;"_"&amp;AB$3,データシート2!$A:$SI,MATCH($R$2&amp;"_"&amp;$C125,データシート2!$A$1:$SI$1,0),0)</f>
        <v>28.876999999999999</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2025-03-04T10:03:36Z</dcterms:created>
  <dcterms:modified xsi:type="dcterms:W3CDTF">2025-03-04T10:03:36Z</dcterms:modified>
  <cp:category/>
  <cp:contentStatus/>
</cp:coreProperties>
</file>